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driana.williams\Documents\Modelos de Costos 2018 - 2020 entregables\Modelo de costos anonimizado\"/>
    </mc:Choice>
  </mc:AlternateContent>
  <bookViews>
    <workbookView xWindow="240" yWindow="1010" windowWidth="15120" windowHeight="6230" firstSheet="4" activeTab="7"/>
  </bookViews>
  <sheets>
    <sheet name="C" sheetId="50" r:id="rId1"/>
    <sheet name="V" sheetId="48" r:id="rId2"/>
    <sheet name="S" sheetId="47" r:id="rId3"/>
    <sheet name="Control" sheetId="107" r:id="rId4"/>
    <sheet name="Listas" sheetId="51" r:id="rId5"/>
    <sheet name="Mercado móvil - Incumbente" sheetId="183" r:id="rId6"/>
    <sheet name="Output móvil - Incumbente" sheetId="185" r:id="rId7"/>
    <sheet name="Output fijo - Incumbente" sheetId="184" r:id="rId8"/>
  </sheets>
  <definedNames>
    <definedName name="cuota_operador_fijo_incumbente">Control!$D$6</definedName>
    <definedName name="cuota_operador_movil_elegido">Control!$T$19</definedName>
    <definedName name="cuota_operador_movil_incumbente">Control!$D$11</definedName>
    <definedName name="Data.technologies">Listas!$P$6:$P$10</definedName>
    <definedName name="Fixed.operator.market.share">Control!$D$18:$BV$18</definedName>
    <definedName name="Fixed.Retail.Services">Listas!$G$6:$G$35</definedName>
    <definedName name="Fixed.Retail.Services.Units">Listas!$H$6:$H$35</definedName>
    <definedName name="geotypes">Listas!$J$6:$J$10</definedName>
    <definedName name="kbps.per.Mbps">Listas!$B$3</definedName>
    <definedName name="Market.Years">Listas!$B$6:$B$76</definedName>
    <definedName name="Mobile.operator.market.share">Control!$D$19:$BV$19</definedName>
    <definedName name="Mobile.Retail.Services">Listas!$D$6:$D$35</definedName>
    <definedName name="Mobile.Retail.Services.Units">Listas!$E$6:$E$35</definedName>
    <definedName name="Mobile.technologies">Listas!$L$6:$L$10</definedName>
    <definedName name="movil.demanda.incumbente">'Output móvil - Incumbente'!$S$157:$BP$186</definedName>
    <definedName name="Number_of_operators">Control!$C$5:$C$9</definedName>
    <definedName name="Operator.data.Subscribers.Movil.incumbente">'Output móvil - Incumbente'!$S$130:$BP$130</definedName>
    <definedName name="Operator.Retail.Services.Proporcion.Urbano">'Output fijo - Incumbente'!$S$104:$BP$133</definedName>
    <definedName name="Operator.Retail.Services.Volumes.Fijo">'Output fijo - Incumbente'!$S$67:$BP$96</definedName>
    <definedName name="Operator.Subscribers.Fijo">'Output fijo - Incumbente'!$S$51:$BP$51</definedName>
    <definedName name="Operator.Subscribers.incumbente">'Output móvil - Incumbente'!$S$128:$BP$128</definedName>
    <definedName name="thousand">Listas!$B$2</definedName>
    <definedName name="TV.technologies">Listas!$R$6:$R$10</definedName>
    <definedName name="usuarios.datos.4G.incumbente">'Output móvil - Incumbente'!$S$134:$BP$134</definedName>
    <definedName name="usuarios.datos.incumbente">'Output móvil - Incumbente'!$S$132:$BP$132</definedName>
    <definedName name="Voice.technologies">Listas!$N$6:$N$10</definedName>
    <definedName name="Workbook.Author">'C'!$B$14</definedName>
    <definedName name="Workbook.Authors_Email_Address">'C'!$B$15</definedName>
    <definedName name="Workbook.Objective">'C'!$B$6</definedName>
    <definedName name="Workbook.Status">'C'!$B$9</definedName>
    <definedName name="Workbook.Title">'C'!$B$5</definedName>
    <definedName name="Workbook.Version">'C'!$B$8</definedName>
  </definedNames>
  <calcPr calcId="162913"/>
</workbook>
</file>

<file path=xl/calcChain.xml><?xml version="1.0" encoding="utf-8"?>
<calcChain xmlns="http://schemas.openxmlformats.org/spreadsheetml/2006/main">
  <c r="E35" i="51" l="1"/>
  <c r="D35" i="51"/>
  <c r="E33" i="51"/>
  <c r="D33" i="51"/>
  <c r="E32" i="51"/>
  <c r="D32" i="51"/>
  <c r="E31" i="51"/>
  <c r="D31" i="51"/>
  <c r="E30" i="51"/>
  <c r="D30" i="51"/>
  <c r="E29" i="51"/>
  <c r="D29" i="51"/>
  <c r="E28" i="51"/>
  <c r="D28" i="51"/>
  <c r="E34" i="51"/>
  <c r="D34" i="51"/>
  <c r="T76" i="185" l="1"/>
  <c r="T75" i="185"/>
  <c r="T74" i="185"/>
  <c r="T73" i="185"/>
  <c r="T72" i="185"/>
  <c r="T71" i="185"/>
  <c r="T70" i="185"/>
  <c r="T69" i="185"/>
  <c r="T68" i="185"/>
  <c r="T67" i="185"/>
  <c r="T66" i="185"/>
  <c r="T65" i="185"/>
  <c r="T64" i="185"/>
  <c r="T63" i="185"/>
  <c r="T62" i="185"/>
  <c r="T61" i="185"/>
  <c r="T60" i="185"/>
  <c r="T59" i="185"/>
  <c r="T58" i="185"/>
  <c r="T57" i="185"/>
  <c r="T56" i="185"/>
  <c r="T55" i="185"/>
  <c r="T54" i="185"/>
  <c r="T53" i="185"/>
  <c r="T52" i="185"/>
  <c r="T51" i="185"/>
  <c r="T50" i="185"/>
  <c r="T49" i="185"/>
  <c r="T48" i="185"/>
  <c r="T47" i="185"/>
  <c r="U76" i="185"/>
  <c r="U75" i="185"/>
  <c r="U74" i="185"/>
  <c r="U73" i="185"/>
  <c r="U72" i="185"/>
  <c r="U71" i="185"/>
  <c r="U70" i="185"/>
  <c r="U69" i="185"/>
  <c r="U68" i="185"/>
  <c r="U67" i="185"/>
  <c r="U66" i="185"/>
  <c r="U65" i="185"/>
  <c r="U64" i="185"/>
  <c r="U63" i="185"/>
  <c r="U62" i="185"/>
  <c r="U61" i="185"/>
  <c r="U60" i="185"/>
  <c r="U59" i="185"/>
  <c r="U58" i="185"/>
  <c r="U57" i="185"/>
  <c r="U56" i="185"/>
  <c r="U55" i="185"/>
  <c r="U54" i="185"/>
  <c r="U53" i="185"/>
  <c r="U52" i="185"/>
  <c r="U51" i="185"/>
  <c r="U50" i="185"/>
  <c r="U49" i="185"/>
  <c r="U48" i="185"/>
  <c r="U47" i="185"/>
  <c r="V76" i="185"/>
  <c r="V75" i="185"/>
  <c r="V74" i="185"/>
  <c r="V73" i="185"/>
  <c r="V72" i="185"/>
  <c r="V71" i="185"/>
  <c r="V70" i="185"/>
  <c r="V69" i="185"/>
  <c r="V68" i="185"/>
  <c r="V67" i="185"/>
  <c r="V66" i="185"/>
  <c r="V65" i="185"/>
  <c r="V64" i="185"/>
  <c r="V63" i="185"/>
  <c r="V62" i="185"/>
  <c r="V61" i="185"/>
  <c r="V60" i="185"/>
  <c r="V59" i="185"/>
  <c r="V58" i="185"/>
  <c r="V57" i="185"/>
  <c r="V56" i="185"/>
  <c r="V55" i="185"/>
  <c r="V54" i="185"/>
  <c r="V53" i="185"/>
  <c r="V52" i="185"/>
  <c r="V51" i="185"/>
  <c r="V50" i="185"/>
  <c r="V49" i="185"/>
  <c r="V48" i="185"/>
  <c r="V47" i="185"/>
  <c r="W76" i="185"/>
  <c r="W75" i="185"/>
  <c r="W74" i="185"/>
  <c r="W73" i="185"/>
  <c r="W72" i="185"/>
  <c r="W71" i="185"/>
  <c r="W70" i="185"/>
  <c r="W69" i="185"/>
  <c r="W68" i="185"/>
  <c r="W67" i="185"/>
  <c r="W66" i="185"/>
  <c r="W65" i="185"/>
  <c r="W64" i="185"/>
  <c r="W63" i="185"/>
  <c r="W62" i="185"/>
  <c r="W61" i="185"/>
  <c r="W60" i="185"/>
  <c r="W59" i="185"/>
  <c r="W58" i="185"/>
  <c r="W57" i="185"/>
  <c r="W56" i="185"/>
  <c r="W55" i="185"/>
  <c r="W54" i="185"/>
  <c r="W53" i="185"/>
  <c r="W52" i="185"/>
  <c r="W51" i="185"/>
  <c r="W50" i="185"/>
  <c r="W49" i="185"/>
  <c r="W48" i="185"/>
  <c r="W47" i="185"/>
  <c r="X76" i="185"/>
  <c r="X75" i="185"/>
  <c r="X74" i="185"/>
  <c r="X73" i="185"/>
  <c r="X72" i="185"/>
  <c r="X71" i="185"/>
  <c r="X70" i="185"/>
  <c r="X69" i="185"/>
  <c r="X68" i="185"/>
  <c r="X67" i="185"/>
  <c r="X66" i="185"/>
  <c r="X65" i="185"/>
  <c r="X64" i="185"/>
  <c r="X63" i="185"/>
  <c r="X62" i="185"/>
  <c r="X61" i="185"/>
  <c r="X60" i="185"/>
  <c r="X59" i="185"/>
  <c r="X58" i="185"/>
  <c r="X57" i="185"/>
  <c r="X56" i="185"/>
  <c r="X55" i="185"/>
  <c r="X54" i="185"/>
  <c r="X53" i="185"/>
  <c r="X52" i="185"/>
  <c r="X51" i="185"/>
  <c r="X50" i="185"/>
  <c r="X49" i="185"/>
  <c r="X48" i="185"/>
  <c r="X47" i="185"/>
  <c r="Y76" i="185"/>
  <c r="Y75" i="185"/>
  <c r="Y74" i="185"/>
  <c r="Y73" i="185"/>
  <c r="Y72" i="185"/>
  <c r="Y71" i="185"/>
  <c r="Y70" i="185"/>
  <c r="Y69" i="185"/>
  <c r="Y68" i="185"/>
  <c r="Y67" i="185"/>
  <c r="Y66" i="185"/>
  <c r="Y65" i="185"/>
  <c r="Y64" i="185"/>
  <c r="Y63" i="185"/>
  <c r="Y62" i="185"/>
  <c r="Y61" i="185"/>
  <c r="Y60" i="185"/>
  <c r="Y59" i="185"/>
  <c r="Y58" i="185"/>
  <c r="Y57" i="185"/>
  <c r="Y56" i="185"/>
  <c r="Y55" i="185"/>
  <c r="Y54" i="185"/>
  <c r="Y53" i="185"/>
  <c r="Y52" i="185"/>
  <c r="Y51" i="185"/>
  <c r="Y50" i="185"/>
  <c r="Y49" i="185"/>
  <c r="Y48" i="185"/>
  <c r="Y47" i="185"/>
  <c r="Y84" i="185" l="1"/>
  <c r="AB47" i="183"/>
  <c r="AA112" i="183" l="1"/>
  <c r="AA113" i="183" s="1"/>
  <c r="AA114" i="183" l="1"/>
  <c r="K109" i="183" l="1" a="1"/>
  <c r="K109" i="183" s="1"/>
  <c r="T19" i="107" l="1"/>
  <c r="AI134" i="185"/>
  <c r="AJ134" i="185" l="1"/>
  <c r="AK134" i="185" s="1"/>
  <c r="AL134" i="185" s="1"/>
  <c r="AM134" i="185" s="1"/>
  <c r="AN134" i="185" s="1"/>
  <c r="AO134" i="185" s="1"/>
  <c r="AP134" i="185" s="1"/>
  <c r="AQ134" i="185" s="1"/>
  <c r="AR134" i="185" s="1"/>
  <c r="AS134" i="185" s="1"/>
  <c r="AT134" i="185" s="1"/>
  <c r="AU134" i="185" s="1"/>
  <c r="AV134" i="185" s="1"/>
  <c r="AW134" i="185" s="1"/>
  <c r="AX134" i="185" s="1"/>
  <c r="AY134" i="185" s="1"/>
  <c r="AZ134" i="185" s="1"/>
  <c r="BA134" i="185" s="1"/>
  <c r="BB134" i="185" s="1"/>
  <c r="BC134" i="185" s="1"/>
  <c r="BD134" i="185" s="1"/>
  <c r="BE134" i="185" s="1"/>
  <c r="BF134" i="185" s="1"/>
  <c r="BG134" i="185" s="1"/>
  <c r="BH134" i="185" s="1"/>
  <c r="BI134" i="185" s="1"/>
  <c r="BJ134" i="185" s="1"/>
  <c r="BK134" i="185" s="1"/>
  <c r="BL134" i="185" s="1"/>
  <c r="BM134" i="185" s="1"/>
  <c r="BN134" i="185" s="1"/>
  <c r="BO134" i="185" s="1"/>
  <c r="BP134" i="185" s="1"/>
  <c r="O107" i="185"/>
  <c r="X109" i="185"/>
  <c r="W109" i="185"/>
  <c r="V109" i="185"/>
  <c r="U109" i="185"/>
  <c r="T109" i="185"/>
  <c r="S109" i="185"/>
  <c r="R109" i="185"/>
  <c r="Q109" i="185"/>
  <c r="P109" i="185"/>
  <c r="O109" i="185"/>
  <c r="X108" i="185"/>
  <c r="W108" i="185"/>
  <c r="V108" i="185"/>
  <c r="U108" i="185"/>
  <c r="T108" i="185"/>
  <c r="S108" i="185"/>
  <c r="R108" i="185"/>
  <c r="Q108" i="185"/>
  <c r="P108" i="185"/>
  <c r="O108" i="185"/>
  <c r="O106" i="185"/>
  <c r="O105" i="185"/>
  <c r="O104" i="185"/>
  <c r="O103" i="185"/>
  <c r="O102" i="185"/>
  <c r="O99" i="185"/>
  <c r="O98" i="185"/>
  <c r="O97" i="185"/>
  <c r="O89" i="185"/>
  <c r="O90" i="185"/>
  <c r="O91" i="185"/>
  <c r="O92" i="185"/>
  <c r="O93" i="185"/>
  <c r="O94" i="185"/>
  <c r="O88" i="185"/>
  <c r="R84" i="185"/>
  <c r="BN47" i="185"/>
  <c r="BO47" i="185"/>
  <c r="BP47" i="185"/>
  <c r="BN48" i="185"/>
  <c r="BO48" i="185"/>
  <c r="BP48" i="185"/>
  <c r="BN49" i="185"/>
  <c r="BO49" i="185"/>
  <c r="BP49" i="185"/>
  <c r="BN50" i="185"/>
  <c r="BO50" i="185"/>
  <c r="BP50" i="185"/>
  <c r="BN51" i="185"/>
  <c r="BO51" i="185"/>
  <c r="BP51" i="185"/>
  <c r="BN52" i="185"/>
  <c r="BO52" i="185"/>
  <c r="BP52" i="185"/>
  <c r="BN53" i="185"/>
  <c r="BO53" i="185"/>
  <c r="BP53" i="185"/>
  <c r="BN54" i="185"/>
  <c r="BO54" i="185"/>
  <c r="BP54" i="185"/>
  <c r="BN55" i="185"/>
  <c r="BO55" i="185"/>
  <c r="BP55" i="185"/>
  <c r="BN56" i="185"/>
  <c r="BO56" i="185"/>
  <c r="BP56" i="185"/>
  <c r="BN57" i="185"/>
  <c r="BO57" i="185"/>
  <c r="BP57" i="185"/>
  <c r="BN58" i="185"/>
  <c r="BO58" i="185"/>
  <c r="BP58" i="185"/>
  <c r="BN59" i="185"/>
  <c r="BO59" i="185"/>
  <c r="BP59" i="185"/>
  <c r="BN60" i="185"/>
  <c r="BO60" i="185"/>
  <c r="BP60" i="185"/>
  <c r="BN61" i="185"/>
  <c r="BO61" i="185"/>
  <c r="BP61" i="185"/>
  <c r="BN62" i="185"/>
  <c r="BO62" i="185"/>
  <c r="BP62" i="185"/>
  <c r="BN63" i="185"/>
  <c r="BO63" i="185"/>
  <c r="BP63" i="185"/>
  <c r="BN64" i="185"/>
  <c r="BO64" i="185"/>
  <c r="BP64" i="185"/>
  <c r="BN65" i="185"/>
  <c r="BO65" i="185"/>
  <c r="BP65" i="185"/>
  <c r="BN66" i="185"/>
  <c r="BO66" i="185"/>
  <c r="BP66" i="185"/>
  <c r="BN67" i="185"/>
  <c r="BO67" i="185"/>
  <c r="BP67" i="185"/>
  <c r="BN68" i="185"/>
  <c r="BO68" i="185"/>
  <c r="BP68" i="185"/>
  <c r="BN69" i="185"/>
  <c r="BO69" i="185"/>
  <c r="BP69" i="185"/>
  <c r="BN70" i="185"/>
  <c r="BO70" i="185"/>
  <c r="BP70" i="185"/>
  <c r="BN71" i="185"/>
  <c r="BO71" i="185"/>
  <c r="BP71" i="185"/>
  <c r="BN72" i="185"/>
  <c r="BO72" i="185"/>
  <c r="BP72" i="185"/>
  <c r="BN73" i="185"/>
  <c r="BO73" i="185"/>
  <c r="BP73" i="185"/>
  <c r="BN74" i="185"/>
  <c r="BO74" i="185"/>
  <c r="BP74" i="185"/>
  <c r="BN75" i="185"/>
  <c r="BO75" i="185"/>
  <c r="BP75" i="185"/>
  <c r="BN76" i="185"/>
  <c r="BO76" i="185"/>
  <c r="BP76" i="185"/>
  <c r="I3" i="185" l="1" a="1"/>
  <c r="K3" i="185" s="1"/>
  <c r="F259" i="185"/>
  <c r="F258" i="185"/>
  <c r="F257" i="185"/>
  <c r="F256" i="185"/>
  <c r="F255" i="185"/>
  <c r="F254" i="185"/>
  <c r="F253" i="185"/>
  <c r="F252" i="185"/>
  <c r="F251" i="185"/>
  <c r="F250" i="185"/>
  <c r="F249" i="185"/>
  <c r="F248" i="185"/>
  <c r="F247" i="185"/>
  <c r="F246" i="185"/>
  <c r="F245" i="185"/>
  <c r="F244" i="185"/>
  <c r="F243" i="185"/>
  <c r="F242" i="185"/>
  <c r="F241" i="185"/>
  <c r="F240" i="185"/>
  <c r="F239" i="185"/>
  <c r="F238" i="185"/>
  <c r="F237" i="185"/>
  <c r="F236" i="185"/>
  <c r="F235" i="185"/>
  <c r="F234" i="185"/>
  <c r="F233" i="185"/>
  <c r="F232" i="185"/>
  <c r="F231" i="185"/>
  <c r="F230" i="185"/>
  <c r="F229" i="185"/>
  <c r="F228" i="185"/>
  <c r="F227" i="185"/>
  <c r="F226" i="185"/>
  <c r="F225" i="185"/>
  <c r="F224" i="185"/>
  <c r="F223" i="185"/>
  <c r="F222" i="185"/>
  <c r="F221" i="185"/>
  <c r="F220" i="185"/>
  <c r="F219" i="185"/>
  <c r="F218" i="185"/>
  <c r="F217" i="185"/>
  <c r="F216" i="185"/>
  <c r="F215" i="185"/>
  <c r="F214" i="185"/>
  <c r="F213" i="185"/>
  <c r="F212" i="185"/>
  <c r="F211" i="185"/>
  <c r="F210" i="185"/>
  <c r="F209" i="185"/>
  <c r="F208" i="185"/>
  <c r="F207" i="185"/>
  <c r="F206" i="185"/>
  <c r="F205" i="185"/>
  <c r="F204" i="185"/>
  <c r="F203" i="185"/>
  <c r="F202" i="185"/>
  <c r="F201" i="185"/>
  <c r="F200" i="185"/>
  <c r="F199" i="185"/>
  <c r="F198" i="185"/>
  <c r="F197" i="185"/>
  <c r="F196" i="185"/>
  <c r="F195" i="185"/>
  <c r="F194" i="185"/>
  <c r="F193" i="185"/>
  <c r="F192" i="185"/>
  <c r="F191" i="185"/>
  <c r="G157" i="185" a="1"/>
  <c r="C157" i="185" a="1"/>
  <c r="AE132" i="185"/>
  <c r="AF132" i="185" s="1"/>
  <c r="AG132" i="185" s="1"/>
  <c r="AH132" i="185" s="1"/>
  <c r="AI132" i="185" s="1"/>
  <c r="AJ132" i="185" s="1"/>
  <c r="AK132" i="185" s="1"/>
  <c r="AL132" i="185" s="1"/>
  <c r="AM132" i="185" s="1"/>
  <c r="AN132" i="185" s="1"/>
  <c r="AO132" i="185" s="1"/>
  <c r="AP132" i="185" s="1"/>
  <c r="AQ132" i="185" s="1"/>
  <c r="AR132" i="185" s="1"/>
  <c r="AS132" i="185" s="1"/>
  <c r="AT132" i="185" s="1"/>
  <c r="AU132" i="185" s="1"/>
  <c r="AV132" i="185" s="1"/>
  <c r="AW132" i="185" s="1"/>
  <c r="AX132" i="185" s="1"/>
  <c r="AY132" i="185" s="1"/>
  <c r="AZ132" i="185" s="1"/>
  <c r="BA132" i="185" s="1"/>
  <c r="BB132" i="185" s="1"/>
  <c r="BC132" i="185" s="1"/>
  <c r="BD132" i="185" s="1"/>
  <c r="BE132" i="185" s="1"/>
  <c r="BF132" i="185" s="1"/>
  <c r="BG132" i="185" s="1"/>
  <c r="BH132" i="185" s="1"/>
  <c r="BI132" i="185" s="1"/>
  <c r="BJ132" i="185" s="1"/>
  <c r="BK132" i="185" s="1"/>
  <c r="BL132" i="185" s="1"/>
  <c r="BM132" i="185" s="1"/>
  <c r="BN132" i="185" s="1"/>
  <c r="BO132" i="185" s="1"/>
  <c r="BP132" i="185" s="1"/>
  <c r="G88" i="185" a="1"/>
  <c r="C88" i="185" a="1"/>
  <c r="BM76" i="185"/>
  <c r="BL76" i="185"/>
  <c r="BK76" i="185"/>
  <c r="BJ76" i="185"/>
  <c r="BI76" i="185"/>
  <c r="BH76" i="185"/>
  <c r="BG76" i="185"/>
  <c r="BF76" i="185"/>
  <c r="BE76" i="185"/>
  <c r="BD76" i="185"/>
  <c r="BC76" i="185"/>
  <c r="BB76" i="185"/>
  <c r="BA76" i="185"/>
  <c r="AZ76" i="185"/>
  <c r="AY76" i="185"/>
  <c r="AX76" i="185"/>
  <c r="AW76" i="185"/>
  <c r="AV76" i="185"/>
  <c r="AU76" i="185"/>
  <c r="AT76" i="185"/>
  <c r="AS76" i="185"/>
  <c r="AR76" i="185"/>
  <c r="AQ76" i="185"/>
  <c r="AP76" i="185"/>
  <c r="AO76" i="185"/>
  <c r="AN76" i="185"/>
  <c r="AM76" i="185"/>
  <c r="AL76" i="185"/>
  <c r="AK76" i="185"/>
  <c r="AJ76" i="185"/>
  <c r="AI76" i="185"/>
  <c r="AH76" i="185"/>
  <c r="AG76" i="185"/>
  <c r="AF76" i="185"/>
  <c r="AE76" i="185"/>
  <c r="AD76" i="185"/>
  <c r="AC76" i="185"/>
  <c r="AB76" i="185"/>
  <c r="AA76" i="185"/>
  <c r="Z76" i="185"/>
  <c r="BM75" i="185"/>
  <c r="BL75" i="185"/>
  <c r="BK75" i="185"/>
  <c r="BJ75" i="185"/>
  <c r="BI75" i="185"/>
  <c r="BH75" i="185"/>
  <c r="BG75" i="185"/>
  <c r="BF75" i="185"/>
  <c r="BE75" i="185"/>
  <c r="BD75" i="185"/>
  <c r="BC75" i="185"/>
  <c r="BB75" i="185"/>
  <c r="BA75" i="185"/>
  <c r="AZ75" i="185"/>
  <c r="AY75" i="185"/>
  <c r="AX75" i="185"/>
  <c r="AW75" i="185"/>
  <c r="AV75" i="185"/>
  <c r="AU75" i="185"/>
  <c r="AT75" i="185"/>
  <c r="AS75" i="185"/>
  <c r="AR75" i="185"/>
  <c r="AQ75" i="185"/>
  <c r="AP75" i="185"/>
  <c r="AO75" i="185"/>
  <c r="AN75" i="185"/>
  <c r="AM75" i="185"/>
  <c r="AL75" i="185"/>
  <c r="AK75" i="185"/>
  <c r="AJ75" i="185"/>
  <c r="AI75" i="185"/>
  <c r="AH75" i="185"/>
  <c r="AG75" i="185"/>
  <c r="AF75" i="185"/>
  <c r="AE75" i="185"/>
  <c r="AD75" i="185"/>
  <c r="AC75" i="185"/>
  <c r="AB75" i="185"/>
  <c r="AA75" i="185"/>
  <c r="Z75" i="185"/>
  <c r="BM74" i="185"/>
  <c r="BL74" i="185"/>
  <c r="BK74" i="185"/>
  <c r="BJ74" i="185"/>
  <c r="BI74" i="185"/>
  <c r="BH74" i="185"/>
  <c r="BG74" i="185"/>
  <c r="BF74" i="185"/>
  <c r="BE74" i="185"/>
  <c r="BD74" i="185"/>
  <c r="BC74" i="185"/>
  <c r="BB74" i="185"/>
  <c r="BA74" i="185"/>
  <c r="AZ74" i="185"/>
  <c r="AY74" i="185"/>
  <c r="AX74" i="185"/>
  <c r="AW74" i="185"/>
  <c r="AV74" i="185"/>
  <c r="AU74" i="185"/>
  <c r="AT74" i="185"/>
  <c r="AS74" i="185"/>
  <c r="AR74" i="185"/>
  <c r="AQ74" i="185"/>
  <c r="AP74" i="185"/>
  <c r="AO74" i="185"/>
  <c r="AN74" i="185"/>
  <c r="AM74" i="185"/>
  <c r="AL74" i="185"/>
  <c r="AK74" i="185"/>
  <c r="AJ74" i="185"/>
  <c r="AI74" i="185"/>
  <c r="AH74" i="185"/>
  <c r="AG74" i="185"/>
  <c r="AF74" i="185"/>
  <c r="AE74" i="185"/>
  <c r="AD74" i="185"/>
  <c r="AC74" i="185"/>
  <c r="AB74" i="185"/>
  <c r="AA74" i="185"/>
  <c r="Z74" i="185"/>
  <c r="BM73" i="185"/>
  <c r="BL73" i="185"/>
  <c r="BK73" i="185"/>
  <c r="BJ73" i="185"/>
  <c r="BI73" i="185"/>
  <c r="BH73" i="185"/>
  <c r="BG73" i="185"/>
  <c r="BF73" i="185"/>
  <c r="BE73" i="185"/>
  <c r="BD73" i="185"/>
  <c r="BC73" i="185"/>
  <c r="BB73" i="185"/>
  <c r="BA73" i="185"/>
  <c r="AZ73" i="185"/>
  <c r="AY73" i="185"/>
  <c r="AX73" i="185"/>
  <c r="AW73" i="185"/>
  <c r="AV73" i="185"/>
  <c r="AU73" i="185"/>
  <c r="AT73" i="185"/>
  <c r="AS73" i="185"/>
  <c r="AR73" i="185"/>
  <c r="AQ73" i="185"/>
  <c r="AP73" i="185"/>
  <c r="AO73" i="185"/>
  <c r="AN73" i="185"/>
  <c r="AM73" i="185"/>
  <c r="AL73" i="185"/>
  <c r="AK73" i="185"/>
  <c r="AJ73" i="185"/>
  <c r="AI73" i="185"/>
  <c r="AH73" i="185"/>
  <c r="AG73" i="185"/>
  <c r="AF73" i="185"/>
  <c r="AE73" i="185"/>
  <c r="AD73" i="185"/>
  <c r="AC73" i="185"/>
  <c r="AB73" i="185"/>
  <c r="AA73" i="185"/>
  <c r="Z73" i="185"/>
  <c r="BM72" i="185"/>
  <c r="BL72" i="185"/>
  <c r="BK72" i="185"/>
  <c r="BJ72" i="185"/>
  <c r="BI72" i="185"/>
  <c r="BH72" i="185"/>
  <c r="BG72" i="185"/>
  <c r="BF72" i="185"/>
  <c r="BE72" i="185"/>
  <c r="BD72" i="185"/>
  <c r="BC72" i="185"/>
  <c r="BB72" i="185"/>
  <c r="BA72" i="185"/>
  <c r="AZ72" i="185"/>
  <c r="AY72" i="185"/>
  <c r="AX72" i="185"/>
  <c r="AW72" i="185"/>
  <c r="AV72" i="185"/>
  <c r="AU72" i="185"/>
  <c r="AT72" i="185"/>
  <c r="AS72" i="185"/>
  <c r="AR72" i="185"/>
  <c r="AQ72" i="185"/>
  <c r="AP72" i="185"/>
  <c r="AO72" i="185"/>
  <c r="AN72" i="185"/>
  <c r="AM72" i="185"/>
  <c r="AL72" i="185"/>
  <c r="AK72" i="185"/>
  <c r="AJ72" i="185"/>
  <c r="AI72" i="185"/>
  <c r="AH72" i="185"/>
  <c r="AG72" i="185"/>
  <c r="AF72" i="185"/>
  <c r="AE72" i="185"/>
  <c r="AD72" i="185"/>
  <c r="AC72" i="185"/>
  <c r="AB72" i="185"/>
  <c r="AA72" i="185"/>
  <c r="Z72" i="185"/>
  <c r="BM71" i="185"/>
  <c r="BL71" i="185"/>
  <c r="BK71" i="185"/>
  <c r="BJ71" i="185"/>
  <c r="BI71" i="185"/>
  <c r="BH71" i="185"/>
  <c r="BG71" i="185"/>
  <c r="BF71" i="185"/>
  <c r="BE71" i="185"/>
  <c r="BD71" i="185"/>
  <c r="BC71" i="185"/>
  <c r="BB71" i="185"/>
  <c r="BA71" i="185"/>
  <c r="AZ71" i="185"/>
  <c r="AY71" i="185"/>
  <c r="AX71" i="185"/>
  <c r="AW71" i="185"/>
  <c r="AV71" i="185"/>
  <c r="AU71" i="185"/>
  <c r="AT71" i="185"/>
  <c r="AS71" i="185"/>
  <c r="AR71" i="185"/>
  <c r="AQ71" i="185"/>
  <c r="AP71" i="185"/>
  <c r="AO71" i="185"/>
  <c r="AN71" i="185"/>
  <c r="AM71" i="185"/>
  <c r="AL71" i="185"/>
  <c r="AK71" i="185"/>
  <c r="AJ71" i="185"/>
  <c r="AI71" i="185"/>
  <c r="AH71" i="185"/>
  <c r="AG71" i="185"/>
  <c r="AF71" i="185"/>
  <c r="AE71" i="185"/>
  <c r="AD71" i="185"/>
  <c r="AC71" i="185"/>
  <c r="AB71" i="185"/>
  <c r="AA71" i="185"/>
  <c r="Z71" i="185"/>
  <c r="BM70" i="185"/>
  <c r="BL70" i="185"/>
  <c r="BK70" i="185"/>
  <c r="BJ70" i="185"/>
  <c r="BI70" i="185"/>
  <c r="BH70" i="185"/>
  <c r="BG70" i="185"/>
  <c r="BF70" i="185"/>
  <c r="BE70" i="185"/>
  <c r="BD70" i="185"/>
  <c r="BC70" i="185"/>
  <c r="BB70" i="185"/>
  <c r="BA70" i="185"/>
  <c r="AZ70" i="185"/>
  <c r="AY70" i="185"/>
  <c r="AX70" i="185"/>
  <c r="AW70" i="185"/>
  <c r="AV70" i="185"/>
  <c r="AU70" i="185"/>
  <c r="AT70" i="185"/>
  <c r="AS70" i="185"/>
  <c r="AR70" i="185"/>
  <c r="AQ70" i="185"/>
  <c r="AP70" i="185"/>
  <c r="AO70" i="185"/>
  <c r="AN70" i="185"/>
  <c r="AM70" i="185"/>
  <c r="AL70" i="185"/>
  <c r="AK70" i="185"/>
  <c r="AJ70" i="185"/>
  <c r="AI70" i="185"/>
  <c r="AH70" i="185"/>
  <c r="AG70" i="185"/>
  <c r="AF70" i="185"/>
  <c r="AE70" i="185"/>
  <c r="AD70" i="185"/>
  <c r="AC70" i="185"/>
  <c r="AB70" i="185"/>
  <c r="AA70" i="185"/>
  <c r="Z70" i="185"/>
  <c r="BM69" i="185"/>
  <c r="BL69" i="185"/>
  <c r="BK69" i="185"/>
  <c r="BJ69" i="185"/>
  <c r="BI69" i="185"/>
  <c r="BH69" i="185"/>
  <c r="BG69" i="185"/>
  <c r="BF69" i="185"/>
  <c r="BE69" i="185"/>
  <c r="BD69" i="185"/>
  <c r="BC69" i="185"/>
  <c r="BB69" i="185"/>
  <c r="BA69" i="185"/>
  <c r="AZ69" i="185"/>
  <c r="AY69" i="185"/>
  <c r="AX69" i="185"/>
  <c r="AW69" i="185"/>
  <c r="AV69" i="185"/>
  <c r="AU69" i="185"/>
  <c r="AT69" i="185"/>
  <c r="AS69" i="185"/>
  <c r="AR69" i="185"/>
  <c r="AQ69" i="185"/>
  <c r="AP69" i="185"/>
  <c r="AO69" i="185"/>
  <c r="AN69" i="185"/>
  <c r="AM69" i="185"/>
  <c r="AL69" i="185"/>
  <c r="AK69" i="185"/>
  <c r="AJ69" i="185"/>
  <c r="AI69" i="185"/>
  <c r="AH69" i="185"/>
  <c r="AG69" i="185"/>
  <c r="AF69" i="185"/>
  <c r="AE69" i="185"/>
  <c r="AD69" i="185"/>
  <c r="AC69" i="185"/>
  <c r="AB69" i="185"/>
  <c r="AA69" i="185"/>
  <c r="Z69" i="185"/>
  <c r="BM68" i="185"/>
  <c r="BL68" i="185"/>
  <c r="BK68" i="185"/>
  <c r="BJ68" i="185"/>
  <c r="BI68" i="185"/>
  <c r="BH68" i="185"/>
  <c r="BG68" i="185"/>
  <c r="BF68" i="185"/>
  <c r="BE68" i="185"/>
  <c r="BD68" i="185"/>
  <c r="BC68" i="185"/>
  <c r="BB68" i="185"/>
  <c r="BA68" i="185"/>
  <c r="AZ68" i="185"/>
  <c r="AY68" i="185"/>
  <c r="AX68" i="185"/>
  <c r="AW68" i="185"/>
  <c r="AV68" i="185"/>
  <c r="AU68" i="185"/>
  <c r="AT68" i="185"/>
  <c r="AS68" i="185"/>
  <c r="AR68" i="185"/>
  <c r="AQ68" i="185"/>
  <c r="AP68" i="185"/>
  <c r="AO68" i="185"/>
  <c r="AN68" i="185"/>
  <c r="AM68" i="185"/>
  <c r="AL68" i="185"/>
  <c r="AK68" i="185"/>
  <c r="AJ68" i="185"/>
  <c r="AI68" i="185"/>
  <c r="AH68" i="185"/>
  <c r="AG68" i="185"/>
  <c r="AF68" i="185"/>
  <c r="AE68" i="185"/>
  <c r="AD68" i="185"/>
  <c r="AC68" i="185"/>
  <c r="AB68" i="185"/>
  <c r="AA68" i="185"/>
  <c r="Z68" i="185"/>
  <c r="BM67" i="185"/>
  <c r="BL67" i="185"/>
  <c r="BK67" i="185"/>
  <c r="BJ67" i="185"/>
  <c r="BI67" i="185"/>
  <c r="BH67" i="185"/>
  <c r="BG67" i="185"/>
  <c r="BF67" i="185"/>
  <c r="BE67" i="185"/>
  <c r="BD67" i="185"/>
  <c r="BC67" i="185"/>
  <c r="BB67" i="185"/>
  <c r="BA67" i="185"/>
  <c r="AZ67" i="185"/>
  <c r="AY67" i="185"/>
  <c r="AX67" i="185"/>
  <c r="AW67" i="185"/>
  <c r="AV67" i="185"/>
  <c r="AU67" i="185"/>
  <c r="AT67" i="185"/>
  <c r="AS67" i="185"/>
  <c r="AR67" i="185"/>
  <c r="AQ67" i="185"/>
  <c r="AP67" i="185"/>
  <c r="AO67" i="185"/>
  <c r="AN67" i="185"/>
  <c r="AM67" i="185"/>
  <c r="AL67" i="185"/>
  <c r="AK67" i="185"/>
  <c r="AJ67" i="185"/>
  <c r="AI67" i="185"/>
  <c r="AH67" i="185"/>
  <c r="AG67" i="185"/>
  <c r="AF67" i="185"/>
  <c r="AE67" i="185"/>
  <c r="AD67" i="185"/>
  <c r="AC67" i="185"/>
  <c r="AB67" i="185"/>
  <c r="AA67" i="185"/>
  <c r="Z67" i="185"/>
  <c r="BM66" i="185"/>
  <c r="BL66" i="185"/>
  <c r="BK66" i="185"/>
  <c r="BJ66" i="185"/>
  <c r="BI66" i="185"/>
  <c r="BH66" i="185"/>
  <c r="BG66" i="185"/>
  <c r="BF66" i="185"/>
  <c r="BE66" i="185"/>
  <c r="BD66" i="185"/>
  <c r="BC66" i="185"/>
  <c r="BB66" i="185"/>
  <c r="BA66" i="185"/>
  <c r="AZ66" i="185"/>
  <c r="AY66" i="185"/>
  <c r="AX66" i="185"/>
  <c r="AW66" i="185"/>
  <c r="AV66" i="185"/>
  <c r="AU66" i="185"/>
  <c r="AT66" i="185"/>
  <c r="AS66" i="185"/>
  <c r="AR66" i="185"/>
  <c r="AQ66" i="185"/>
  <c r="AP66" i="185"/>
  <c r="AO66" i="185"/>
  <c r="AN66" i="185"/>
  <c r="AM66" i="185"/>
  <c r="AL66" i="185"/>
  <c r="AK66" i="185"/>
  <c r="AJ66" i="185"/>
  <c r="AI66" i="185"/>
  <c r="AH66" i="185"/>
  <c r="AG66" i="185"/>
  <c r="AF66" i="185"/>
  <c r="AE66" i="185"/>
  <c r="AD66" i="185"/>
  <c r="AC66" i="185"/>
  <c r="AB66" i="185"/>
  <c r="AA66" i="185"/>
  <c r="Z66" i="185"/>
  <c r="BM65" i="185"/>
  <c r="BL65" i="185"/>
  <c r="BK65" i="185"/>
  <c r="BJ65" i="185"/>
  <c r="BI65" i="185"/>
  <c r="BH65" i="185"/>
  <c r="BG65" i="185"/>
  <c r="BF65" i="185"/>
  <c r="BE65" i="185"/>
  <c r="BD65" i="185"/>
  <c r="BC65" i="185"/>
  <c r="BB65" i="185"/>
  <c r="BA65" i="185"/>
  <c r="AZ65" i="185"/>
  <c r="AY65" i="185"/>
  <c r="AX65" i="185"/>
  <c r="AW65" i="185"/>
  <c r="AV65" i="185"/>
  <c r="AU65" i="185"/>
  <c r="AT65" i="185"/>
  <c r="AS65" i="185"/>
  <c r="AR65" i="185"/>
  <c r="AQ65" i="185"/>
  <c r="AP65" i="185"/>
  <c r="AO65" i="185"/>
  <c r="AN65" i="185"/>
  <c r="AM65" i="185"/>
  <c r="AL65" i="185"/>
  <c r="AK65" i="185"/>
  <c r="AJ65" i="185"/>
  <c r="AI65" i="185"/>
  <c r="AH65" i="185"/>
  <c r="AG65" i="185"/>
  <c r="AF65" i="185"/>
  <c r="AE65" i="185"/>
  <c r="AD65" i="185"/>
  <c r="AC65" i="185"/>
  <c r="AB65" i="185"/>
  <c r="AA65" i="185"/>
  <c r="Z65" i="185"/>
  <c r="BM64" i="185"/>
  <c r="BL64" i="185"/>
  <c r="BK64" i="185"/>
  <c r="BJ64" i="185"/>
  <c r="BI64" i="185"/>
  <c r="BH64" i="185"/>
  <c r="BG64" i="185"/>
  <c r="BF64" i="185"/>
  <c r="BE64" i="185"/>
  <c r="BD64" i="185"/>
  <c r="BC64" i="185"/>
  <c r="BB64" i="185"/>
  <c r="BA64" i="185"/>
  <c r="AZ64" i="185"/>
  <c r="AY64" i="185"/>
  <c r="AX64" i="185"/>
  <c r="AW64" i="185"/>
  <c r="AV64" i="185"/>
  <c r="AU64" i="185"/>
  <c r="AT64" i="185"/>
  <c r="AS64" i="185"/>
  <c r="AR64" i="185"/>
  <c r="AQ64" i="185"/>
  <c r="AP64" i="185"/>
  <c r="AO64" i="185"/>
  <c r="AN64" i="185"/>
  <c r="AM64" i="185"/>
  <c r="AL64" i="185"/>
  <c r="AK64" i="185"/>
  <c r="AJ64" i="185"/>
  <c r="AI64" i="185"/>
  <c r="AH64" i="185"/>
  <c r="AG64" i="185"/>
  <c r="AF64" i="185"/>
  <c r="AE64" i="185"/>
  <c r="AD64" i="185"/>
  <c r="AC64" i="185"/>
  <c r="AB64" i="185"/>
  <c r="AA64" i="185"/>
  <c r="Z64" i="185"/>
  <c r="BM63" i="185"/>
  <c r="BL63" i="185"/>
  <c r="BK63" i="185"/>
  <c r="BJ63" i="185"/>
  <c r="BI63" i="185"/>
  <c r="BH63" i="185"/>
  <c r="BG63" i="185"/>
  <c r="BF63" i="185"/>
  <c r="BE63" i="185"/>
  <c r="BD63" i="185"/>
  <c r="BC63" i="185"/>
  <c r="BB63" i="185"/>
  <c r="BA63" i="185"/>
  <c r="AZ63" i="185"/>
  <c r="AY63" i="185"/>
  <c r="AX63" i="185"/>
  <c r="AW63" i="185"/>
  <c r="AV63" i="185"/>
  <c r="AU63" i="185"/>
  <c r="AT63" i="185"/>
  <c r="AS63" i="185"/>
  <c r="AR63" i="185"/>
  <c r="AQ63" i="185"/>
  <c r="AP63" i="185"/>
  <c r="AO63" i="185"/>
  <c r="AN63" i="185"/>
  <c r="AM63" i="185"/>
  <c r="AL63" i="185"/>
  <c r="AK63" i="185"/>
  <c r="AJ63" i="185"/>
  <c r="AI63" i="185"/>
  <c r="AH63" i="185"/>
  <c r="AG63" i="185"/>
  <c r="AF63" i="185"/>
  <c r="AE63" i="185"/>
  <c r="AD63" i="185"/>
  <c r="AC63" i="185"/>
  <c r="AB63" i="185"/>
  <c r="AA63" i="185"/>
  <c r="Z63" i="185"/>
  <c r="BM62" i="185"/>
  <c r="BL62" i="185"/>
  <c r="BK62" i="185"/>
  <c r="BJ62" i="185"/>
  <c r="BI62" i="185"/>
  <c r="BH62" i="185"/>
  <c r="BG62" i="185"/>
  <c r="BF62" i="185"/>
  <c r="BE62" i="185"/>
  <c r="BD62" i="185"/>
  <c r="BC62" i="185"/>
  <c r="BB62" i="185"/>
  <c r="BA62" i="185"/>
  <c r="AZ62" i="185"/>
  <c r="AY62" i="185"/>
  <c r="AX62" i="185"/>
  <c r="AW62" i="185"/>
  <c r="AV62" i="185"/>
  <c r="AU62" i="185"/>
  <c r="AT62" i="185"/>
  <c r="AS62" i="185"/>
  <c r="AR62" i="185"/>
  <c r="AQ62" i="185"/>
  <c r="AP62" i="185"/>
  <c r="AO62" i="185"/>
  <c r="AN62" i="185"/>
  <c r="AM62" i="185"/>
  <c r="AL62" i="185"/>
  <c r="AK62" i="185"/>
  <c r="AJ62" i="185"/>
  <c r="AI62" i="185"/>
  <c r="AH62" i="185"/>
  <c r="AG62" i="185"/>
  <c r="AF62" i="185"/>
  <c r="AE62" i="185"/>
  <c r="AD62" i="185"/>
  <c r="AC62" i="185"/>
  <c r="AB62" i="185"/>
  <c r="AA62" i="185"/>
  <c r="Z62" i="185"/>
  <c r="BM61" i="185"/>
  <c r="BL61" i="185"/>
  <c r="BK61" i="185"/>
  <c r="BJ61" i="185"/>
  <c r="BI61" i="185"/>
  <c r="BH61" i="185"/>
  <c r="BG61" i="185"/>
  <c r="BF61" i="185"/>
  <c r="BE61" i="185"/>
  <c r="BD61" i="185"/>
  <c r="BC61" i="185"/>
  <c r="BB61" i="185"/>
  <c r="BA61" i="185"/>
  <c r="AZ61" i="185"/>
  <c r="AY61" i="185"/>
  <c r="AX61" i="185"/>
  <c r="AW61" i="185"/>
  <c r="AV61" i="185"/>
  <c r="AU61" i="185"/>
  <c r="AT61" i="185"/>
  <c r="AS61" i="185"/>
  <c r="AR61" i="185"/>
  <c r="AQ61" i="185"/>
  <c r="AP61" i="185"/>
  <c r="AO61" i="185"/>
  <c r="AN61" i="185"/>
  <c r="AM61" i="185"/>
  <c r="AL61" i="185"/>
  <c r="AK61" i="185"/>
  <c r="AJ61" i="185"/>
  <c r="AI61" i="185"/>
  <c r="AH61" i="185"/>
  <c r="AG61" i="185"/>
  <c r="AF61" i="185"/>
  <c r="AE61" i="185"/>
  <c r="AD61" i="185"/>
  <c r="AC61" i="185"/>
  <c r="AB61" i="185"/>
  <c r="AA61" i="185"/>
  <c r="Z61" i="185"/>
  <c r="BM60" i="185"/>
  <c r="BL60" i="185"/>
  <c r="BK60" i="185"/>
  <c r="BJ60" i="185"/>
  <c r="BI60" i="185"/>
  <c r="BH60" i="185"/>
  <c r="BG60" i="185"/>
  <c r="BF60" i="185"/>
  <c r="BE60" i="185"/>
  <c r="BD60" i="185"/>
  <c r="BC60" i="185"/>
  <c r="BB60" i="185"/>
  <c r="BA60" i="185"/>
  <c r="AZ60" i="185"/>
  <c r="AY60" i="185"/>
  <c r="AX60" i="185"/>
  <c r="AW60" i="185"/>
  <c r="AV60" i="185"/>
  <c r="AU60" i="185"/>
  <c r="AT60" i="185"/>
  <c r="AS60" i="185"/>
  <c r="AR60" i="185"/>
  <c r="AQ60" i="185"/>
  <c r="AP60" i="185"/>
  <c r="AO60" i="185"/>
  <c r="AN60" i="185"/>
  <c r="AM60" i="185"/>
  <c r="AL60" i="185"/>
  <c r="AK60" i="185"/>
  <c r="AJ60" i="185"/>
  <c r="AI60" i="185"/>
  <c r="AH60" i="185"/>
  <c r="AG60" i="185"/>
  <c r="AF60" i="185"/>
  <c r="AE60" i="185"/>
  <c r="AD60" i="185"/>
  <c r="AC60" i="185"/>
  <c r="AB60" i="185"/>
  <c r="AA60" i="185"/>
  <c r="Z60" i="185"/>
  <c r="BM59" i="185"/>
  <c r="BL59" i="185"/>
  <c r="BK59" i="185"/>
  <c r="BJ59" i="185"/>
  <c r="BI59" i="185"/>
  <c r="BH59" i="185"/>
  <c r="BG59" i="185"/>
  <c r="BF59" i="185"/>
  <c r="BE59" i="185"/>
  <c r="BD59" i="185"/>
  <c r="BC59" i="185"/>
  <c r="BB59" i="185"/>
  <c r="BA59" i="185"/>
  <c r="AZ59" i="185"/>
  <c r="AY59" i="185"/>
  <c r="AX59" i="185"/>
  <c r="AW59" i="185"/>
  <c r="AV59" i="185"/>
  <c r="AU59" i="185"/>
  <c r="AT59" i="185"/>
  <c r="AS59" i="185"/>
  <c r="AR59" i="185"/>
  <c r="AQ59" i="185"/>
  <c r="AP59" i="185"/>
  <c r="AO59" i="185"/>
  <c r="AN59" i="185"/>
  <c r="AM59" i="185"/>
  <c r="AL59" i="185"/>
  <c r="AK59" i="185"/>
  <c r="AJ59" i="185"/>
  <c r="AI59" i="185"/>
  <c r="AH59" i="185"/>
  <c r="AG59" i="185"/>
  <c r="AF59" i="185"/>
  <c r="AE59" i="185"/>
  <c r="AD59" i="185"/>
  <c r="AC59" i="185"/>
  <c r="AB59" i="185"/>
  <c r="AA59" i="185"/>
  <c r="Z59" i="185"/>
  <c r="BM58" i="185"/>
  <c r="BL58" i="185"/>
  <c r="BK58" i="185"/>
  <c r="BJ58" i="185"/>
  <c r="BI58" i="185"/>
  <c r="BH58" i="185"/>
  <c r="BG58" i="185"/>
  <c r="BF58" i="185"/>
  <c r="BE58" i="185"/>
  <c r="BD58" i="185"/>
  <c r="BC58" i="185"/>
  <c r="BB58" i="185"/>
  <c r="BA58" i="185"/>
  <c r="AZ58" i="185"/>
  <c r="AY58" i="185"/>
  <c r="AX58" i="185"/>
  <c r="AW58" i="185"/>
  <c r="AV58" i="185"/>
  <c r="AU58" i="185"/>
  <c r="AT58" i="185"/>
  <c r="AS58" i="185"/>
  <c r="AR58" i="185"/>
  <c r="AQ58" i="185"/>
  <c r="AP58" i="185"/>
  <c r="AO58" i="185"/>
  <c r="AN58" i="185"/>
  <c r="AM58" i="185"/>
  <c r="AL58" i="185"/>
  <c r="AK58" i="185"/>
  <c r="AJ58" i="185"/>
  <c r="AI58" i="185"/>
  <c r="AH58" i="185"/>
  <c r="AG58" i="185"/>
  <c r="AF58" i="185"/>
  <c r="AE58" i="185"/>
  <c r="AD58" i="185"/>
  <c r="AC58" i="185"/>
  <c r="AB58" i="185"/>
  <c r="AA58" i="185"/>
  <c r="Z58" i="185"/>
  <c r="BM57" i="185"/>
  <c r="BL57" i="185"/>
  <c r="BK57" i="185"/>
  <c r="BJ57" i="185"/>
  <c r="BI57" i="185"/>
  <c r="BH57" i="185"/>
  <c r="BG57" i="185"/>
  <c r="BF57" i="185"/>
  <c r="BE57" i="185"/>
  <c r="BD57" i="185"/>
  <c r="BC57" i="185"/>
  <c r="BB57" i="185"/>
  <c r="BA57" i="185"/>
  <c r="AZ57" i="185"/>
  <c r="AY57" i="185"/>
  <c r="AX57" i="185"/>
  <c r="AW57" i="185"/>
  <c r="AV57" i="185"/>
  <c r="AU57" i="185"/>
  <c r="AT57" i="185"/>
  <c r="AS57" i="185"/>
  <c r="AR57" i="185"/>
  <c r="AQ57" i="185"/>
  <c r="AP57" i="185"/>
  <c r="AO57" i="185"/>
  <c r="AN57" i="185"/>
  <c r="AM57" i="185"/>
  <c r="AL57" i="185"/>
  <c r="AK57" i="185"/>
  <c r="AJ57" i="185"/>
  <c r="AI57" i="185"/>
  <c r="AH57" i="185"/>
  <c r="AG57" i="185"/>
  <c r="AF57" i="185"/>
  <c r="AE57" i="185"/>
  <c r="AD57" i="185"/>
  <c r="AC57" i="185"/>
  <c r="AB57" i="185"/>
  <c r="AA57" i="185"/>
  <c r="Z57" i="185"/>
  <c r="BM56" i="185"/>
  <c r="BL56" i="185"/>
  <c r="BK56" i="185"/>
  <c r="BJ56" i="185"/>
  <c r="BI56" i="185"/>
  <c r="BH56" i="185"/>
  <c r="BG56" i="185"/>
  <c r="BF56" i="185"/>
  <c r="BE56" i="185"/>
  <c r="BD56" i="185"/>
  <c r="BC56" i="185"/>
  <c r="BB56" i="185"/>
  <c r="BA56" i="185"/>
  <c r="AZ56" i="185"/>
  <c r="AY56" i="185"/>
  <c r="AX56" i="185"/>
  <c r="AW56" i="185"/>
  <c r="AV56" i="185"/>
  <c r="AU56" i="185"/>
  <c r="AT56" i="185"/>
  <c r="AS56" i="185"/>
  <c r="AR56" i="185"/>
  <c r="AQ56" i="185"/>
  <c r="AP56" i="185"/>
  <c r="AO56" i="185"/>
  <c r="AN56" i="185"/>
  <c r="AM56" i="185"/>
  <c r="AL56" i="185"/>
  <c r="AK56" i="185"/>
  <c r="AJ56" i="185"/>
  <c r="AI56" i="185"/>
  <c r="AH56" i="185"/>
  <c r="AG56" i="185"/>
  <c r="AF56" i="185"/>
  <c r="AE56" i="185"/>
  <c r="AD56" i="185"/>
  <c r="AC56" i="185"/>
  <c r="AB56" i="185"/>
  <c r="AA56" i="185"/>
  <c r="Z56" i="185"/>
  <c r="BM55" i="185"/>
  <c r="BL55" i="185"/>
  <c r="BK55" i="185"/>
  <c r="BJ55" i="185"/>
  <c r="BI55" i="185"/>
  <c r="BH55" i="185"/>
  <c r="BG55" i="185"/>
  <c r="BF55" i="185"/>
  <c r="BE55" i="185"/>
  <c r="BD55" i="185"/>
  <c r="BC55" i="185"/>
  <c r="BB55" i="185"/>
  <c r="BA55" i="185"/>
  <c r="AZ55" i="185"/>
  <c r="AY55" i="185"/>
  <c r="AX55" i="185"/>
  <c r="AW55" i="185"/>
  <c r="AV55" i="185"/>
  <c r="AU55" i="185"/>
  <c r="AT55" i="185"/>
  <c r="AS55" i="185"/>
  <c r="AR55" i="185"/>
  <c r="AQ55" i="185"/>
  <c r="AP55" i="185"/>
  <c r="AO55" i="185"/>
  <c r="AN55" i="185"/>
  <c r="AM55" i="185"/>
  <c r="AL55" i="185"/>
  <c r="AK55" i="185"/>
  <c r="AJ55" i="185"/>
  <c r="AI55" i="185"/>
  <c r="AH55" i="185"/>
  <c r="AG55" i="185"/>
  <c r="AF55" i="185"/>
  <c r="AE55" i="185"/>
  <c r="AD55" i="185"/>
  <c r="AC55" i="185"/>
  <c r="AB55" i="185"/>
  <c r="AA55" i="185"/>
  <c r="Z55" i="185"/>
  <c r="BM54" i="185"/>
  <c r="BL54" i="185"/>
  <c r="BK54" i="185"/>
  <c r="BJ54" i="185"/>
  <c r="BI54" i="185"/>
  <c r="BH54" i="185"/>
  <c r="BG54" i="185"/>
  <c r="BF54" i="185"/>
  <c r="BE54" i="185"/>
  <c r="BD54" i="185"/>
  <c r="BC54" i="185"/>
  <c r="BB54" i="185"/>
  <c r="BA54" i="185"/>
  <c r="AZ54" i="185"/>
  <c r="AY54" i="185"/>
  <c r="AX54" i="185"/>
  <c r="AW54" i="185"/>
  <c r="AV54" i="185"/>
  <c r="AU54" i="185"/>
  <c r="AT54" i="185"/>
  <c r="AS54" i="185"/>
  <c r="AR54" i="185"/>
  <c r="AQ54" i="185"/>
  <c r="AP54" i="185"/>
  <c r="AO54" i="185"/>
  <c r="AN54" i="185"/>
  <c r="AM54" i="185"/>
  <c r="AL54" i="185"/>
  <c r="AK54" i="185"/>
  <c r="AJ54" i="185"/>
  <c r="AI54" i="185"/>
  <c r="AH54" i="185"/>
  <c r="AG54" i="185"/>
  <c r="AF54" i="185"/>
  <c r="AE54" i="185"/>
  <c r="AD54" i="185"/>
  <c r="AC54" i="185"/>
  <c r="AB54" i="185"/>
  <c r="AA54" i="185"/>
  <c r="Z54" i="185"/>
  <c r="BM53" i="185"/>
  <c r="BL53" i="185"/>
  <c r="BK53" i="185"/>
  <c r="BJ53" i="185"/>
  <c r="BI53" i="185"/>
  <c r="BH53" i="185"/>
  <c r="BG53" i="185"/>
  <c r="BF53" i="185"/>
  <c r="BE53" i="185"/>
  <c r="BD53" i="185"/>
  <c r="BC53" i="185"/>
  <c r="BB53" i="185"/>
  <c r="BA53" i="185"/>
  <c r="AZ53" i="185"/>
  <c r="AY53" i="185"/>
  <c r="AX53" i="185"/>
  <c r="AW53" i="185"/>
  <c r="AV53" i="185"/>
  <c r="AU53" i="185"/>
  <c r="AT53" i="185"/>
  <c r="AS53" i="185"/>
  <c r="AR53" i="185"/>
  <c r="AQ53" i="185"/>
  <c r="AP53" i="185"/>
  <c r="AO53" i="185"/>
  <c r="AN53" i="185"/>
  <c r="AM53" i="185"/>
  <c r="AL53" i="185"/>
  <c r="AK53" i="185"/>
  <c r="AJ53" i="185"/>
  <c r="AI53" i="185"/>
  <c r="AH53" i="185"/>
  <c r="AG53" i="185"/>
  <c r="AF53" i="185"/>
  <c r="AE53" i="185"/>
  <c r="AD53" i="185"/>
  <c r="AC53" i="185"/>
  <c r="AB53" i="185"/>
  <c r="AA53" i="185"/>
  <c r="Z53" i="185"/>
  <c r="BM52" i="185"/>
  <c r="BL52" i="185"/>
  <c r="BK52" i="185"/>
  <c r="BJ52" i="185"/>
  <c r="BI52" i="185"/>
  <c r="BH52" i="185"/>
  <c r="BG52" i="185"/>
  <c r="BF52" i="185"/>
  <c r="BE52" i="185"/>
  <c r="BD52" i="185"/>
  <c r="BC52" i="185"/>
  <c r="BB52" i="185"/>
  <c r="BA52" i="185"/>
  <c r="AZ52" i="185"/>
  <c r="AY52" i="185"/>
  <c r="AX52" i="185"/>
  <c r="AW52" i="185"/>
  <c r="AV52" i="185"/>
  <c r="AU52" i="185"/>
  <c r="AT52" i="185"/>
  <c r="AS52" i="185"/>
  <c r="AR52" i="185"/>
  <c r="AQ52" i="185"/>
  <c r="AP52" i="185"/>
  <c r="AO52" i="185"/>
  <c r="AN52" i="185"/>
  <c r="AM52" i="185"/>
  <c r="AL52" i="185"/>
  <c r="AK52" i="185"/>
  <c r="AJ52" i="185"/>
  <c r="AI52" i="185"/>
  <c r="AH52" i="185"/>
  <c r="AG52" i="185"/>
  <c r="AF52" i="185"/>
  <c r="AE52" i="185"/>
  <c r="AD52" i="185"/>
  <c r="AC52" i="185"/>
  <c r="AB52" i="185"/>
  <c r="AA52" i="185"/>
  <c r="Z52" i="185"/>
  <c r="BM51" i="185"/>
  <c r="BL51" i="185"/>
  <c r="BK51" i="185"/>
  <c r="BJ51" i="185"/>
  <c r="BI51" i="185"/>
  <c r="BH51" i="185"/>
  <c r="BG51" i="185"/>
  <c r="BF51" i="185"/>
  <c r="BE51" i="185"/>
  <c r="BD51" i="185"/>
  <c r="BC51" i="185"/>
  <c r="BB51" i="185"/>
  <c r="BA51" i="185"/>
  <c r="AZ51" i="185"/>
  <c r="AY51" i="185"/>
  <c r="AX51" i="185"/>
  <c r="AW51" i="185"/>
  <c r="AV51" i="185"/>
  <c r="AU51" i="185"/>
  <c r="AT51" i="185"/>
  <c r="AS51" i="185"/>
  <c r="AR51" i="185"/>
  <c r="AQ51" i="185"/>
  <c r="AP51" i="185"/>
  <c r="AO51" i="185"/>
  <c r="AN51" i="185"/>
  <c r="AM51" i="185"/>
  <c r="AL51" i="185"/>
  <c r="AK51" i="185"/>
  <c r="AJ51" i="185"/>
  <c r="AI51" i="185"/>
  <c r="AH51" i="185"/>
  <c r="AG51" i="185"/>
  <c r="AF51" i="185"/>
  <c r="AE51" i="185"/>
  <c r="AD51" i="185"/>
  <c r="AC51" i="185"/>
  <c r="AB51" i="185"/>
  <c r="AA51" i="185"/>
  <c r="Z51" i="185"/>
  <c r="BM50" i="185"/>
  <c r="BL50" i="185"/>
  <c r="BK50" i="185"/>
  <c r="BJ50" i="185"/>
  <c r="BI50" i="185"/>
  <c r="BH50" i="185"/>
  <c r="BG50" i="185"/>
  <c r="BF50" i="185"/>
  <c r="BE50" i="185"/>
  <c r="BD50" i="185"/>
  <c r="BC50" i="185"/>
  <c r="BB50" i="185"/>
  <c r="BA50" i="185"/>
  <c r="AZ50" i="185"/>
  <c r="AY50" i="185"/>
  <c r="AX50" i="185"/>
  <c r="AW50" i="185"/>
  <c r="AV50" i="185"/>
  <c r="AU50" i="185"/>
  <c r="AT50" i="185"/>
  <c r="AS50" i="185"/>
  <c r="AR50" i="185"/>
  <c r="AQ50" i="185"/>
  <c r="AP50" i="185"/>
  <c r="AO50" i="185"/>
  <c r="AN50" i="185"/>
  <c r="AM50" i="185"/>
  <c r="AL50" i="185"/>
  <c r="AK50" i="185"/>
  <c r="AJ50" i="185"/>
  <c r="AI50" i="185"/>
  <c r="AH50" i="185"/>
  <c r="AG50" i="185"/>
  <c r="AF50" i="185"/>
  <c r="AE50" i="185"/>
  <c r="AD50" i="185"/>
  <c r="AC50" i="185"/>
  <c r="AB50" i="185"/>
  <c r="AA50" i="185"/>
  <c r="Z50" i="185"/>
  <c r="BM49" i="185"/>
  <c r="BL49" i="185"/>
  <c r="BK49" i="185"/>
  <c r="BJ49" i="185"/>
  <c r="BI49" i="185"/>
  <c r="BH49" i="185"/>
  <c r="BG49" i="185"/>
  <c r="BF49" i="185"/>
  <c r="BE49" i="185"/>
  <c r="BD49" i="185"/>
  <c r="BC49" i="185"/>
  <c r="BB49" i="185"/>
  <c r="BA49" i="185"/>
  <c r="AZ49" i="185"/>
  <c r="AY49" i="185"/>
  <c r="AX49" i="185"/>
  <c r="AW49" i="185"/>
  <c r="AV49" i="185"/>
  <c r="AU49" i="185"/>
  <c r="AT49" i="185"/>
  <c r="AS49" i="185"/>
  <c r="AR49" i="185"/>
  <c r="AQ49" i="185"/>
  <c r="AP49" i="185"/>
  <c r="AO49" i="185"/>
  <c r="AN49" i="185"/>
  <c r="AM49" i="185"/>
  <c r="AL49" i="185"/>
  <c r="AK49" i="185"/>
  <c r="AJ49" i="185"/>
  <c r="AI49" i="185"/>
  <c r="AH49" i="185"/>
  <c r="AG49" i="185"/>
  <c r="AF49" i="185"/>
  <c r="AE49" i="185"/>
  <c r="AD49" i="185"/>
  <c r="AC49" i="185"/>
  <c r="AB49" i="185"/>
  <c r="AA49" i="185"/>
  <c r="Z49" i="185"/>
  <c r="BM48" i="185"/>
  <c r="BL48" i="185"/>
  <c r="BK48" i="185"/>
  <c r="BJ48" i="185"/>
  <c r="BI48" i="185"/>
  <c r="BH48" i="185"/>
  <c r="BG48" i="185"/>
  <c r="BF48" i="185"/>
  <c r="BE48" i="185"/>
  <c r="BD48" i="185"/>
  <c r="BC48" i="185"/>
  <c r="BB48" i="185"/>
  <c r="BA48" i="185"/>
  <c r="AZ48" i="185"/>
  <c r="AY48" i="185"/>
  <c r="AX48" i="185"/>
  <c r="AW48" i="185"/>
  <c r="AV48" i="185"/>
  <c r="AU48" i="185"/>
  <c r="AT48" i="185"/>
  <c r="AS48" i="185"/>
  <c r="AR48" i="185"/>
  <c r="AQ48" i="185"/>
  <c r="AP48" i="185"/>
  <c r="AO48" i="185"/>
  <c r="AN48" i="185"/>
  <c r="AM48" i="185"/>
  <c r="AL48" i="185"/>
  <c r="AK48" i="185"/>
  <c r="AJ48" i="185"/>
  <c r="AI48" i="185"/>
  <c r="AH48" i="185"/>
  <c r="AG48" i="185"/>
  <c r="AF48" i="185"/>
  <c r="AE48" i="185"/>
  <c r="AD48" i="185"/>
  <c r="AC48" i="185"/>
  <c r="AB48" i="185"/>
  <c r="AA48" i="185"/>
  <c r="Z48" i="185"/>
  <c r="BM47" i="185"/>
  <c r="BL47" i="185"/>
  <c r="BK47" i="185"/>
  <c r="BJ47" i="185"/>
  <c r="BI47" i="185"/>
  <c r="BH47" i="185"/>
  <c r="BG47" i="185"/>
  <c r="BF47" i="185"/>
  <c r="BE47" i="185"/>
  <c r="BD47" i="185"/>
  <c r="BC47" i="185"/>
  <c r="BB47" i="185"/>
  <c r="BA47" i="185"/>
  <c r="AZ47" i="185"/>
  <c r="AY47" i="185"/>
  <c r="AX47" i="185"/>
  <c r="AW47" i="185"/>
  <c r="AV47" i="185"/>
  <c r="AU47" i="185"/>
  <c r="AT47" i="185"/>
  <c r="AS47" i="185"/>
  <c r="AR47" i="185"/>
  <c r="AQ47" i="185"/>
  <c r="AP47" i="185"/>
  <c r="AO47" i="185"/>
  <c r="AN47" i="185"/>
  <c r="AM47" i="185"/>
  <c r="AL47" i="185"/>
  <c r="AK47" i="185"/>
  <c r="AJ47" i="185"/>
  <c r="AI47" i="185"/>
  <c r="AH47" i="185"/>
  <c r="AG47" i="185"/>
  <c r="AF47" i="185"/>
  <c r="AE47" i="185"/>
  <c r="AD47" i="185"/>
  <c r="AC47" i="185"/>
  <c r="AB47" i="185"/>
  <c r="AA47" i="185"/>
  <c r="Z47" i="185"/>
  <c r="G47" i="185" a="1"/>
  <c r="C47" i="185" a="1"/>
  <c r="G15" i="185" a="1"/>
  <c r="C15" i="185" a="1"/>
  <c r="AZ3" i="185" l="1"/>
  <c r="F288" i="185"/>
  <c r="F284" i="185"/>
  <c r="F280" i="185"/>
  <c r="F276" i="185"/>
  <c r="F272" i="185"/>
  <c r="F267" i="185"/>
  <c r="F263" i="185"/>
  <c r="F270" i="185"/>
  <c r="F287" i="185"/>
  <c r="F283" i="185"/>
  <c r="F279" i="185"/>
  <c r="F275" i="185"/>
  <c r="F271" i="185"/>
  <c r="F266" i="185"/>
  <c r="F262" i="185"/>
  <c r="F290" i="185"/>
  <c r="F286" i="185"/>
  <c r="F282" i="185"/>
  <c r="F278" i="185"/>
  <c r="F274" i="185"/>
  <c r="F269" i="185"/>
  <c r="F265" i="185"/>
  <c r="F261" i="185"/>
  <c r="F289" i="185"/>
  <c r="F285" i="185"/>
  <c r="F281" i="185"/>
  <c r="F277" i="185"/>
  <c r="F273" i="185"/>
  <c r="F268" i="185"/>
  <c r="F264" i="185"/>
  <c r="F260" i="185"/>
  <c r="AE3" i="185"/>
  <c r="BK3" i="185"/>
  <c r="T3" i="185"/>
  <c r="AN3" i="185"/>
  <c r="BP3" i="185"/>
  <c r="BD3" i="185"/>
  <c r="AU3" i="185"/>
  <c r="AJ3" i="185"/>
  <c r="X3" i="185"/>
  <c r="O3" i="185"/>
  <c r="BH3" i="185"/>
  <c r="AV3" i="185"/>
  <c r="AM3" i="185"/>
  <c r="AB3" i="185"/>
  <c r="P3" i="185"/>
  <c r="BL3" i="185"/>
  <c r="BC3" i="185"/>
  <c r="AR3" i="185"/>
  <c r="AF3" i="185"/>
  <c r="W3" i="185"/>
  <c r="L3" i="185"/>
  <c r="BO3" i="185"/>
  <c r="BG3" i="185"/>
  <c r="AY3" i="185"/>
  <c r="AQ3" i="185"/>
  <c r="AI3" i="185"/>
  <c r="AA3" i="185"/>
  <c r="S3" i="185"/>
  <c r="I3" i="185"/>
  <c r="M3" i="185"/>
  <c r="Q3" i="185"/>
  <c r="U3" i="185"/>
  <c r="Y3" i="185"/>
  <c r="AC3" i="185"/>
  <c r="AG3" i="185"/>
  <c r="AK3" i="185"/>
  <c r="AO3" i="185"/>
  <c r="AS3" i="185"/>
  <c r="AW3" i="185"/>
  <c r="BA3" i="185"/>
  <c r="BE3" i="185"/>
  <c r="BI3" i="185"/>
  <c r="BM3" i="185"/>
  <c r="J3" i="185"/>
  <c r="N3" i="185"/>
  <c r="R3" i="185"/>
  <c r="V3" i="185"/>
  <c r="Z3" i="185"/>
  <c r="AD3" i="185"/>
  <c r="AH3" i="185"/>
  <c r="AL3" i="185"/>
  <c r="AP3" i="185"/>
  <c r="AT3" i="185"/>
  <c r="AX3" i="185"/>
  <c r="BB3" i="185"/>
  <c r="BF3" i="185"/>
  <c r="BJ3" i="185"/>
  <c r="BN3" i="185"/>
  <c r="T18" i="107" l="1"/>
  <c r="BN63" i="184" l="1"/>
  <c r="BO63" i="184"/>
  <c r="BP63" i="184"/>
  <c r="C104" i="184" a="1"/>
  <c r="C127" i="184" s="1"/>
  <c r="G67" i="184" a="1"/>
  <c r="G96" i="184" s="1"/>
  <c r="C67" i="184" a="1"/>
  <c r="G13" i="184" a="1"/>
  <c r="G41" i="184" s="1"/>
  <c r="C13" i="184" a="1"/>
  <c r="C39" i="184" s="1"/>
  <c r="BM63" i="184"/>
  <c r="BL63" i="184"/>
  <c r="BK63" i="184"/>
  <c r="BJ63" i="184"/>
  <c r="BI63" i="184"/>
  <c r="BH63" i="184"/>
  <c r="BG63" i="184"/>
  <c r="BF63" i="184"/>
  <c r="BE63" i="184"/>
  <c r="BD63" i="184"/>
  <c r="BC63" i="184"/>
  <c r="BB63" i="184"/>
  <c r="BA63" i="184"/>
  <c r="AZ63" i="184"/>
  <c r="AY63" i="184"/>
  <c r="AX63" i="184"/>
  <c r="AW63" i="184"/>
  <c r="AV63" i="184"/>
  <c r="AU63" i="184"/>
  <c r="AT63" i="184"/>
  <c r="AS63" i="184"/>
  <c r="AR63" i="184"/>
  <c r="AQ63" i="184"/>
  <c r="AP63" i="184"/>
  <c r="AO63" i="184"/>
  <c r="AN63" i="184"/>
  <c r="AM63" i="184"/>
  <c r="AL63" i="184"/>
  <c r="AK63" i="184"/>
  <c r="AJ63" i="184"/>
  <c r="AI63" i="184"/>
  <c r="AH63" i="184"/>
  <c r="AG63" i="184"/>
  <c r="AF63" i="184"/>
  <c r="AE63" i="184"/>
  <c r="AD63" i="184"/>
  <c r="AC63" i="184"/>
  <c r="AB63" i="184"/>
  <c r="AA63" i="184"/>
  <c r="Z63" i="184"/>
  <c r="Y63" i="184"/>
  <c r="X63" i="184"/>
  <c r="W63" i="184"/>
  <c r="V63" i="184"/>
  <c r="U63" i="184"/>
  <c r="T63" i="184"/>
  <c r="S63" i="184"/>
  <c r="R63" i="184"/>
  <c r="Q63" i="184"/>
  <c r="P63" i="184"/>
  <c r="O63" i="184"/>
  <c r="N63" i="184"/>
  <c r="R113" i="183"/>
  <c r="G69" i="184" l="1"/>
  <c r="G85" i="184"/>
  <c r="C113" i="184"/>
  <c r="G67" i="184"/>
  <c r="G93" i="184"/>
  <c r="G77" i="184"/>
  <c r="C105" i="184"/>
  <c r="C15" i="184"/>
  <c r="G71" i="184"/>
  <c r="G79" i="184"/>
  <c r="G87" i="184"/>
  <c r="G95" i="184"/>
  <c r="C121" i="184"/>
  <c r="G73" i="184"/>
  <c r="G81" i="184"/>
  <c r="G89" i="184"/>
  <c r="C19" i="184"/>
  <c r="C23" i="184"/>
  <c r="G75" i="184"/>
  <c r="G83" i="184"/>
  <c r="G91" i="184"/>
  <c r="C95" i="184"/>
  <c r="C91" i="184"/>
  <c r="C87" i="184"/>
  <c r="C83" i="184"/>
  <c r="C79" i="184"/>
  <c r="C75" i="184"/>
  <c r="C71" i="184"/>
  <c r="C67" i="184"/>
  <c r="C77" i="184"/>
  <c r="C93" i="184"/>
  <c r="C13" i="184"/>
  <c r="C17" i="184"/>
  <c r="C21" i="184"/>
  <c r="C25" i="184"/>
  <c r="C29" i="184"/>
  <c r="C33" i="184"/>
  <c r="C37" i="184"/>
  <c r="C41" i="184"/>
  <c r="G14" i="184"/>
  <c r="G18" i="184"/>
  <c r="G23" i="184"/>
  <c r="G29" i="184"/>
  <c r="G34" i="184"/>
  <c r="G39" i="184"/>
  <c r="C68" i="184"/>
  <c r="C73" i="184"/>
  <c r="C78" i="184"/>
  <c r="C84" i="184"/>
  <c r="C89" i="184"/>
  <c r="C94" i="184"/>
  <c r="C107" i="184"/>
  <c r="C115" i="184"/>
  <c r="C123" i="184"/>
  <c r="C16" i="184"/>
  <c r="C20" i="184"/>
  <c r="C24" i="184"/>
  <c r="C28" i="184"/>
  <c r="C32" i="184"/>
  <c r="C36" i="184"/>
  <c r="C40" i="184"/>
  <c r="G13" i="184"/>
  <c r="G17" i="184"/>
  <c r="G22" i="184"/>
  <c r="G27" i="184"/>
  <c r="G33" i="184"/>
  <c r="G38" i="184"/>
  <c r="C72" i="184"/>
  <c r="C82" i="184"/>
  <c r="C88" i="184"/>
  <c r="C14" i="184"/>
  <c r="C18" i="184"/>
  <c r="C22" i="184"/>
  <c r="C26" i="184"/>
  <c r="C30" i="184"/>
  <c r="C34" i="184"/>
  <c r="C38" i="184"/>
  <c r="C42" i="184"/>
  <c r="G15" i="184"/>
  <c r="G19" i="184"/>
  <c r="G25" i="184"/>
  <c r="G30" i="184"/>
  <c r="G35" i="184"/>
  <c r="C69" i="184"/>
  <c r="C74" i="184"/>
  <c r="C80" i="184"/>
  <c r="C85" i="184"/>
  <c r="C90" i="184"/>
  <c r="C96" i="184"/>
  <c r="C109" i="184"/>
  <c r="C117" i="184"/>
  <c r="C27" i="184"/>
  <c r="C31" i="184"/>
  <c r="C35" i="184"/>
  <c r="G40" i="184"/>
  <c r="G36" i="184"/>
  <c r="G32" i="184"/>
  <c r="G28" i="184"/>
  <c r="G24" i="184"/>
  <c r="G20" i="184"/>
  <c r="G16" i="184"/>
  <c r="G21" i="184"/>
  <c r="G26" i="184"/>
  <c r="G31" i="184"/>
  <c r="G37" i="184"/>
  <c r="G42" i="184"/>
  <c r="C70" i="184"/>
  <c r="C76" i="184"/>
  <c r="C81" i="184"/>
  <c r="C86" i="184"/>
  <c r="C92" i="184"/>
  <c r="C130" i="184"/>
  <c r="C126" i="184"/>
  <c r="C122" i="184"/>
  <c r="C118" i="184"/>
  <c r="C114" i="184"/>
  <c r="C110" i="184"/>
  <c r="C106" i="184"/>
  <c r="C133" i="184"/>
  <c r="C129" i="184"/>
  <c r="C125" i="184"/>
  <c r="C132" i="184"/>
  <c r="C128" i="184"/>
  <c r="C124" i="184"/>
  <c r="C120" i="184"/>
  <c r="C116" i="184"/>
  <c r="C112" i="184"/>
  <c r="C108" i="184"/>
  <c r="C104" i="184"/>
  <c r="C111" i="184"/>
  <c r="C119" i="184"/>
  <c r="C131" i="184"/>
  <c r="G70" i="184"/>
  <c r="G74" i="184"/>
  <c r="G78" i="184"/>
  <c r="G82" i="184"/>
  <c r="G86" i="184"/>
  <c r="G90" i="184"/>
  <c r="G94" i="184"/>
  <c r="G68" i="184"/>
  <c r="G72" i="184"/>
  <c r="G76" i="184"/>
  <c r="G80" i="184"/>
  <c r="G84" i="184"/>
  <c r="G88" i="184"/>
  <c r="G92" i="184"/>
  <c r="S102" i="183" l="1"/>
  <c r="T102" i="183"/>
  <c r="U102" i="183"/>
  <c r="P124" i="183"/>
  <c r="P123" i="183"/>
  <c r="P122" i="183"/>
  <c r="P121" i="183"/>
  <c r="P120" i="183"/>
  <c r="P119" i="183"/>
  <c r="X116" i="183"/>
  <c r="W116" i="183"/>
  <c r="V116" i="183"/>
  <c r="U116" i="183"/>
  <c r="T116" i="183"/>
  <c r="S116" i="183"/>
  <c r="R116" i="183"/>
  <c r="AA116" i="183"/>
  <c r="Z112" i="183"/>
  <c r="Y112" i="183"/>
  <c r="K111" i="183" a="1"/>
  <c r="K111" i="183" s="1"/>
  <c r="K110" i="183" a="1"/>
  <c r="K110" i="183" s="1"/>
  <c r="R106" i="183"/>
  <c r="R114" i="183" s="1"/>
  <c r="U105" i="183"/>
  <c r="U113" i="183" s="1"/>
  <c r="U122" i="183" s="1"/>
  <c r="U28" i="183" s="1"/>
  <c r="R105" i="185" s="1"/>
  <c r="T105" i="183"/>
  <c r="S105" i="183"/>
  <c r="S113" i="183" s="1"/>
  <c r="S122" i="183" s="1"/>
  <c r="S28" i="183" s="1"/>
  <c r="P105" i="185" s="1"/>
  <c r="Z62" i="183" l="1"/>
  <c r="AA47" i="183"/>
  <c r="AB8" i="183" s="1"/>
  <c r="Y82" i="185" s="1"/>
  <c r="K112" i="183" a="1"/>
  <c r="K112" i="183" s="1"/>
  <c r="Y116" i="183"/>
  <c r="AA120" i="183"/>
  <c r="AA26" i="183" s="1"/>
  <c r="X103" i="185" s="1"/>
  <c r="AA119" i="183"/>
  <c r="AA25" i="183" s="1"/>
  <c r="X102" i="185" s="1"/>
  <c r="AA121" i="183"/>
  <c r="AA27" i="183" s="1"/>
  <c r="X104" i="185" s="1"/>
  <c r="AA124" i="183"/>
  <c r="AA30" i="183" s="1"/>
  <c r="X107" i="185" s="1"/>
  <c r="U124" i="183"/>
  <c r="U30" i="183" s="1"/>
  <c r="R107" i="185" s="1"/>
  <c r="U120" i="183"/>
  <c r="U26" i="183" s="1"/>
  <c r="R103" i="185" s="1"/>
  <c r="U119" i="183"/>
  <c r="U25" i="183" s="1"/>
  <c r="R102" i="185" s="1"/>
  <c r="U121" i="183"/>
  <c r="U27" i="183" s="1"/>
  <c r="R104" i="185" s="1"/>
  <c r="Z60" i="183"/>
  <c r="Z67" i="183" s="1"/>
  <c r="S106" i="183"/>
  <c r="S114" i="183" s="1"/>
  <c r="S123" i="183" s="1"/>
  <c r="S29" i="183" s="1"/>
  <c r="P106" i="185" s="1"/>
  <c r="Z116" i="183"/>
  <c r="P125" i="183"/>
  <c r="T120" i="183"/>
  <c r="T26" i="183" s="1"/>
  <c r="Q103" i="185" s="1"/>
  <c r="T119" i="183"/>
  <c r="T25" i="183" s="1"/>
  <c r="Q102" i="185" s="1"/>
  <c r="T121" i="183"/>
  <c r="T27" i="183" s="1"/>
  <c r="Q104" i="185" s="1"/>
  <c r="T124" i="183"/>
  <c r="T30" i="183" s="1"/>
  <c r="Q107" i="185" s="1"/>
  <c r="Z61" i="183"/>
  <c r="AA67" i="183"/>
  <c r="T113" i="183"/>
  <c r="T122" i="183" s="1"/>
  <c r="T28" i="183" s="1"/>
  <c r="Q105" i="185" s="1"/>
  <c r="T106" i="183"/>
  <c r="T114" i="183" s="1"/>
  <c r="T123" i="183" s="1"/>
  <c r="T29" i="183" s="1"/>
  <c r="Q106" i="185" s="1"/>
  <c r="S120" i="183"/>
  <c r="S26" i="183" s="1"/>
  <c r="P103" i="185" s="1"/>
  <c r="S119" i="183"/>
  <c r="S25" i="183" s="1"/>
  <c r="P102" i="185" s="1"/>
  <c r="S121" i="183"/>
  <c r="S27" i="183" s="1"/>
  <c r="P104" i="185" s="1"/>
  <c r="S124" i="183"/>
  <c r="S30" i="183" s="1"/>
  <c r="P107" i="185" s="1"/>
  <c r="Z63" i="183"/>
  <c r="V105" i="183"/>
  <c r="V113" i="183" s="1"/>
  <c r="U106" i="183"/>
  <c r="U114" i="183" s="1"/>
  <c r="U123" i="183" s="1"/>
  <c r="U29" i="183" s="1"/>
  <c r="R106" i="185" s="1"/>
  <c r="AA64" i="183"/>
  <c r="Z70" i="183" l="1"/>
  <c r="Z68" i="183"/>
  <c r="Z69" i="183"/>
  <c r="S125" i="183"/>
  <c r="T125" i="183"/>
  <c r="K116" i="183"/>
  <c r="V106" i="183"/>
  <c r="V114" i="183" s="1"/>
  <c r="W105" i="183"/>
  <c r="W113" i="183" s="1"/>
  <c r="U125" i="183" l="1"/>
  <c r="W106" i="183"/>
  <c r="W114" i="183" s="1"/>
  <c r="X105" i="183"/>
  <c r="X113" i="183" s="1"/>
  <c r="X106" i="183" l="1"/>
  <c r="X114" i="183" s="1"/>
  <c r="Y105" i="183"/>
  <c r="Y113" i="183" s="1"/>
  <c r="Y106" i="183" l="1"/>
  <c r="Y114" i="183" s="1"/>
  <c r="Z105" i="183"/>
  <c r="Z113" i="183" s="1"/>
  <c r="Z106" i="183" l="1"/>
  <c r="Z114" i="183" s="1"/>
  <c r="AA105" i="183"/>
  <c r="AA122" i="183" s="1"/>
  <c r="AA28" i="183" s="1"/>
  <c r="X105" i="185" s="1"/>
  <c r="AA106" i="183" l="1"/>
  <c r="AA123" i="183" s="1"/>
  <c r="AA29" i="183" s="1"/>
  <c r="X106" i="185" s="1"/>
  <c r="K105" i="183" l="1" a="1"/>
  <c r="K105" i="183" s="1"/>
  <c r="K106" i="183" a="1"/>
  <c r="K106" i="183" s="1"/>
  <c r="AA125" i="183" l="1"/>
  <c r="K114" i="183" a="1"/>
  <c r="K114" i="183" s="1"/>
  <c r="K113" i="183" a="1"/>
  <c r="K113" i="183" s="1"/>
  <c r="S84" i="185" l="1"/>
  <c r="AA11" i="183"/>
  <c r="X88" i="185" s="1"/>
  <c r="AA12" i="183"/>
  <c r="X89" i="185" s="1"/>
  <c r="AA13" i="183"/>
  <c r="X90" i="185" s="1"/>
  <c r="AA14" i="183"/>
  <c r="X91" i="185" s="1"/>
  <c r="AA15" i="183"/>
  <c r="X92" i="185" s="1"/>
  <c r="AA16" i="183"/>
  <c r="X93" i="185" s="1"/>
  <c r="AA17" i="183"/>
  <c r="X94" i="185" s="1"/>
  <c r="AA71" i="183"/>
  <c r="AA18" i="183"/>
  <c r="X95" i="185" s="1"/>
  <c r="AA19" i="183"/>
  <c r="X96" i="185" s="1"/>
  <c r="AA91" i="183"/>
  <c r="AA20" i="183" s="1"/>
  <c r="X97" i="185" s="1"/>
  <c r="V84" i="185" l="1"/>
  <c r="Y143" i="185"/>
  <c r="Y150" i="185" s="1"/>
  <c r="X146" i="185"/>
  <c r="Y145" i="185"/>
  <c r="Y152" i="185" s="1"/>
  <c r="X102" i="183"/>
  <c r="X120" i="183" s="1"/>
  <c r="X26" i="183" s="1"/>
  <c r="U103" i="185" s="1"/>
  <c r="T84" i="185"/>
  <c r="Y102" i="183"/>
  <c r="Y121" i="183" s="1"/>
  <c r="Y27" i="183" s="1"/>
  <c r="V104" i="185" s="1"/>
  <c r="U84" i="185"/>
  <c r="X144" i="185"/>
  <c r="AA100" i="183"/>
  <c r="W84" i="185"/>
  <c r="X84" i="185"/>
  <c r="Y119" i="183"/>
  <c r="Y25" i="183" s="1"/>
  <c r="V102" i="185" s="1"/>
  <c r="X124" i="183"/>
  <c r="X30" i="183" s="1"/>
  <c r="U107" i="185" s="1"/>
  <c r="X121" i="183"/>
  <c r="X27" i="183" s="1"/>
  <c r="U104" i="185" s="1"/>
  <c r="X123" i="183"/>
  <c r="X29" i="183" s="1"/>
  <c r="U106" i="185" s="1"/>
  <c r="Z102" i="183"/>
  <c r="W102" i="183"/>
  <c r="V102" i="183"/>
  <c r="AA92" i="183"/>
  <c r="X119" i="183" l="1"/>
  <c r="X25" i="183" s="1"/>
  <c r="U102" i="185" s="1"/>
  <c r="Y124" i="183"/>
  <c r="Y30" i="183" s="1"/>
  <c r="V107" i="185" s="1"/>
  <c r="Y123" i="183"/>
  <c r="Y29" i="183" s="1"/>
  <c r="V106" i="185" s="1"/>
  <c r="Y120" i="183"/>
  <c r="Y26" i="183" s="1"/>
  <c r="V103" i="185" s="1"/>
  <c r="Y122" i="183"/>
  <c r="Y28" i="183" s="1"/>
  <c r="V105" i="185" s="1"/>
  <c r="X122" i="183"/>
  <c r="X28" i="183" s="1"/>
  <c r="U105" i="185" s="1"/>
  <c r="W144" i="185"/>
  <c r="V144" i="185" s="1"/>
  <c r="U144" i="185" s="1"/>
  <c r="T144" i="185" s="1"/>
  <c r="S144" i="185" s="1"/>
  <c r="R144" i="185" s="1"/>
  <c r="Q144" i="185" s="1"/>
  <c r="P144" i="185" s="1"/>
  <c r="O144" i="185" s="1"/>
  <c r="Y144" i="185"/>
  <c r="Y151" i="185" s="1"/>
  <c r="W146" i="185"/>
  <c r="V146" i="185" s="1"/>
  <c r="U146" i="185" s="1"/>
  <c r="T146" i="185" s="1"/>
  <c r="S146" i="185" s="1"/>
  <c r="R146" i="185" s="1"/>
  <c r="Q146" i="185" s="1"/>
  <c r="P146" i="185" s="1"/>
  <c r="O146" i="185" s="1"/>
  <c r="Y146" i="185"/>
  <c r="Y153" i="185" s="1"/>
  <c r="V119" i="183"/>
  <c r="V25" i="183" s="1"/>
  <c r="S102" i="185" s="1"/>
  <c r="V121" i="183"/>
  <c r="V27" i="183" s="1"/>
  <c r="S104" i="185" s="1"/>
  <c r="V124" i="183"/>
  <c r="V30" i="183" s="1"/>
  <c r="S107" i="185" s="1"/>
  <c r="V120" i="183"/>
  <c r="V26" i="183" s="1"/>
  <c r="S103" i="185" s="1"/>
  <c r="V122" i="183"/>
  <c r="V28" i="183" s="1"/>
  <c r="S105" i="185" s="1"/>
  <c r="V123" i="183"/>
  <c r="V29" i="183" s="1"/>
  <c r="S106" i="185" s="1"/>
  <c r="Y125" i="183"/>
  <c r="W119" i="183"/>
  <c r="W25" i="183" s="1"/>
  <c r="T102" i="185" s="1"/>
  <c r="W121" i="183"/>
  <c r="W27" i="183" s="1"/>
  <c r="T104" i="185" s="1"/>
  <c r="W124" i="183"/>
  <c r="W30" i="183" s="1"/>
  <c r="T107" i="185" s="1"/>
  <c r="W120" i="183"/>
  <c r="W26" i="183" s="1"/>
  <c r="T103" i="185" s="1"/>
  <c r="W122" i="183"/>
  <c r="W28" i="183" s="1"/>
  <c r="T105" i="185" s="1"/>
  <c r="W123" i="183"/>
  <c r="W29" i="183" s="1"/>
  <c r="T106" i="185" s="1"/>
  <c r="Z119" i="183"/>
  <c r="Z25" i="183" s="1"/>
  <c r="W102" i="185" s="1"/>
  <c r="Z121" i="183"/>
  <c r="Z27" i="183" s="1"/>
  <c r="W104" i="185" s="1"/>
  <c r="Z124" i="183"/>
  <c r="Z30" i="183" s="1"/>
  <c r="W107" i="185" s="1"/>
  <c r="Z120" i="183"/>
  <c r="Z26" i="183" s="1"/>
  <c r="W103" i="185" s="1"/>
  <c r="Z122" i="183"/>
  <c r="Z28" i="183" s="1"/>
  <c r="W105" i="185" s="1"/>
  <c r="Z123" i="183"/>
  <c r="Z29" i="183" s="1"/>
  <c r="W106" i="185" s="1"/>
  <c r="AA94" i="183"/>
  <c r="AA22" i="183" s="1"/>
  <c r="X99" i="185" s="1"/>
  <c r="AA21" i="183"/>
  <c r="X98" i="185" s="1"/>
  <c r="AA93" i="183"/>
  <c r="X125" i="183" l="1"/>
  <c r="Y147" i="185"/>
  <c r="Z125" i="183"/>
  <c r="W125" i="183"/>
  <c r="V125" i="183"/>
  <c r="K125" i="183" l="1"/>
  <c r="Z90" i="183" l="1"/>
  <c r="Y90" i="183" s="1"/>
  <c r="Z76" i="183"/>
  <c r="Y76" i="183" s="1"/>
  <c r="X76" i="183" s="1"/>
  <c r="W76" i="183" s="1"/>
  <c r="V76" i="183" s="1"/>
  <c r="U76" i="183" s="1"/>
  <c r="T76" i="183" s="1"/>
  <c r="S76" i="183" s="1"/>
  <c r="R76" i="183" s="1"/>
  <c r="Q76" i="183" s="1"/>
  <c r="Z75" i="183"/>
  <c r="Y75" i="183" s="1"/>
  <c r="X75" i="183" s="1"/>
  <c r="W75" i="183" s="1"/>
  <c r="V75" i="183" s="1"/>
  <c r="U75" i="183" s="1"/>
  <c r="T75" i="183" s="1"/>
  <c r="S75" i="183" s="1"/>
  <c r="R75" i="183" s="1"/>
  <c r="Q75" i="183" s="1"/>
  <c r="Z14" i="183"/>
  <c r="W91" i="185" s="1"/>
  <c r="Y63" i="183"/>
  <c r="Y14" i="183" s="1"/>
  <c r="V91" i="185" s="1"/>
  <c r="X63" i="183"/>
  <c r="X14" i="183" s="1"/>
  <c r="U91" i="185" s="1"/>
  <c r="W63" i="183"/>
  <c r="W14" i="183" s="1"/>
  <c r="T91" i="185" s="1"/>
  <c r="V63" i="183"/>
  <c r="V14" i="183" s="1"/>
  <c r="S91" i="185" s="1"/>
  <c r="U63" i="183"/>
  <c r="U14" i="183" s="1"/>
  <c r="R91" i="185" s="1"/>
  <c r="T63" i="183"/>
  <c r="T14" i="183" s="1"/>
  <c r="Q91" i="185" s="1"/>
  <c r="S63" i="183"/>
  <c r="S14" i="183" s="1"/>
  <c r="P91" i="185" s="1"/>
  <c r="Z13" i="183"/>
  <c r="W90" i="185" s="1"/>
  <c r="Y62" i="183"/>
  <c r="Y13" i="183" s="1"/>
  <c r="V90" i="185" s="1"/>
  <c r="X62" i="183"/>
  <c r="X13" i="183" s="1"/>
  <c r="U90" i="185" s="1"/>
  <c r="W62" i="183"/>
  <c r="W13" i="183" s="1"/>
  <c r="T90" i="185" s="1"/>
  <c r="V62" i="183"/>
  <c r="V13" i="183" s="1"/>
  <c r="S90" i="185" s="1"/>
  <c r="U62" i="183"/>
  <c r="U13" i="183" s="1"/>
  <c r="R90" i="185" s="1"/>
  <c r="T62" i="183"/>
  <c r="T13" i="183" s="1"/>
  <c r="Q90" i="185" s="1"/>
  <c r="S62" i="183"/>
  <c r="S13" i="183" s="1"/>
  <c r="P90" i="185" s="1"/>
  <c r="Z12" i="183"/>
  <c r="W89" i="185" s="1"/>
  <c r="Y61" i="183"/>
  <c r="Y12" i="183" s="1"/>
  <c r="V89" i="185" s="1"/>
  <c r="X61" i="183"/>
  <c r="X12" i="183" s="1"/>
  <c r="U89" i="185" s="1"/>
  <c r="W61" i="183"/>
  <c r="W12" i="183" s="1"/>
  <c r="T89" i="185" s="1"/>
  <c r="V61" i="183"/>
  <c r="V12" i="183" s="1"/>
  <c r="S89" i="185" s="1"/>
  <c r="U61" i="183"/>
  <c r="U12" i="183" s="1"/>
  <c r="R89" i="185" s="1"/>
  <c r="T61" i="183"/>
  <c r="T12" i="183" s="1"/>
  <c r="Q89" i="185" s="1"/>
  <c r="S61" i="183"/>
  <c r="S12" i="183" s="1"/>
  <c r="P89" i="185" s="1"/>
  <c r="Y60" i="183"/>
  <c r="Y11" i="183" s="1"/>
  <c r="V88" i="185" s="1"/>
  <c r="X60" i="183"/>
  <c r="X67" i="183" s="1"/>
  <c r="W60" i="183"/>
  <c r="W67" i="183" s="1"/>
  <c r="V60" i="183"/>
  <c r="V67" i="183" s="1"/>
  <c r="U60" i="183"/>
  <c r="U11" i="183" s="1"/>
  <c r="R88" i="185" s="1"/>
  <c r="T60" i="183"/>
  <c r="T67" i="183" s="1"/>
  <c r="S60" i="183"/>
  <c r="S67" i="183" s="1"/>
  <c r="Z47" i="183"/>
  <c r="AA8" i="183" s="1"/>
  <c r="X82" i="185" s="1"/>
  <c r="Y47" i="183"/>
  <c r="X47" i="183"/>
  <c r="W47" i="183"/>
  <c r="V47" i="183"/>
  <c r="U47" i="183"/>
  <c r="T47" i="183"/>
  <c r="J11" i="183" a="1"/>
  <c r="E11" i="183" a="1"/>
  <c r="W8" i="183" l="1"/>
  <c r="T82" i="185" s="1"/>
  <c r="V8" i="183"/>
  <c r="S82" i="185" s="1"/>
  <c r="Z8" i="183"/>
  <c r="W82" i="185" s="1"/>
  <c r="X8" i="183"/>
  <c r="U82" i="185" s="1"/>
  <c r="U8" i="183"/>
  <c r="R82" i="185" s="1"/>
  <c r="Y8" i="183"/>
  <c r="V82" i="185" s="1"/>
  <c r="V11" i="183"/>
  <c r="S88" i="185" s="1"/>
  <c r="Z11" i="183"/>
  <c r="W88" i="185" s="1"/>
  <c r="Y64" i="183"/>
  <c r="T70" i="183"/>
  <c r="T17" i="183" s="1"/>
  <c r="Q94" i="185" s="1"/>
  <c r="T69" i="183"/>
  <c r="T16" i="183" s="1"/>
  <c r="Q93" i="185" s="1"/>
  <c r="T68" i="183"/>
  <c r="T15" i="183" s="1"/>
  <c r="Q92" i="185" s="1"/>
  <c r="X70" i="183"/>
  <c r="X17" i="183" s="1"/>
  <c r="U94" i="185" s="1"/>
  <c r="X69" i="183"/>
  <c r="X16" i="183" s="1"/>
  <c r="U93" i="185" s="1"/>
  <c r="X68" i="183"/>
  <c r="X15" i="183" s="1"/>
  <c r="U92" i="185" s="1"/>
  <c r="U67" i="183"/>
  <c r="Y91" i="183"/>
  <c r="Y20" i="183" s="1"/>
  <c r="V97" i="185" s="1"/>
  <c r="X90" i="183"/>
  <c r="V70" i="183"/>
  <c r="V17" i="183" s="1"/>
  <c r="S94" i="185" s="1"/>
  <c r="V69" i="183"/>
  <c r="V16" i="183" s="1"/>
  <c r="S93" i="185" s="1"/>
  <c r="V68" i="183"/>
  <c r="V15" i="183" s="1"/>
  <c r="S92" i="185" s="1"/>
  <c r="Z17" i="183"/>
  <c r="W94" i="185" s="1"/>
  <c r="Z16" i="183"/>
  <c r="W93" i="185" s="1"/>
  <c r="Z15" i="183"/>
  <c r="W92" i="185" s="1"/>
  <c r="Y67" i="183"/>
  <c r="Z91" i="183"/>
  <c r="Z20" i="183" s="1"/>
  <c r="W97" i="185" s="1"/>
  <c r="S70" i="183"/>
  <c r="S17" i="183" s="1"/>
  <c r="P94" i="185" s="1"/>
  <c r="S69" i="183"/>
  <c r="S16" i="183" s="1"/>
  <c r="P93" i="185" s="1"/>
  <c r="S68" i="183"/>
  <c r="S15" i="183" s="1"/>
  <c r="P92" i="185" s="1"/>
  <c r="W70" i="183"/>
  <c r="W17" i="183" s="1"/>
  <c r="T94" i="185" s="1"/>
  <c r="W69" i="183"/>
  <c r="W16" i="183" s="1"/>
  <c r="T93" i="185" s="1"/>
  <c r="W68" i="183"/>
  <c r="W15" i="183" s="1"/>
  <c r="T92" i="185" s="1"/>
  <c r="U64" i="183"/>
  <c r="V64" i="183"/>
  <c r="Z64" i="183"/>
  <c r="S11" i="183"/>
  <c r="P88" i="185" s="1"/>
  <c r="W11" i="183"/>
  <c r="T88" i="185" s="1"/>
  <c r="S64" i="183"/>
  <c r="W64" i="183"/>
  <c r="T8" i="183"/>
  <c r="T11" i="183"/>
  <c r="Q88" i="185" s="1"/>
  <c r="X11" i="183"/>
  <c r="U88" i="185" s="1"/>
  <c r="T64" i="183"/>
  <c r="X64" i="183"/>
  <c r="Y92" i="183" l="1"/>
  <c r="Y94" i="183" s="1"/>
  <c r="Y22" i="183" s="1"/>
  <c r="V99" i="185" s="1"/>
  <c r="X91" i="183"/>
  <c r="X20" i="183" s="1"/>
  <c r="U97" i="185" s="1"/>
  <c r="W90" i="183"/>
  <c r="U70" i="183"/>
  <c r="U17" i="183" s="1"/>
  <c r="R94" i="185" s="1"/>
  <c r="U68" i="183"/>
  <c r="U15" i="183" s="1"/>
  <c r="R92" i="185" s="1"/>
  <c r="U69" i="183"/>
  <c r="U16" i="183" s="1"/>
  <c r="R93" i="185" s="1"/>
  <c r="Z92" i="183"/>
  <c r="Z93" i="183" s="1"/>
  <c r="X71" i="183"/>
  <c r="T71" i="183"/>
  <c r="W71" i="183"/>
  <c r="S71" i="183"/>
  <c r="Y69" i="183"/>
  <c r="Y16" i="183" s="1"/>
  <c r="V93" i="185" s="1"/>
  <c r="Y70" i="183"/>
  <c r="Y17" i="183" s="1"/>
  <c r="V94" i="185" s="1"/>
  <c r="Y68" i="183"/>
  <c r="Y15" i="183" s="1"/>
  <c r="V92" i="185" s="1"/>
  <c r="Z71" i="183"/>
  <c r="V71" i="183"/>
  <c r="Y93" i="183" l="1"/>
  <c r="Y21" i="183"/>
  <c r="V98" i="185" s="1"/>
  <c r="U71" i="183"/>
  <c r="X92" i="183"/>
  <c r="X93" i="183" s="1"/>
  <c r="Z21" i="183"/>
  <c r="W98" i="185" s="1"/>
  <c r="Z94" i="183"/>
  <c r="Z22" i="183" s="1"/>
  <c r="W99" i="185" s="1"/>
  <c r="Y71" i="183"/>
  <c r="W91" i="183"/>
  <c r="W20" i="183" s="1"/>
  <c r="T97" i="185" s="1"/>
  <c r="V90" i="183"/>
  <c r="W92" i="183" l="1"/>
  <c r="U90" i="183"/>
  <c r="V91" i="183"/>
  <c r="V20" i="183" s="1"/>
  <c r="S97" i="185" s="1"/>
  <c r="X94" i="183"/>
  <c r="X22" i="183" s="1"/>
  <c r="U99" i="185" s="1"/>
  <c r="X21" i="183"/>
  <c r="U98" i="185" s="1"/>
  <c r="V92" i="183" l="1"/>
  <c r="U91" i="183"/>
  <c r="U20" i="183" s="1"/>
  <c r="R97" i="185" s="1"/>
  <c r="T90" i="183"/>
  <c r="W94" i="183"/>
  <c r="W22" i="183" s="1"/>
  <c r="T99" i="185" s="1"/>
  <c r="W21" i="183"/>
  <c r="T98" i="185" s="1"/>
  <c r="W93" i="183"/>
  <c r="U92" i="183" l="1"/>
  <c r="U93" i="183" s="1"/>
  <c r="T91" i="183"/>
  <c r="T20" i="183" s="1"/>
  <c r="Q97" i="185" s="1"/>
  <c r="S90" i="183"/>
  <c r="V94" i="183"/>
  <c r="V22" i="183" s="1"/>
  <c r="S99" i="185" s="1"/>
  <c r="V21" i="183"/>
  <c r="S98" i="185" s="1"/>
  <c r="V93" i="183"/>
  <c r="T92" i="183" l="1"/>
  <c r="T94" i="183" s="1"/>
  <c r="T22" i="183" s="1"/>
  <c r="Q99" i="185" s="1"/>
  <c r="S91" i="183"/>
  <c r="S20" i="183" s="1"/>
  <c r="P97" i="185" s="1"/>
  <c r="U94" i="183"/>
  <c r="U22" i="183" s="1"/>
  <c r="R99" i="185" s="1"/>
  <c r="U21" i="183"/>
  <c r="R98" i="185" s="1"/>
  <c r="T93" i="183" l="1"/>
  <c r="T21" i="183"/>
  <c r="Q98" i="185" s="1"/>
  <c r="S92" i="183"/>
  <c r="S21" i="183" s="1"/>
  <c r="P98" i="185" s="1"/>
  <c r="S93" i="183" l="1"/>
  <c r="S94" i="183"/>
  <c r="S22" i="183" s="1"/>
  <c r="P99" i="185" s="1"/>
  <c r="E11" i="183" l="1"/>
  <c r="C88" i="185"/>
  <c r="C47" i="185"/>
  <c r="C15" i="185"/>
  <c r="C157" i="185"/>
  <c r="E13" i="183"/>
  <c r="C90" i="185"/>
  <c r="C17" i="185"/>
  <c r="C49" i="185"/>
  <c r="C159" i="185"/>
  <c r="E15" i="183"/>
  <c r="C19" i="185"/>
  <c r="C92" i="185"/>
  <c r="C51" i="185"/>
  <c r="C161" i="185"/>
  <c r="E17" i="183"/>
  <c r="C163" i="185"/>
  <c r="C21" i="185"/>
  <c r="C94" i="185"/>
  <c r="C53" i="185"/>
  <c r="E19" i="183"/>
  <c r="C23" i="185"/>
  <c r="C165" i="185"/>
  <c r="C55" i="185"/>
  <c r="C96" i="185"/>
  <c r="E21" i="183"/>
  <c r="C98" i="185"/>
  <c r="C25" i="185"/>
  <c r="C167" i="185"/>
  <c r="C57" i="185"/>
  <c r="E23" i="183"/>
  <c r="C59" i="185"/>
  <c r="C100" i="185"/>
  <c r="C27" i="185"/>
  <c r="C169" i="185"/>
  <c r="E25" i="183"/>
  <c r="C171" i="185"/>
  <c r="C61" i="185"/>
  <c r="C29" i="185"/>
  <c r="C102" i="185"/>
  <c r="E27" i="183"/>
  <c r="C63" i="185"/>
  <c r="C104" i="185"/>
  <c r="C173" i="185"/>
  <c r="C31" i="185"/>
  <c r="E29" i="183"/>
  <c r="C33" i="185"/>
  <c r="C106" i="185"/>
  <c r="C175" i="185"/>
  <c r="C65" i="185"/>
  <c r="E31" i="183"/>
  <c r="C67" i="185"/>
  <c r="C35" i="185"/>
  <c r="C177" i="185"/>
  <c r="C108" i="185"/>
  <c r="E33" i="183"/>
  <c r="C37" i="185"/>
  <c r="C69" i="185"/>
  <c r="C110" i="185"/>
  <c r="C179" i="185"/>
  <c r="E35" i="183"/>
  <c r="C39" i="185"/>
  <c r="C71" i="185"/>
  <c r="C181" i="185"/>
  <c r="C112" i="185"/>
  <c r="E37" i="183"/>
  <c r="C114" i="185"/>
  <c r="C73" i="185"/>
  <c r="C41" i="185"/>
  <c r="C183" i="185"/>
  <c r="E39" i="183"/>
  <c r="C116" i="185"/>
  <c r="C185" i="185"/>
  <c r="C43" i="185"/>
  <c r="C75" i="185"/>
  <c r="J11" i="183"/>
  <c r="G157" i="185"/>
  <c r="G15" i="185"/>
  <c r="G88" i="185"/>
  <c r="G47" i="185"/>
  <c r="J13" i="183"/>
  <c r="G49" i="185"/>
  <c r="G17" i="185"/>
  <c r="G90" i="185"/>
  <c r="G159" i="185"/>
  <c r="J15" i="183"/>
  <c r="G92" i="185"/>
  <c r="G19" i="185"/>
  <c r="G161" i="185"/>
  <c r="G51" i="185"/>
  <c r="J17" i="183"/>
  <c r="G94" i="185"/>
  <c r="G21" i="185"/>
  <c r="G53" i="185"/>
  <c r="G163" i="185"/>
  <c r="J19" i="183"/>
  <c r="G55" i="185"/>
  <c r="G165" i="185"/>
  <c r="G23" i="185"/>
  <c r="G96" i="185"/>
  <c r="J21" i="183"/>
  <c r="G57" i="185"/>
  <c r="G25" i="185"/>
  <c r="G167" i="185"/>
  <c r="G98" i="185"/>
  <c r="J23" i="183"/>
  <c r="G59" i="185"/>
  <c r="G169" i="185"/>
  <c r="G27" i="185"/>
  <c r="G100" i="185"/>
  <c r="J25" i="183"/>
  <c r="G29" i="185"/>
  <c r="G171" i="185"/>
  <c r="G102" i="185"/>
  <c r="G61" i="185"/>
  <c r="J27" i="183"/>
  <c r="G63" i="185"/>
  <c r="G104" i="185"/>
  <c r="G173" i="185"/>
  <c r="G31" i="185"/>
  <c r="J29" i="183"/>
  <c r="G65" i="185"/>
  <c r="G33" i="185"/>
  <c r="G175" i="185"/>
  <c r="G106" i="185"/>
  <c r="J31" i="183"/>
  <c r="G67" i="185"/>
  <c r="G108" i="185"/>
  <c r="G177" i="185"/>
  <c r="G35" i="185"/>
  <c r="J33" i="183"/>
  <c r="G110" i="185"/>
  <c r="G37" i="185"/>
  <c r="G179" i="185"/>
  <c r="G69" i="185"/>
  <c r="J35" i="183"/>
  <c r="G71" i="185"/>
  <c r="G39" i="185"/>
  <c r="G181" i="185"/>
  <c r="G112" i="185"/>
  <c r="J37" i="183"/>
  <c r="G114" i="185"/>
  <c r="G183" i="185"/>
  <c r="G41" i="185"/>
  <c r="G73" i="185"/>
  <c r="J39" i="183"/>
  <c r="G75" i="185"/>
  <c r="G185" i="185"/>
  <c r="G116" i="185"/>
  <c r="G43" i="185"/>
  <c r="E12" i="183"/>
  <c r="C16" i="185"/>
  <c r="C89" i="185"/>
  <c r="C48" i="185"/>
  <c r="C158" i="185"/>
  <c r="E14" i="183"/>
  <c r="C50" i="185"/>
  <c r="C18" i="185"/>
  <c r="C91" i="185"/>
  <c r="C160" i="185"/>
  <c r="E16" i="183"/>
  <c r="C20" i="185"/>
  <c r="C93" i="185"/>
  <c r="C162" i="185"/>
  <c r="C52" i="185"/>
  <c r="E18" i="183"/>
  <c r="C95" i="185"/>
  <c r="C22" i="185"/>
  <c r="C164" i="185"/>
  <c r="C54" i="185"/>
  <c r="E20" i="183"/>
  <c r="C97" i="185"/>
  <c r="C24" i="185"/>
  <c r="C56" i="185"/>
  <c r="C166" i="185"/>
  <c r="E22" i="183"/>
  <c r="C58" i="185"/>
  <c r="C26" i="185"/>
  <c r="C168" i="185"/>
  <c r="C99" i="185"/>
  <c r="E24" i="183"/>
  <c r="C28" i="185"/>
  <c r="C101" i="185"/>
  <c r="C60" i="185"/>
  <c r="C170" i="185"/>
  <c r="E26" i="183"/>
  <c r="C62" i="185"/>
  <c r="C172" i="185"/>
  <c r="C30" i="185"/>
  <c r="C103" i="185"/>
  <c r="E28" i="183"/>
  <c r="C32" i="185"/>
  <c r="C105" i="185"/>
  <c r="C64" i="185"/>
  <c r="C174" i="185"/>
  <c r="E30" i="183"/>
  <c r="C176" i="185"/>
  <c r="C107" i="185"/>
  <c r="C66" i="185"/>
  <c r="C34" i="185"/>
  <c r="E32" i="183"/>
  <c r="C36" i="185"/>
  <c r="C68" i="185"/>
  <c r="C178" i="185"/>
  <c r="C109" i="185"/>
  <c r="E34" i="183"/>
  <c r="C38" i="185"/>
  <c r="C70" i="185"/>
  <c r="C111" i="185"/>
  <c r="C180" i="185"/>
  <c r="E36" i="183"/>
  <c r="C113" i="185"/>
  <c r="C182" i="185"/>
  <c r="C72" i="185"/>
  <c r="C40" i="185"/>
  <c r="E38" i="183"/>
  <c r="C184" i="185"/>
  <c r="C74" i="185"/>
  <c r="C115" i="185"/>
  <c r="C42" i="185"/>
  <c r="E40" i="183"/>
  <c r="C44" i="185"/>
  <c r="C76" i="185"/>
  <c r="C117" i="185"/>
  <c r="C186" i="185"/>
  <c r="J12" i="183"/>
  <c r="G89" i="185"/>
  <c r="G16" i="185"/>
  <c r="G48" i="185"/>
  <c r="G158" i="185"/>
  <c r="J14" i="183"/>
  <c r="G91" i="185"/>
  <c r="G160" i="185"/>
  <c r="G18" i="185"/>
  <c r="G50" i="185"/>
  <c r="J16" i="183"/>
  <c r="G162" i="185"/>
  <c r="G93" i="185"/>
  <c r="G52" i="185"/>
  <c r="G20" i="185"/>
  <c r="J18" i="183"/>
  <c r="G22" i="185"/>
  <c r="G54" i="185"/>
  <c r="G164" i="185"/>
  <c r="G95" i="185"/>
  <c r="J20" i="183"/>
  <c r="G24" i="185"/>
  <c r="G56" i="185"/>
  <c r="G166" i="185"/>
  <c r="G97" i="185"/>
  <c r="J22" i="183"/>
  <c r="G99" i="185"/>
  <c r="G58" i="185"/>
  <c r="G168" i="185"/>
  <c r="G26" i="185"/>
  <c r="J24" i="183"/>
  <c r="G60" i="185"/>
  <c r="G28" i="185"/>
  <c r="G101" i="185"/>
  <c r="G170" i="185"/>
  <c r="J26" i="183"/>
  <c r="G172" i="185"/>
  <c r="G30" i="185"/>
  <c r="G62" i="185"/>
  <c r="G103" i="185"/>
  <c r="J28" i="183"/>
  <c r="G174" i="185"/>
  <c r="G105" i="185"/>
  <c r="G64" i="185"/>
  <c r="G32" i="185"/>
  <c r="J30" i="183"/>
  <c r="G107" i="185"/>
  <c r="G34" i="185"/>
  <c r="G176" i="185"/>
  <c r="G66" i="185"/>
  <c r="J32" i="183"/>
  <c r="G109" i="185"/>
  <c r="G178" i="185"/>
  <c r="G68" i="185"/>
  <c r="G36" i="185"/>
  <c r="J34" i="183"/>
  <c r="G111" i="185"/>
  <c r="G70" i="185"/>
  <c r="G38" i="185"/>
  <c r="G180" i="185"/>
  <c r="J36" i="183"/>
  <c r="G40" i="185"/>
  <c r="G72" i="185"/>
  <c r="G113" i="185"/>
  <c r="G182" i="185"/>
  <c r="J38" i="183"/>
  <c r="G74" i="185"/>
  <c r="G184" i="185"/>
  <c r="G115" i="185"/>
  <c r="G42" i="185"/>
  <c r="J40" i="183"/>
  <c r="G76" i="185"/>
  <c r="G44" i="185"/>
  <c r="G186" i="185"/>
  <c r="G117" i="185"/>
  <c r="U19" i="107" l="1"/>
  <c r="U18" i="107" l="1"/>
  <c r="B9" i="48" l="1"/>
  <c r="B8" i="48"/>
  <c r="B1" i="50"/>
  <c r="B7" i="5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G13" i="51"/>
  <c r="H13" i="51"/>
  <c r="G19" i="51"/>
  <c r="H19" i="51"/>
  <c r="G22" i="51"/>
  <c r="H22" i="51"/>
  <c r="G32" i="51"/>
  <c r="H32" i="51"/>
  <c r="G33" i="51"/>
  <c r="H33" i="51"/>
  <c r="G34" i="51"/>
  <c r="H34" i="51"/>
  <c r="C1" i="48"/>
  <c r="B5" i="48"/>
  <c r="B6" i="48"/>
  <c r="B10" i="48"/>
  <c r="B11" i="48"/>
  <c r="D17" i="107" l="1" a="1"/>
  <c r="D17" i="107" l="1"/>
  <c r="BV17" i="107"/>
  <c r="BF17" i="107"/>
  <c r="AP17" i="107"/>
  <c r="Z17" i="107"/>
  <c r="J17" i="107"/>
  <c r="BK17" i="107"/>
  <c r="AU17" i="107"/>
  <c r="AE17" i="107"/>
  <c r="O17" i="107"/>
  <c r="BQ17" i="107"/>
  <c r="BA17" i="107"/>
  <c r="AK17" i="107"/>
  <c r="U17" i="107"/>
  <c r="E17" i="107"/>
  <c r="BH17" i="107"/>
  <c r="AR17" i="107"/>
  <c r="AB17" i="107"/>
  <c r="L17" i="107"/>
  <c r="BR17" i="107"/>
  <c r="BB17" i="107"/>
  <c r="AL17" i="107"/>
  <c r="V17" i="107"/>
  <c r="F17" i="107"/>
  <c r="BG17" i="107"/>
  <c r="AQ17" i="107"/>
  <c r="AA17" i="107"/>
  <c r="K17" i="107"/>
  <c r="BM17" i="107"/>
  <c r="AW17" i="107"/>
  <c r="AG17" i="107"/>
  <c r="Q17" i="107"/>
  <c r="BT17" i="107"/>
  <c r="BD17" i="107"/>
  <c r="AN17" i="107"/>
  <c r="X17" i="107"/>
  <c r="H17" i="107"/>
  <c r="BN17" i="107"/>
  <c r="AX17" i="107"/>
  <c r="AH17" i="107"/>
  <c r="R17" i="107"/>
  <c r="BS17" i="107"/>
  <c r="BC17" i="107"/>
  <c r="AM17" i="107"/>
  <c r="W17" i="107"/>
  <c r="G17" i="107"/>
  <c r="BI17" i="107"/>
  <c r="AS17" i="107"/>
  <c r="AC17" i="107"/>
  <c r="M17" i="107"/>
  <c r="BP17" i="107"/>
  <c r="AZ17" i="107"/>
  <c r="AJ17" i="107"/>
  <c r="T17" i="107"/>
  <c r="BJ17" i="107"/>
  <c r="AT17" i="107"/>
  <c r="AD17" i="107"/>
  <c r="N17" i="107"/>
  <c r="BO17" i="107"/>
  <c r="AY17" i="107"/>
  <c r="AI17" i="107"/>
  <c r="S17" i="107"/>
  <c r="BU17" i="107"/>
  <c r="BE17" i="107"/>
  <c r="AO17" i="107"/>
  <c r="Y17" i="107"/>
  <c r="I17" i="107"/>
  <c r="BL17" i="107"/>
  <c r="AV17" i="107"/>
  <c r="AF17" i="107"/>
  <c r="P17" i="107"/>
  <c r="P19" i="107" l="1"/>
  <c r="P18" i="107"/>
  <c r="Q19" i="107" l="1"/>
  <c r="Q18" i="107"/>
  <c r="R19" i="107" l="1"/>
  <c r="R18" i="107"/>
  <c r="S19" i="107" l="1"/>
  <c r="S18" i="107"/>
  <c r="V18" i="107" l="1"/>
  <c r="W18" i="107" l="1"/>
  <c r="V19" i="107" l="1"/>
  <c r="X18" i="107"/>
  <c r="W19" i="107" l="1"/>
  <c r="Y18" i="107"/>
  <c r="X19" i="107" l="1"/>
  <c r="Z18" i="107"/>
  <c r="Y19" i="107" l="1"/>
  <c r="AA18" i="107"/>
  <c r="Z19" i="107" l="1"/>
  <c r="AB18" i="107"/>
  <c r="AA19" i="107" l="1"/>
  <c r="AC18" i="107"/>
  <c r="AB19" i="107" l="1"/>
  <c r="AD18" i="107"/>
  <c r="AC19" i="107" l="1"/>
  <c r="AE18" i="107"/>
  <c r="AD19" i="107" l="1"/>
  <c r="AF18" i="107"/>
  <c r="AE19" i="107" l="1"/>
  <c r="AG18" i="107"/>
  <c r="AF19" i="107" l="1"/>
  <c r="AH18" i="107"/>
  <c r="AG19" i="107" l="1"/>
  <c r="AI18" i="107"/>
  <c r="AH19" i="107" l="1"/>
  <c r="AJ18" i="107"/>
  <c r="AI19" i="107" l="1"/>
  <c r="AK18" i="107"/>
  <c r="AJ19" i="107" l="1"/>
  <c r="AL18" i="107"/>
  <c r="AK19" i="107" l="1"/>
  <c r="AM18" i="107"/>
  <c r="AL19" i="107" l="1"/>
  <c r="AN18" i="107"/>
  <c r="AM19" i="107" l="1"/>
  <c r="AO18" i="107"/>
  <c r="AN19" i="107" l="1"/>
  <c r="AP18" i="107"/>
  <c r="AO19" i="107" l="1"/>
  <c r="AQ18" i="107"/>
  <c r="AP19" i="107" l="1"/>
  <c r="AR18" i="107"/>
  <c r="AQ19" i="107" l="1"/>
  <c r="AS18" i="107"/>
  <c r="AR19" i="107" l="1"/>
  <c r="AT18" i="107"/>
  <c r="AS19" i="107" l="1"/>
  <c r="AU18" i="107"/>
  <c r="AT19" i="107" l="1"/>
  <c r="AV18" i="107"/>
  <c r="AU19" i="107" l="1"/>
  <c r="AW18" i="107"/>
  <c r="AV19" i="107" l="1"/>
  <c r="AX18" i="107"/>
  <c r="AW19" i="107" l="1"/>
  <c r="AY18" i="107"/>
  <c r="AX19" i="107" l="1"/>
  <c r="AZ18" i="107"/>
  <c r="AY19" i="107" l="1"/>
  <c r="BA18" i="107"/>
  <c r="AZ19" i="107" l="1"/>
  <c r="BB18" i="107"/>
  <c r="BA19" i="107" l="1"/>
  <c r="BC18" i="107"/>
  <c r="BB19" i="107" l="1"/>
  <c r="BD18" i="107"/>
  <c r="BC19" i="107" l="1"/>
  <c r="BE18" i="107"/>
  <c r="BD19" i="107" l="1"/>
  <c r="BF18" i="107"/>
  <c r="BE19" i="107" l="1"/>
  <c r="BG18" i="107"/>
  <c r="BF19" i="107" l="1"/>
  <c r="BH18" i="107"/>
  <c r="BI18" i="107" l="1"/>
  <c r="BG19" i="107"/>
  <c r="BJ18" i="107" l="1"/>
  <c r="BH19" i="107"/>
  <c r="BI19" i="107" l="1"/>
  <c r="BK18" i="107"/>
  <c r="BJ19" i="107" l="1"/>
  <c r="BL18" i="107"/>
  <c r="BK19" i="107" l="1"/>
  <c r="BM18" i="107"/>
  <c r="BN18" i="107" l="1"/>
  <c r="BL19" i="107"/>
  <c r="BM19" i="107" l="1"/>
  <c r="BO18" i="107"/>
  <c r="BP18" i="107" l="1"/>
  <c r="BN19" i="107"/>
  <c r="BO19" i="107" l="1"/>
  <c r="BQ18" i="107"/>
  <c r="BR18" i="107" l="1"/>
  <c r="BP19" i="107"/>
  <c r="BQ19" i="107" l="1"/>
  <c r="BS18" i="107"/>
  <c r="BT18" i="107" l="1"/>
  <c r="BR19" i="107"/>
  <c r="BS19" i="107" l="1"/>
  <c r="BU18" i="107"/>
  <c r="BV18" i="107" l="1"/>
  <c r="I48" i="184" s="1" a="1"/>
  <c r="BT19" i="107"/>
  <c r="K48" i="184" l="1"/>
  <c r="O48" i="184"/>
  <c r="S48" i="184"/>
  <c r="L48" i="184"/>
  <c r="P48" i="184"/>
  <c r="T48" i="184"/>
  <c r="J48" i="184"/>
  <c r="I48" i="184"/>
  <c r="M48" i="184"/>
  <c r="Q48" i="184"/>
  <c r="N48" i="184"/>
  <c r="R48" i="184"/>
  <c r="Y48" i="184"/>
  <c r="Z48" i="184"/>
  <c r="U48" i="184"/>
  <c r="V48" i="184"/>
  <c r="W48" i="184"/>
  <c r="X48" i="184"/>
  <c r="AA48" i="184"/>
  <c r="AB48" i="184"/>
  <c r="AC48" i="184"/>
  <c r="AD48" i="184"/>
  <c r="AE48" i="184"/>
  <c r="AF48" i="184"/>
  <c r="AG48" i="184"/>
  <c r="AH48" i="184"/>
  <c r="AI48" i="184"/>
  <c r="AJ48" i="184"/>
  <c r="AK48" i="184"/>
  <c r="AL48" i="184"/>
  <c r="AM48" i="184"/>
  <c r="AN48" i="184"/>
  <c r="AO48" i="184"/>
  <c r="AP48" i="184"/>
  <c r="AQ48" i="184"/>
  <c r="AR48" i="184"/>
  <c r="AS48" i="184"/>
  <c r="AT48" i="184"/>
  <c r="AU48" i="184"/>
  <c r="AV48" i="184"/>
  <c r="AW48" i="184"/>
  <c r="AX48" i="184"/>
  <c r="AY48" i="184"/>
  <c r="AZ48" i="184"/>
  <c r="BA48" i="184"/>
  <c r="BB48" i="184"/>
  <c r="BC48" i="184"/>
  <c r="BD48" i="184"/>
  <c r="BE48" i="184"/>
  <c r="BF48" i="184"/>
  <c r="BG48" i="184"/>
  <c r="BH48" i="184"/>
  <c r="BI48" i="184"/>
  <c r="BJ48" i="184"/>
  <c r="BK48" i="184"/>
  <c r="BL48" i="184"/>
  <c r="BM48" i="184"/>
  <c r="BN48" i="184"/>
  <c r="BO48" i="184"/>
  <c r="BP48" i="184"/>
  <c r="BU19" i="107"/>
  <c r="BH88" i="184" l="1"/>
  <c r="BH87" i="184"/>
  <c r="BD87" i="184"/>
  <c r="BD88" i="184"/>
  <c r="AZ88" i="184"/>
  <c r="AZ87" i="184"/>
  <c r="AV88" i="184"/>
  <c r="AV87" i="184"/>
  <c r="AR88" i="184"/>
  <c r="AR87" i="184"/>
  <c r="AN88" i="184"/>
  <c r="AN87" i="184"/>
  <c r="AJ88" i="184"/>
  <c r="AJ87" i="184"/>
  <c r="AF88" i="184"/>
  <c r="AF87" i="184"/>
  <c r="AB88" i="184"/>
  <c r="AB87" i="184"/>
  <c r="V87" i="184"/>
  <c r="V88" i="184"/>
  <c r="BP88" i="184"/>
  <c r="BP87" i="184"/>
  <c r="BO87" i="184"/>
  <c r="BO88" i="184"/>
  <c r="BK88" i="184"/>
  <c r="BK87" i="184"/>
  <c r="BG87" i="184"/>
  <c r="BG88" i="184"/>
  <c r="BC88" i="184"/>
  <c r="BC87" i="184"/>
  <c r="AY87" i="184"/>
  <c r="AY88" i="184"/>
  <c r="AU88" i="184"/>
  <c r="AU87" i="184"/>
  <c r="AQ87" i="184"/>
  <c r="AQ88" i="184"/>
  <c r="AM88" i="184"/>
  <c r="AM87" i="184"/>
  <c r="AI87" i="184"/>
  <c r="AI88" i="184"/>
  <c r="AE88" i="184"/>
  <c r="AE87" i="184"/>
  <c r="AA87" i="184"/>
  <c r="AA88" i="184"/>
  <c r="U87" i="184"/>
  <c r="U88" i="184"/>
  <c r="S88" i="184"/>
  <c r="S87" i="184"/>
  <c r="BN87" i="184"/>
  <c r="BN88" i="184"/>
  <c r="BB87" i="184"/>
  <c r="BB88" i="184"/>
  <c r="AT87" i="184"/>
  <c r="AT88" i="184"/>
  <c r="AL87" i="184"/>
  <c r="AL88" i="184"/>
  <c r="AH87" i="184"/>
  <c r="AH88" i="184"/>
  <c r="AD87" i="184"/>
  <c r="AD88" i="184"/>
  <c r="X88" i="184"/>
  <c r="X87" i="184"/>
  <c r="Z87" i="184"/>
  <c r="Z88" i="184"/>
  <c r="T88" i="184"/>
  <c r="T87" i="184"/>
  <c r="BL87" i="184"/>
  <c r="BL88" i="184"/>
  <c r="BJ87" i="184"/>
  <c r="BJ88" i="184"/>
  <c r="BF87" i="184"/>
  <c r="BF88" i="184"/>
  <c r="AX87" i="184"/>
  <c r="AX88" i="184"/>
  <c r="AP87" i="184"/>
  <c r="AP88" i="184"/>
  <c r="BM87" i="184"/>
  <c r="BM88" i="184"/>
  <c r="BI87" i="184"/>
  <c r="BI88" i="184"/>
  <c r="BE87" i="184"/>
  <c r="BE88" i="184"/>
  <c r="BA87" i="184"/>
  <c r="BA88" i="184"/>
  <c r="AW87" i="184"/>
  <c r="AW88" i="184"/>
  <c r="AS87" i="184"/>
  <c r="AS88" i="184"/>
  <c r="AO87" i="184"/>
  <c r="AO88" i="184"/>
  <c r="AK87" i="184"/>
  <c r="AK88" i="184"/>
  <c r="AG87" i="184"/>
  <c r="AG88" i="184"/>
  <c r="AC87" i="184"/>
  <c r="AC88" i="184"/>
  <c r="W88" i="184"/>
  <c r="W87" i="184"/>
  <c r="Y87" i="184"/>
  <c r="Y88" i="184"/>
  <c r="BV19" i="107"/>
  <c r="I124" i="185" s="1" a="1"/>
  <c r="I124" i="185" l="1"/>
  <c r="L124" i="185"/>
  <c r="S124" i="185"/>
  <c r="S176" i="185" s="1"/>
  <c r="R124" i="185"/>
  <c r="R176" i="185" s="1"/>
  <c r="Q124" i="185"/>
  <c r="Q176" i="185" s="1"/>
  <c r="O124" i="185"/>
  <c r="O176" i="185" s="1"/>
  <c r="N124" i="185"/>
  <c r="M124" i="185"/>
  <c r="K124" i="185"/>
  <c r="P124" i="185"/>
  <c r="P176" i="185" s="1"/>
  <c r="T124" i="185"/>
  <c r="T176" i="185" s="1"/>
  <c r="J124" i="185"/>
  <c r="Y124" i="185"/>
  <c r="Z124" i="185"/>
  <c r="U124" i="185"/>
  <c r="U176" i="185" s="1"/>
  <c r="V124" i="185"/>
  <c r="V176" i="185" s="1"/>
  <c r="W124" i="185"/>
  <c r="W176" i="185" s="1"/>
  <c r="X124" i="185"/>
  <c r="AA124" i="185"/>
  <c r="AB124" i="185"/>
  <c r="AC124" i="185"/>
  <c r="AD124" i="185"/>
  <c r="AE124" i="185"/>
  <c r="AF124" i="185"/>
  <c r="AG124" i="185"/>
  <c r="AH124" i="185"/>
  <c r="AI124" i="185"/>
  <c r="AJ124" i="185"/>
  <c r="AK124" i="185"/>
  <c r="AL124" i="185"/>
  <c r="AM124" i="185"/>
  <c r="AN124" i="185"/>
  <c r="AO124" i="185"/>
  <c r="AP124" i="185"/>
  <c r="AQ124" i="185"/>
  <c r="AR124" i="185"/>
  <c r="AS124" i="185"/>
  <c r="AT124" i="185"/>
  <c r="AU124" i="185"/>
  <c r="AV124" i="185"/>
  <c r="AW124" i="185"/>
  <c r="AX124" i="185"/>
  <c r="AY124" i="185"/>
  <c r="AZ124" i="185"/>
  <c r="BA124" i="185"/>
  <c r="BB124" i="185"/>
  <c r="BC124" i="185"/>
  <c r="BD124" i="185"/>
  <c r="BE124" i="185"/>
  <c r="BF124" i="185"/>
  <c r="BG124" i="185"/>
  <c r="BH124" i="185"/>
  <c r="BI124" i="185"/>
  <c r="BJ124" i="185"/>
  <c r="BK124" i="185"/>
  <c r="BL124" i="185"/>
  <c r="BM124" i="185"/>
  <c r="BN124" i="185"/>
  <c r="BO124" i="185"/>
  <c r="BP124" i="185"/>
  <c r="Y130" i="185" l="1"/>
  <c r="Y128" i="185"/>
  <c r="X140" i="185"/>
  <c r="X139" i="185" s="1"/>
  <c r="X143" i="185" s="1"/>
  <c r="X176" i="185"/>
  <c r="Y140" i="185"/>
  <c r="Y139" i="185" s="1"/>
  <c r="Y132" i="185" l="1"/>
  <c r="Z132" i="185" s="1"/>
  <c r="AA132" i="185" s="1"/>
  <c r="AB132" i="185" s="1"/>
  <c r="AC132" i="185" s="1"/>
  <c r="Y176" i="185"/>
  <c r="X145" i="185"/>
  <c r="X147" i="185" s="1"/>
  <c r="Q178" i="185"/>
  <c r="Q177" i="185"/>
  <c r="Q171" i="185"/>
  <c r="Q140" i="185"/>
  <c r="Q139" i="185" s="1"/>
  <c r="Q143" i="185" s="1"/>
  <c r="Q128" i="185"/>
  <c r="Q161" i="185"/>
  <c r="Q149" i="185"/>
  <c r="Q130" i="185"/>
  <c r="Q167" i="185"/>
  <c r="Q163" i="185"/>
  <c r="Q168" i="185"/>
  <c r="Q172" i="185"/>
  <c r="Q166" i="185"/>
  <c r="Q175" i="185"/>
  <c r="Q174" i="185"/>
  <c r="Q173" i="185"/>
  <c r="Q162" i="185"/>
  <c r="X178" i="185"/>
  <c r="Y178" i="185" s="1"/>
  <c r="X177" i="185"/>
  <c r="X149" i="185"/>
  <c r="X153" i="185" s="1"/>
  <c r="X174" i="185"/>
  <c r="X164" i="185"/>
  <c r="Y164" i="185" s="1"/>
  <c r="X167" i="185"/>
  <c r="Y167" i="185" s="1"/>
  <c r="X171" i="185"/>
  <c r="Y171" i="185" s="1"/>
  <c r="X166" i="185"/>
  <c r="Y166" i="185" s="1"/>
  <c r="X173" i="185"/>
  <c r="Y173" i="185" s="1"/>
  <c r="X172" i="185"/>
  <c r="Y172" i="185" s="1"/>
  <c r="X161" i="185"/>
  <c r="Y161" i="185" s="1"/>
  <c r="X128" i="185"/>
  <c r="X130" i="185"/>
  <c r="X163" i="185"/>
  <c r="Y163" i="185" s="1"/>
  <c r="X162" i="185"/>
  <c r="Y162" i="185" s="1"/>
  <c r="X165" i="185"/>
  <c r="Y165" i="185" s="1"/>
  <c r="X175" i="185"/>
  <c r="Y175" i="185" s="1"/>
  <c r="X168" i="185"/>
  <c r="Y168" i="185" s="1"/>
  <c r="V177" i="185"/>
  <c r="V178" i="185"/>
  <c r="V149" i="185"/>
  <c r="V140" i="185"/>
  <c r="V139" i="185" s="1"/>
  <c r="V143" i="185" s="1"/>
  <c r="V162" i="185"/>
  <c r="V161" i="185"/>
  <c r="V171" i="185"/>
  <c r="V128" i="185"/>
  <c r="V174" i="185"/>
  <c r="V130" i="185"/>
  <c r="V173" i="185"/>
  <c r="V172" i="185"/>
  <c r="V175" i="185"/>
  <c r="V163" i="185"/>
  <c r="V168" i="185"/>
  <c r="V166" i="185"/>
  <c r="V167" i="185"/>
  <c r="S177" i="185"/>
  <c r="S149" i="185"/>
  <c r="S140" i="185"/>
  <c r="S139" i="185" s="1"/>
  <c r="S143" i="185" s="1"/>
  <c r="S178" i="185"/>
  <c r="S172" i="185"/>
  <c r="S163" i="185"/>
  <c r="S128" i="185"/>
  <c r="S166" i="185"/>
  <c r="S130" i="185"/>
  <c r="S168" i="185"/>
  <c r="S171" i="185"/>
  <c r="S173" i="185"/>
  <c r="S162" i="185"/>
  <c r="S161" i="185"/>
  <c r="S175" i="185"/>
  <c r="S174" i="185"/>
  <c r="S167" i="185"/>
  <c r="W178" i="185"/>
  <c r="W149" i="185"/>
  <c r="W140" i="185"/>
  <c r="W139" i="185" s="1"/>
  <c r="W143" i="185" s="1"/>
  <c r="W167" i="185"/>
  <c r="W177" i="185"/>
  <c r="W173" i="185"/>
  <c r="W162" i="185"/>
  <c r="W175" i="185"/>
  <c r="W174" i="185"/>
  <c r="W130" i="185"/>
  <c r="W128" i="185"/>
  <c r="W166" i="185"/>
  <c r="W168" i="185"/>
  <c r="W161" i="185"/>
  <c r="W172" i="185"/>
  <c r="W171" i="185"/>
  <c r="W163" i="185"/>
  <c r="T178" i="185"/>
  <c r="T177" i="185"/>
  <c r="T140" i="185"/>
  <c r="T139" i="185" s="1"/>
  <c r="T143" i="185" s="1"/>
  <c r="T149" i="185"/>
  <c r="T168" i="185"/>
  <c r="T174" i="185"/>
  <c r="T173" i="185"/>
  <c r="T172" i="185"/>
  <c r="T161" i="185"/>
  <c r="T128" i="185"/>
  <c r="T171" i="185"/>
  <c r="T130" i="185"/>
  <c r="T163" i="185"/>
  <c r="T162" i="185"/>
  <c r="T175" i="185"/>
  <c r="T166" i="185"/>
  <c r="T167" i="185"/>
  <c r="U178" i="185"/>
  <c r="U177" i="185"/>
  <c r="U140" i="185"/>
  <c r="U139" i="185" s="1"/>
  <c r="U143" i="185" s="1"/>
  <c r="U149" i="185"/>
  <c r="U128" i="185"/>
  <c r="U130" i="185"/>
  <c r="U163" i="185"/>
  <c r="U166" i="185"/>
  <c r="U175" i="185"/>
  <c r="U162" i="185"/>
  <c r="U173" i="185"/>
  <c r="U167" i="185"/>
  <c r="U171" i="185"/>
  <c r="U161" i="185"/>
  <c r="U168" i="185"/>
  <c r="U172" i="185"/>
  <c r="U174" i="185"/>
  <c r="P178" i="185"/>
  <c r="P177" i="185"/>
  <c r="P140" i="185"/>
  <c r="P139" i="185" s="1"/>
  <c r="P143" i="185" s="1"/>
  <c r="P130" i="185"/>
  <c r="P128" i="185"/>
  <c r="P149" i="185"/>
  <c r="P163" i="185"/>
  <c r="P162" i="185"/>
  <c r="P175" i="185"/>
  <c r="P166" i="185"/>
  <c r="P173" i="185"/>
  <c r="P168" i="185"/>
  <c r="P161" i="185"/>
  <c r="P167" i="185"/>
  <c r="P171" i="185"/>
  <c r="P174" i="185"/>
  <c r="P172" i="185"/>
  <c r="R178" i="185"/>
  <c r="R177" i="185"/>
  <c r="R149" i="185"/>
  <c r="R166" i="185"/>
  <c r="R140" i="185"/>
  <c r="R139" i="185" s="1"/>
  <c r="R143" i="185" s="1"/>
  <c r="R175" i="185"/>
  <c r="R163" i="185"/>
  <c r="R171" i="185"/>
  <c r="R162" i="185"/>
  <c r="R167" i="185"/>
  <c r="R161" i="185"/>
  <c r="R174" i="185"/>
  <c r="R173" i="185"/>
  <c r="R168" i="185"/>
  <c r="R172" i="185"/>
  <c r="R128" i="185"/>
  <c r="R130" i="185"/>
  <c r="O178" i="185"/>
  <c r="O149" i="185"/>
  <c r="O140" i="185"/>
  <c r="O139" i="185" s="1"/>
  <c r="O143" i="185" s="1"/>
  <c r="O130" i="185"/>
  <c r="O128" i="185"/>
  <c r="O177" i="185"/>
  <c r="O167" i="185"/>
  <c r="O171" i="185"/>
  <c r="O173" i="185"/>
  <c r="O162" i="185"/>
  <c r="O172" i="185"/>
  <c r="O163" i="185"/>
  <c r="O161" i="185"/>
  <c r="O175" i="185"/>
  <c r="O174" i="185"/>
  <c r="O166" i="185"/>
  <c r="O168" i="185"/>
  <c r="Y174" i="185" l="1"/>
  <c r="Y177" i="185"/>
  <c r="Z176" i="185"/>
  <c r="W132" i="185"/>
  <c r="R132" i="185"/>
  <c r="X132" i="185"/>
  <c r="T132" i="185"/>
  <c r="U132" i="185"/>
  <c r="S132" i="185"/>
  <c r="V132" i="185"/>
  <c r="Q150" i="185"/>
  <c r="Q157" i="185" s="1"/>
  <c r="Q145" i="185"/>
  <c r="Q152" i="185" s="1"/>
  <c r="Q159" i="185" s="1"/>
  <c r="P150" i="185"/>
  <c r="P157" i="185" s="1"/>
  <c r="P145" i="185"/>
  <c r="P152" i="185" s="1"/>
  <c r="P159" i="185" s="1"/>
  <c r="S145" i="185"/>
  <c r="S152" i="185" s="1"/>
  <c r="S159" i="185" s="1"/>
  <c r="S150" i="185"/>
  <c r="S157" i="185" s="1"/>
  <c r="O145" i="185"/>
  <c r="O152" i="185" s="1"/>
  <c r="O159" i="185" s="1"/>
  <c r="O150" i="185"/>
  <c r="O157" i="185" s="1"/>
  <c r="R145" i="185"/>
  <c r="R152" i="185" s="1"/>
  <c r="R159" i="185" s="1"/>
  <c r="R150" i="185"/>
  <c r="R157" i="185" s="1"/>
  <c r="P153" i="185"/>
  <c r="P160" i="185" s="1"/>
  <c r="P151" i="185"/>
  <c r="P158" i="185" s="1"/>
  <c r="U150" i="185"/>
  <c r="U157" i="185" s="1"/>
  <c r="U145" i="185"/>
  <c r="U152" i="185" s="1"/>
  <c r="U159" i="185" s="1"/>
  <c r="T150" i="185"/>
  <c r="T157" i="185" s="1"/>
  <c r="T145" i="185"/>
  <c r="T152" i="185" s="1"/>
  <c r="T159" i="185" s="1"/>
  <c r="W145" i="185"/>
  <c r="W152" i="185" s="1"/>
  <c r="W159" i="185" s="1"/>
  <c r="W150" i="185"/>
  <c r="W157" i="185" s="1"/>
  <c r="V151" i="185"/>
  <c r="V158" i="185" s="1"/>
  <c r="V153" i="185"/>
  <c r="V160" i="185" s="1"/>
  <c r="W164" i="185"/>
  <c r="Q151" i="185"/>
  <c r="Q158" i="185" s="1"/>
  <c r="Q153" i="185"/>
  <c r="Q160" i="185" s="1"/>
  <c r="O153" i="185"/>
  <c r="O160" i="185" s="1"/>
  <c r="O151" i="185"/>
  <c r="O158" i="185" s="1"/>
  <c r="T151" i="185"/>
  <c r="T158" i="185" s="1"/>
  <c r="T153" i="185"/>
  <c r="T160" i="185" s="1"/>
  <c r="W153" i="185"/>
  <c r="W160" i="185" s="1"/>
  <c r="W151" i="185"/>
  <c r="W158" i="185" s="1"/>
  <c r="W165" i="185"/>
  <c r="Z128" i="185"/>
  <c r="R153" i="185"/>
  <c r="R160" i="185" s="1"/>
  <c r="R151" i="185"/>
  <c r="R158" i="185" s="1"/>
  <c r="U153" i="185"/>
  <c r="U160" i="185" s="1"/>
  <c r="U151" i="185"/>
  <c r="U158" i="185" s="1"/>
  <c r="X152" i="185"/>
  <c r="X159" i="185" s="1"/>
  <c r="X151" i="185"/>
  <c r="X158" i="185" s="1"/>
  <c r="X150" i="185"/>
  <c r="X160" i="185"/>
  <c r="S151" i="185"/>
  <c r="S158" i="185" s="1"/>
  <c r="S153" i="185"/>
  <c r="S160" i="185" s="1"/>
  <c r="V145" i="185"/>
  <c r="V152" i="185" s="1"/>
  <c r="V159" i="185" s="1"/>
  <c r="V150" i="185"/>
  <c r="V157" i="185" s="1"/>
  <c r="Z177" i="185" l="1"/>
  <c r="O147" i="185"/>
  <c r="AA176" i="185"/>
  <c r="X157" i="185"/>
  <c r="X169" i="185" s="1"/>
  <c r="Y169" i="185" s="1"/>
  <c r="Y158" i="185"/>
  <c r="Y159" i="185"/>
  <c r="Y160" i="185"/>
  <c r="Q169" i="185"/>
  <c r="Q170" i="185"/>
  <c r="T169" i="185"/>
  <c r="T170" i="185"/>
  <c r="O170" i="185"/>
  <c r="O169" i="185"/>
  <c r="V170" i="185"/>
  <c r="V169" i="185"/>
  <c r="W170" i="185"/>
  <c r="W169" i="185"/>
  <c r="R170" i="185"/>
  <c r="R169" i="185"/>
  <c r="P169" i="185"/>
  <c r="P170" i="185"/>
  <c r="U170" i="185"/>
  <c r="U169" i="185"/>
  <c r="S169" i="185"/>
  <c r="S170" i="185"/>
  <c r="V147" i="185"/>
  <c r="R147" i="185"/>
  <c r="U147" i="185"/>
  <c r="Z178" i="185"/>
  <c r="Z161" i="185"/>
  <c r="Z174" i="185"/>
  <c r="Z173" i="185"/>
  <c r="W147" i="185"/>
  <c r="P147" i="185"/>
  <c r="Q147" i="185"/>
  <c r="Z172" i="185"/>
  <c r="Z168" i="185"/>
  <c r="AA128" i="185"/>
  <c r="Z130" i="185"/>
  <c r="Z164" i="185"/>
  <c r="Z171" i="185"/>
  <c r="Z162" i="185"/>
  <c r="Z166" i="185"/>
  <c r="Z165" i="185"/>
  <c r="T147" i="185"/>
  <c r="S147" i="185"/>
  <c r="Z167" i="185"/>
  <c r="Z163" i="185"/>
  <c r="V165" i="185"/>
  <c r="V164" i="185"/>
  <c r="Z175" i="185"/>
  <c r="X170" i="185" l="1"/>
  <c r="Y170" i="185" s="1"/>
  <c r="AA177" i="185"/>
  <c r="AB176" i="185"/>
  <c r="Y149" i="185"/>
  <c r="Y157" i="185"/>
  <c r="AA178" i="185"/>
  <c r="AA163" i="185"/>
  <c r="AA165" i="185"/>
  <c r="AA162" i="185"/>
  <c r="Z160" i="185"/>
  <c r="AA161" i="185"/>
  <c r="AA168" i="185"/>
  <c r="U164" i="185"/>
  <c r="AA167" i="185"/>
  <c r="AA166" i="185"/>
  <c r="AA171" i="185"/>
  <c r="AA130" i="185"/>
  <c r="AB128" i="185"/>
  <c r="AA174" i="185"/>
  <c r="Z158" i="185"/>
  <c r="AA175" i="185"/>
  <c r="U165" i="185"/>
  <c r="AA164" i="185"/>
  <c r="Z159" i="185"/>
  <c r="AA172" i="185"/>
  <c r="AA173" i="185"/>
  <c r="AB177" i="185" l="1"/>
  <c r="Z157" i="185"/>
  <c r="AC176" i="185"/>
  <c r="AB178" i="185"/>
  <c r="AB173" i="185"/>
  <c r="AA159" i="185"/>
  <c r="Z169" i="185"/>
  <c r="AB175" i="185"/>
  <c r="AB174" i="185"/>
  <c r="AB171" i="185"/>
  <c r="AB167" i="185"/>
  <c r="AB168" i="185"/>
  <c r="AB162" i="185"/>
  <c r="AB163" i="185"/>
  <c r="AB161" i="185"/>
  <c r="AB172" i="185"/>
  <c r="AB164" i="185"/>
  <c r="T165" i="185"/>
  <c r="AA158" i="185"/>
  <c r="AC128" i="185"/>
  <c r="AB130" i="185"/>
  <c r="AB166" i="185"/>
  <c r="T164" i="185"/>
  <c r="AA160" i="185"/>
  <c r="AB165" i="185"/>
  <c r="Z170" i="185"/>
  <c r="AC177" i="185" l="1"/>
  <c r="AA157" i="185"/>
  <c r="AD176" i="185"/>
  <c r="AC178" i="185"/>
  <c r="AA170" i="185"/>
  <c r="S164" i="185"/>
  <c r="S165" i="185"/>
  <c r="AC172" i="185"/>
  <c r="AC163" i="185"/>
  <c r="AC168" i="185"/>
  <c r="AC171" i="185"/>
  <c r="AC175" i="185"/>
  <c r="AB159" i="185"/>
  <c r="AB160" i="185"/>
  <c r="AD128" i="185"/>
  <c r="AC130" i="185"/>
  <c r="AC165" i="185"/>
  <c r="AB158" i="185"/>
  <c r="AC164" i="185"/>
  <c r="AC162" i="185"/>
  <c r="AC167" i="185"/>
  <c r="AC174" i="185"/>
  <c r="AA169" i="185"/>
  <c r="AC173" i="185"/>
  <c r="AC166" i="185"/>
  <c r="AC161" i="185"/>
  <c r="AD177" i="185" l="1"/>
  <c r="AB157" i="185"/>
  <c r="AE176" i="185"/>
  <c r="AD178" i="185"/>
  <c r="AD161" i="185"/>
  <c r="AD173" i="185"/>
  <c r="AD174" i="185"/>
  <c r="AD162" i="185"/>
  <c r="AC158" i="185"/>
  <c r="AD165" i="185"/>
  <c r="AC160" i="185"/>
  <c r="AD175" i="185"/>
  <c r="AD168" i="185"/>
  <c r="AD172" i="185"/>
  <c r="R164" i="185"/>
  <c r="AB169" i="185"/>
  <c r="AD167" i="185"/>
  <c r="AD164" i="185"/>
  <c r="AC159" i="185"/>
  <c r="AD171" i="185"/>
  <c r="R165" i="185"/>
  <c r="AB170" i="185"/>
  <c r="AD166" i="185"/>
  <c r="AE128" i="185"/>
  <c r="AD130" i="185"/>
  <c r="AD163" i="185"/>
  <c r="AE177" i="185" l="1"/>
  <c r="AC157" i="185"/>
  <c r="AD157" i="185" s="1"/>
  <c r="AF176" i="185"/>
  <c r="AE178" i="185"/>
  <c r="AE163" i="185"/>
  <c r="AE166" i="185"/>
  <c r="AD159" i="185"/>
  <c r="AE164" i="185"/>
  <c r="AC169" i="185"/>
  <c r="AE172" i="185"/>
  <c r="AE175" i="185"/>
  <c r="AE165" i="185"/>
  <c r="AE162" i="185"/>
  <c r="AE173" i="185"/>
  <c r="Q165" i="185"/>
  <c r="P165" i="185" s="1"/>
  <c r="O165" i="185" s="1"/>
  <c r="AC170" i="185"/>
  <c r="AE167" i="185"/>
  <c r="Q164" i="185"/>
  <c r="P164" i="185" s="1"/>
  <c r="O164" i="185" s="1"/>
  <c r="AE168" i="185"/>
  <c r="AD160" i="185"/>
  <c r="AD158" i="185"/>
  <c r="AE174" i="185"/>
  <c r="AE161" i="185"/>
  <c r="AE130" i="185"/>
  <c r="AF128" i="185"/>
  <c r="AE171" i="185"/>
  <c r="AF177" i="185" l="1"/>
  <c r="AG176" i="185"/>
  <c r="AF178" i="185"/>
  <c r="AF130" i="185"/>
  <c r="AG128" i="185"/>
  <c r="AF174" i="185"/>
  <c r="AE160" i="185"/>
  <c r="AF173" i="185"/>
  <c r="AF165" i="185"/>
  <c r="AF172" i="185"/>
  <c r="AF166" i="185"/>
  <c r="AE157" i="185"/>
  <c r="AD170" i="185"/>
  <c r="AF164" i="185"/>
  <c r="AF171" i="185"/>
  <c r="AF161" i="185"/>
  <c r="AE158" i="185"/>
  <c r="AF167" i="185"/>
  <c r="AF162" i="185"/>
  <c r="AF175" i="185"/>
  <c r="AD169" i="185"/>
  <c r="AE159" i="185"/>
  <c r="AF168" i="185"/>
  <c r="AF163" i="185"/>
  <c r="AG177" i="185" l="1"/>
  <c r="AH176" i="185"/>
  <c r="AG178" i="185"/>
  <c r="AG163" i="185"/>
  <c r="AF159" i="185"/>
  <c r="AG175" i="185"/>
  <c r="AG167" i="185"/>
  <c r="AG164" i="185"/>
  <c r="AF157" i="185"/>
  <c r="AG172" i="185"/>
  <c r="AG173" i="185"/>
  <c r="AG174" i="185"/>
  <c r="AG161" i="185"/>
  <c r="AG168" i="185"/>
  <c r="AE169" i="185"/>
  <c r="AG162" i="185"/>
  <c r="AF158" i="185"/>
  <c r="AG171" i="185"/>
  <c r="AE170" i="185"/>
  <c r="AG166" i="185"/>
  <c r="AG165" i="185"/>
  <c r="AF160" i="185"/>
  <c r="AH128" i="185"/>
  <c r="AG130" i="185"/>
  <c r="AH177" i="185" l="1"/>
  <c r="AI176" i="185"/>
  <c r="AH178" i="185"/>
  <c r="AH165" i="185"/>
  <c r="AF170" i="185"/>
  <c r="AF169" i="185"/>
  <c r="AH161" i="185"/>
  <c r="AH173" i="185"/>
  <c r="AG157" i="185"/>
  <c r="AH167" i="185"/>
  <c r="AG159" i="185"/>
  <c r="AI128" i="185"/>
  <c r="AH130" i="185"/>
  <c r="AG158" i="185"/>
  <c r="AH166" i="185"/>
  <c r="AH171" i="185"/>
  <c r="AH162" i="185"/>
  <c r="AH168" i="185"/>
  <c r="AH174" i="185"/>
  <c r="AH172" i="185"/>
  <c r="AH164" i="185"/>
  <c r="AH175" i="185"/>
  <c r="AH163" i="185"/>
  <c r="AG160" i="185"/>
  <c r="AI177" i="185" l="1"/>
  <c r="AJ176" i="185"/>
  <c r="AI178" i="185"/>
  <c r="AI175" i="185"/>
  <c r="AI172" i="185"/>
  <c r="AI168" i="185"/>
  <c r="AH158" i="185"/>
  <c r="AH159" i="185"/>
  <c r="AH157" i="185"/>
  <c r="AI161" i="185"/>
  <c r="AG170" i="185"/>
  <c r="AH160" i="185"/>
  <c r="AI171" i="185"/>
  <c r="AI163" i="185"/>
  <c r="AI164" i="185"/>
  <c r="AI174" i="185"/>
  <c r="AI162" i="185"/>
  <c r="AI166" i="185"/>
  <c r="AI167" i="185"/>
  <c r="AG169" i="185"/>
  <c r="AI165" i="185"/>
  <c r="AI130" i="185"/>
  <c r="AJ128" i="185"/>
  <c r="AI173" i="185"/>
  <c r="AJ177" i="185" l="1"/>
  <c r="AK176" i="185"/>
  <c r="AJ178" i="185"/>
  <c r="AJ130" i="185"/>
  <c r="AK128" i="185"/>
  <c r="AJ173" i="185"/>
  <c r="AJ167" i="185"/>
  <c r="AJ164" i="185"/>
  <c r="AJ171" i="185"/>
  <c r="AH170" i="185"/>
  <c r="AI157" i="185"/>
  <c r="AI158" i="185"/>
  <c r="AJ172" i="185"/>
  <c r="AJ165" i="185"/>
  <c r="AJ162" i="185"/>
  <c r="AH169" i="185"/>
  <c r="AJ166" i="185"/>
  <c r="AJ163" i="185"/>
  <c r="AI160" i="185"/>
  <c r="AJ161" i="185"/>
  <c r="AI159" i="185"/>
  <c r="AJ168" i="185"/>
  <c r="AJ175" i="185"/>
  <c r="AJ174" i="185"/>
  <c r="AK177" i="185" l="1"/>
  <c r="AL176" i="185"/>
  <c r="AK178" i="185"/>
  <c r="AK174" i="185"/>
  <c r="AK168" i="185"/>
  <c r="AK161" i="185"/>
  <c r="AK163" i="185"/>
  <c r="AI169" i="185"/>
  <c r="AK165" i="185"/>
  <c r="AJ158" i="185"/>
  <c r="AI170" i="185"/>
  <c r="AK164" i="185"/>
  <c r="AK173" i="185"/>
  <c r="AK175" i="185"/>
  <c r="AJ159" i="185"/>
  <c r="AJ160" i="185"/>
  <c r="AK166" i="185"/>
  <c r="AK172" i="185"/>
  <c r="AJ157" i="185"/>
  <c r="AK171" i="185"/>
  <c r="AL128" i="185"/>
  <c r="AK130" i="185"/>
  <c r="AK162" i="185"/>
  <c r="AK167" i="185"/>
  <c r="AL177" i="185" l="1"/>
  <c r="AM176" i="185"/>
  <c r="AL178" i="185"/>
  <c r="AL162" i="185"/>
  <c r="AL167" i="185"/>
  <c r="AK157" i="185"/>
  <c r="AL166" i="185"/>
  <c r="AK159" i="185"/>
  <c r="AL173" i="185"/>
  <c r="AJ170" i="185"/>
  <c r="AL165" i="185"/>
  <c r="AL163" i="185"/>
  <c r="AL168" i="185"/>
  <c r="AM128" i="185"/>
  <c r="AL130" i="185"/>
  <c r="AL171" i="185"/>
  <c r="AL172" i="185"/>
  <c r="AK160" i="185"/>
  <c r="AL175" i="185"/>
  <c r="AL164" i="185"/>
  <c r="AK158" i="185"/>
  <c r="AJ169" i="185"/>
  <c r="AL161" i="185"/>
  <c r="AL174" i="185"/>
  <c r="AM177" i="185" l="1"/>
  <c r="AN176" i="185"/>
  <c r="AM178" i="185"/>
  <c r="AM161" i="185"/>
  <c r="AM175" i="185"/>
  <c r="AM174" i="185"/>
  <c r="AM164" i="185"/>
  <c r="AL160" i="185"/>
  <c r="AM171" i="185"/>
  <c r="AM168" i="185"/>
  <c r="AM165" i="185"/>
  <c r="AM173" i="185"/>
  <c r="AM166" i="185"/>
  <c r="AM167" i="185"/>
  <c r="AK169" i="185"/>
  <c r="AM172" i="185"/>
  <c r="AM163" i="185"/>
  <c r="AK170" i="185"/>
  <c r="AL157" i="185"/>
  <c r="AM162" i="185"/>
  <c r="AL158" i="185"/>
  <c r="AM130" i="185"/>
  <c r="AN128" i="185"/>
  <c r="AL159" i="185"/>
  <c r="AN177" i="185" l="1"/>
  <c r="AO176" i="185"/>
  <c r="AN178" i="185"/>
  <c r="AM158" i="185"/>
  <c r="AN163" i="185"/>
  <c r="AN166" i="185"/>
  <c r="AN171" i="185"/>
  <c r="AN164" i="185"/>
  <c r="AM159" i="185"/>
  <c r="AL169" i="185"/>
  <c r="AN175" i="185"/>
  <c r="AN130" i="185"/>
  <c r="AO128" i="185"/>
  <c r="AN162" i="185"/>
  <c r="AL170" i="185"/>
  <c r="AN167" i="185"/>
  <c r="AN173" i="185"/>
  <c r="AN168" i="185"/>
  <c r="AM160" i="185"/>
  <c r="AN174" i="185"/>
  <c r="AM157" i="185"/>
  <c r="AN165" i="185"/>
  <c r="AN172" i="185"/>
  <c r="AN161" i="185"/>
  <c r="AO177" i="185" l="1"/>
  <c r="AP176" i="185"/>
  <c r="AO178" i="185"/>
  <c r="AO167" i="185"/>
  <c r="AO171" i="185"/>
  <c r="AO163" i="185"/>
  <c r="AO165" i="185"/>
  <c r="AO174" i="185"/>
  <c r="AN159" i="185"/>
  <c r="AO168" i="185"/>
  <c r="AO162" i="185"/>
  <c r="AO172" i="185"/>
  <c r="AN160" i="185"/>
  <c r="AO173" i="185"/>
  <c r="AM170" i="185"/>
  <c r="AP128" i="185"/>
  <c r="AO130" i="185"/>
  <c r="AM169" i="185"/>
  <c r="AO164" i="185"/>
  <c r="AO166" i="185"/>
  <c r="AN158" i="185"/>
  <c r="AO161" i="185"/>
  <c r="AO175" i="185"/>
  <c r="AN157" i="185"/>
  <c r="AP177" i="185" l="1"/>
  <c r="AQ176" i="185"/>
  <c r="AP178" i="185"/>
  <c r="AO157" i="185"/>
  <c r="AN169" i="185"/>
  <c r="AO160" i="185"/>
  <c r="AO159" i="185"/>
  <c r="AP165" i="185"/>
  <c r="AP166" i="185"/>
  <c r="AP162" i="185"/>
  <c r="AP161" i="185"/>
  <c r="AN170" i="185"/>
  <c r="AP171" i="185"/>
  <c r="AP175" i="185"/>
  <c r="AO158" i="185"/>
  <c r="AP164" i="185"/>
  <c r="AP173" i="185"/>
  <c r="AP172" i="185"/>
  <c r="AP168" i="185"/>
  <c r="AP174" i="185"/>
  <c r="AP163" i="185"/>
  <c r="AP167" i="185"/>
  <c r="AQ128" i="185"/>
  <c r="AP130" i="185"/>
  <c r="AQ177" i="185" l="1"/>
  <c r="AR176" i="185"/>
  <c r="AQ178" i="185"/>
  <c r="AQ168" i="185"/>
  <c r="AP158" i="185"/>
  <c r="AQ161" i="185"/>
  <c r="AQ166" i="185"/>
  <c r="AO169" i="185"/>
  <c r="AQ130" i="185"/>
  <c r="AR128" i="185"/>
  <c r="AQ163" i="185"/>
  <c r="AQ173" i="185"/>
  <c r="AQ171" i="185"/>
  <c r="AP159" i="185"/>
  <c r="AQ167" i="185"/>
  <c r="AQ174" i="185"/>
  <c r="AQ172" i="185"/>
  <c r="AQ164" i="185"/>
  <c r="AQ175" i="185"/>
  <c r="AO170" i="185"/>
  <c r="AQ162" i="185"/>
  <c r="AQ165" i="185"/>
  <c r="AP160" i="185"/>
  <c r="AP157" i="185"/>
  <c r="AR177" i="185" l="1"/>
  <c r="AS176" i="185"/>
  <c r="AR178" i="185"/>
  <c r="AP170" i="185"/>
  <c r="AR173" i="185"/>
  <c r="AR166" i="185"/>
  <c r="AR165" i="185"/>
  <c r="AR174" i="185"/>
  <c r="AQ158" i="185"/>
  <c r="AQ160" i="185"/>
  <c r="AR162" i="185"/>
  <c r="AR175" i="185"/>
  <c r="AR172" i="185"/>
  <c r="AR167" i="185"/>
  <c r="AR171" i="185"/>
  <c r="AR163" i="185"/>
  <c r="AP169" i="185"/>
  <c r="AR161" i="185"/>
  <c r="AR168" i="185"/>
  <c r="AQ157" i="185"/>
  <c r="AR164" i="185"/>
  <c r="AQ159" i="185"/>
  <c r="AS128" i="185"/>
  <c r="AR130" i="185"/>
  <c r="AS177" i="185" l="1"/>
  <c r="AT176" i="185"/>
  <c r="AS178" i="185"/>
  <c r="AS164" i="185"/>
  <c r="AQ169" i="185"/>
  <c r="AS162" i="185"/>
  <c r="AS173" i="185"/>
  <c r="AT128" i="185"/>
  <c r="AS130" i="185"/>
  <c r="AR158" i="185"/>
  <c r="AS168" i="185"/>
  <c r="AS172" i="185"/>
  <c r="AR159" i="185"/>
  <c r="AR157" i="185"/>
  <c r="AS161" i="185"/>
  <c r="AS163" i="185"/>
  <c r="AS167" i="185"/>
  <c r="AS174" i="185"/>
  <c r="AQ170" i="185"/>
  <c r="AS171" i="185"/>
  <c r="AS165" i="185"/>
  <c r="AS175" i="185"/>
  <c r="AR160" i="185"/>
  <c r="AS166" i="185"/>
  <c r="AT177" i="185" l="1"/>
  <c r="AU176" i="185"/>
  <c r="AT178" i="185"/>
  <c r="AT166" i="185"/>
  <c r="AT171" i="185"/>
  <c r="AS157" i="185"/>
  <c r="AT173" i="185"/>
  <c r="AT163" i="185"/>
  <c r="AS158" i="185"/>
  <c r="AT175" i="185"/>
  <c r="AR170" i="185"/>
  <c r="AT161" i="185"/>
  <c r="AT168" i="185"/>
  <c r="AT162" i="185"/>
  <c r="AT164" i="185"/>
  <c r="AT174" i="185"/>
  <c r="AT172" i="185"/>
  <c r="AR169" i="185"/>
  <c r="AS160" i="185"/>
  <c r="AT165" i="185"/>
  <c r="AT167" i="185"/>
  <c r="AS159" i="185"/>
  <c r="AU128" i="185"/>
  <c r="AT130" i="185"/>
  <c r="AU177" i="185" l="1"/>
  <c r="AV176" i="185"/>
  <c r="AU178" i="185"/>
  <c r="AU172" i="185"/>
  <c r="AS170" i="185"/>
  <c r="AU173" i="185"/>
  <c r="AT160" i="185"/>
  <c r="AU168" i="185"/>
  <c r="AU171" i="185"/>
  <c r="AT159" i="185"/>
  <c r="AU165" i="185"/>
  <c r="AS169" i="185"/>
  <c r="AU174" i="185"/>
  <c r="AU162" i="185"/>
  <c r="AU161" i="185"/>
  <c r="AU175" i="185"/>
  <c r="AU163" i="185"/>
  <c r="AT157" i="185"/>
  <c r="AU166" i="185"/>
  <c r="AU167" i="185"/>
  <c r="AU164" i="185"/>
  <c r="AT158" i="185"/>
  <c r="AU130" i="185"/>
  <c r="AV128" i="185"/>
  <c r="AV177" i="185" l="1"/>
  <c r="AW176" i="185"/>
  <c r="AV178" i="185"/>
  <c r="AV130" i="185"/>
  <c r="AW128" i="185"/>
  <c r="AV163" i="185"/>
  <c r="AV171" i="185"/>
  <c r="AV166" i="185"/>
  <c r="AV174" i="185"/>
  <c r="AU160" i="185"/>
  <c r="AV165" i="185"/>
  <c r="AT170" i="185"/>
  <c r="AU158" i="185"/>
  <c r="AV167" i="185"/>
  <c r="AU157" i="185"/>
  <c r="AV175" i="185"/>
  <c r="AV162" i="185"/>
  <c r="AT169" i="185"/>
  <c r="AU159" i="185"/>
  <c r="AV168" i="185"/>
  <c r="AV173" i="185"/>
  <c r="AV172" i="185"/>
  <c r="AV164" i="185"/>
  <c r="AV161" i="185"/>
  <c r="AW177" i="185" l="1"/>
  <c r="AX176" i="185"/>
  <c r="AW178" i="185"/>
  <c r="AW172" i="185"/>
  <c r="AW175" i="185"/>
  <c r="AV160" i="185"/>
  <c r="AU169" i="185"/>
  <c r="AU170" i="185"/>
  <c r="AW163" i="185"/>
  <c r="AW164" i="185"/>
  <c r="AW173" i="185"/>
  <c r="AV159" i="185"/>
  <c r="AW162" i="185"/>
  <c r="AV157" i="185"/>
  <c r="AV158" i="185"/>
  <c r="AW165" i="185"/>
  <c r="AW174" i="185"/>
  <c r="AW171" i="185"/>
  <c r="AX128" i="185"/>
  <c r="AW130" i="185"/>
  <c r="AW168" i="185"/>
  <c r="AW167" i="185"/>
  <c r="AW166" i="185"/>
  <c r="AW161" i="185"/>
  <c r="AX177" i="185" l="1"/>
  <c r="AY176" i="185"/>
  <c r="AX178" i="185"/>
  <c r="AX161" i="185"/>
  <c r="AX174" i="185"/>
  <c r="AX173" i="185"/>
  <c r="AV169" i="185"/>
  <c r="AY128" i="185"/>
  <c r="AX130" i="185"/>
  <c r="AX162" i="185"/>
  <c r="AW158" i="185"/>
  <c r="AX175" i="185"/>
  <c r="AX168" i="185"/>
  <c r="AX171" i="185"/>
  <c r="AW157" i="185"/>
  <c r="AW159" i="185"/>
  <c r="AX164" i="185"/>
  <c r="AV170" i="185"/>
  <c r="AW160" i="185"/>
  <c r="AX172" i="185"/>
  <c r="AX167" i="185"/>
  <c r="AX163" i="185"/>
  <c r="AX166" i="185"/>
  <c r="AX165" i="185"/>
  <c r="AY177" i="185" l="1"/>
  <c r="AZ176" i="185"/>
  <c r="AY178" i="185"/>
  <c r="AY163" i="185"/>
  <c r="AY162" i="185"/>
  <c r="AX159" i="185"/>
  <c r="AY172" i="185"/>
  <c r="AY175" i="185"/>
  <c r="AY174" i="185"/>
  <c r="AY166" i="185"/>
  <c r="AY167" i="185"/>
  <c r="AX160" i="185"/>
  <c r="AY164" i="185"/>
  <c r="AX157" i="185"/>
  <c r="AY168" i="185"/>
  <c r="AX158" i="185"/>
  <c r="AY173" i="185"/>
  <c r="AY161" i="185"/>
  <c r="AY165" i="185"/>
  <c r="AW170" i="185"/>
  <c r="AY171" i="185"/>
  <c r="AW169" i="185"/>
  <c r="AY130" i="185"/>
  <c r="AZ128" i="185"/>
  <c r="AZ177" i="185" l="1"/>
  <c r="BA176" i="185"/>
  <c r="AZ178" i="185"/>
  <c r="AZ172" i="185"/>
  <c r="AZ173" i="185"/>
  <c r="AZ162" i="185"/>
  <c r="BA128" i="185"/>
  <c r="AZ130" i="185"/>
  <c r="AZ165" i="185"/>
  <c r="AZ164" i="185"/>
  <c r="AZ174" i="185"/>
  <c r="AX169" i="185"/>
  <c r="AZ161" i="185"/>
  <c r="AY158" i="185"/>
  <c r="AY157" i="185"/>
  <c r="AY160" i="185"/>
  <c r="AZ166" i="185"/>
  <c r="AZ175" i="185"/>
  <c r="AY159" i="185"/>
  <c r="AZ163" i="185"/>
  <c r="AZ171" i="185"/>
  <c r="AZ168" i="185"/>
  <c r="AZ167" i="185"/>
  <c r="AX170" i="185"/>
  <c r="BA177" i="185" l="1"/>
  <c r="BB176" i="185"/>
  <c r="BA178" i="185"/>
  <c r="BA175" i="185"/>
  <c r="AZ158" i="185"/>
  <c r="BA164" i="185"/>
  <c r="BA173" i="185"/>
  <c r="BB128" i="185"/>
  <c r="BA130" i="185"/>
  <c r="AY170" i="185"/>
  <c r="BA163" i="185"/>
  <c r="AZ160" i="185"/>
  <c r="AY169" i="185"/>
  <c r="BA167" i="185"/>
  <c r="BA171" i="185"/>
  <c r="AZ159" i="185"/>
  <c r="BA166" i="185"/>
  <c r="AZ157" i="185"/>
  <c r="BA161" i="185"/>
  <c r="BA174" i="185"/>
  <c r="BA165" i="185"/>
  <c r="BA162" i="185"/>
  <c r="BA172" i="185"/>
  <c r="BA168" i="185"/>
  <c r="BB177" i="185" l="1"/>
  <c r="BC176" i="185"/>
  <c r="BB178" i="185"/>
  <c r="BB162" i="185"/>
  <c r="BA159" i="185"/>
  <c r="AZ170" i="185"/>
  <c r="BB168" i="185"/>
  <c r="BA157" i="185"/>
  <c r="BA160" i="185"/>
  <c r="BB173" i="185"/>
  <c r="BB172" i="185"/>
  <c r="BB165" i="185"/>
  <c r="BB161" i="185"/>
  <c r="BB166" i="185"/>
  <c r="BB171" i="185"/>
  <c r="AZ169" i="185"/>
  <c r="BB163" i="185"/>
  <c r="BB164" i="185"/>
  <c r="BB175" i="185"/>
  <c r="BB174" i="185"/>
  <c r="BB167" i="185"/>
  <c r="BA158" i="185"/>
  <c r="BC128" i="185"/>
  <c r="BB130" i="185"/>
  <c r="BC177" i="185" l="1"/>
  <c r="BD176" i="185"/>
  <c r="BC178" i="185"/>
  <c r="BC175" i="185"/>
  <c r="BC171" i="185"/>
  <c r="BC161" i="185"/>
  <c r="BB159" i="185"/>
  <c r="BB160" i="185"/>
  <c r="BC167" i="185"/>
  <c r="BC163" i="185"/>
  <c r="BC172" i="185"/>
  <c r="BC168" i="185"/>
  <c r="BC130" i="185"/>
  <c r="BD128" i="185"/>
  <c r="BB158" i="185"/>
  <c r="BC174" i="185"/>
  <c r="BC164" i="185"/>
  <c r="BA169" i="185"/>
  <c r="BC166" i="185"/>
  <c r="BC165" i="185"/>
  <c r="BC173" i="185"/>
  <c r="BB157" i="185"/>
  <c r="BA170" i="185"/>
  <c r="BC162" i="185"/>
  <c r="BD177" i="185" l="1"/>
  <c r="BE176" i="185"/>
  <c r="BD178" i="185"/>
  <c r="BC157" i="185"/>
  <c r="BD174" i="185"/>
  <c r="BD167" i="185"/>
  <c r="BD162" i="185"/>
  <c r="BB169" i="185"/>
  <c r="BD172" i="185"/>
  <c r="BC159" i="185"/>
  <c r="BB170" i="185"/>
  <c r="BD173" i="185"/>
  <c r="BD166" i="185"/>
  <c r="BC158" i="185"/>
  <c r="BD168" i="185"/>
  <c r="BD163" i="185"/>
  <c r="BC160" i="185"/>
  <c r="BD161" i="185"/>
  <c r="BD175" i="185"/>
  <c r="BD165" i="185"/>
  <c r="BD130" i="185"/>
  <c r="BE128" i="185"/>
  <c r="BD171" i="185"/>
  <c r="BD164" i="185"/>
  <c r="BE177" i="185" l="1"/>
  <c r="BF176" i="185"/>
  <c r="BE178" i="185"/>
  <c r="BF128" i="185"/>
  <c r="BE130" i="185"/>
  <c r="BE162" i="185"/>
  <c r="BD160" i="185"/>
  <c r="BE166" i="185"/>
  <c r="BE172" i="185"/>
  <c r="BE174" i="185"/>
  <c r="BE175" i="185"/>
  <c r="BE168" i="185"/>
  <c r="BC170" i="185"/>
  <c r="BE171" i="185"/>
  <c r="BE165" i="185"/>
  <c r="BE161" i="185"/>
  <c r="BE163" i="185"/>
  <c r="BD158" i="185"/>
  <c r="BE173" i="185"/>
  <c r="BD159" i="185"/>
  <c r="BC169" i="185"/>
  <c r="BE167" i="185"/>
  <c r="BD157" i="185"/>
  <c r="BE164" i="185"/>
  <c r="BF177" i="185" l="1"/>
  <c r="BG176" i="185"/>
  <c r="BF178" i="185"/>
  <c r="BF167" i="185"/>
  <c r="BF161" i="185"/>
  <c r="BF174" i="185"/>
  <c r="BF168" i="185"/>
  <c r="BF166" i="185"/>
  <c r="BF164" i="185"/>
  <c r="BE158" i="185"/>
  <c r="BE157" i="185"/>
  <c r="BD169" i="185"/>
  <c r="BF173" i="185"/>
  <c r="BF165" i="185"/>
  <c r="BD170" i="185"/>
  <c r="BF175" i="185"/>
  <c r="BF172" i="185"/>
  <c r="BE160" i="185"/>
  <c r="BE159" i="185"/>
  <c r="BF171" i="185"/>
  <c r="BF162" i="185"/>
  <c r="BF163" i="185"/>
  <c r="BG128" i="185"/>
  <c r="BF130" i="185"/>
  <c r="BG177" i="185" l="1"/>
  <c r="BH176" i="185"/>
  <c r="BG178" i="185"/>
  <c r="BF159" i="185"/>
  <c r="BE170" i="185"/>
  <c r="BF157" i="185"/>
  <c r="BG168" i="185"/>
  <c r="BG130" i="185"/>
  <c r="BH128" i="185"/>
  <c r="BG162" i="185"/>
  <c r="BG172" i="185"/>
  <c r="BG173" i="185"/>
  <c r="BG164" i="185"/>
  <c r="BG161" i="185"/>
  <c r="BG163" i="185"/>
  <c r="BG171" i="185"/>
  <c r="BF160" i="185"/>
  <c r="BG175" i="185"/>
  <c r="BG165" i="185"/>
  <c r="BE169" i="185"/>
  <c r="BF158" i="185"/>
  <c r="BG166" i="185"/>
  <c r="BG174" i="185"/>
  <c r="BG167" i="185"/>
  <c r="BH177" i="185" l="1"/>
  <c r="BI176" i="185"/>
  <c r="BH178" i="185"/>
  <c r="BH175" i="185"/>
  <c r="BH168" i="185"/>
  <c r="BH161" i="185"/>
  <c r="BH166" i="185"/>
  <c r="BH171" i="185"/>
  <c r="BF170" i="185"/>
  <c r="BH174" i="185"/>
  <c r="BG158" i="185"/>
  <c r="BH165" i="185"/>
  <c r="BG160" i="185"/>
  <c r="BH163" i="185"/>
  <c r="BH164" i="185"/>
  <c r="BH172" i="185"/>
  <c r="BI128" i="185"/>
  <c r="BH130" i="185"/>
  <c r="BG157" i="185"/>
  <c r="BG159" i="185"/>
  <c r="BH167" i="185"/>
  <c r="BF169" i="185"/>
  <c r="BH173" i="185"/>
  <c r="BH162" i="185"/>
  <c r="BI177" i="185" l="1"/>
  <c r="BJ176" i="185"/>
  <c r="BI178" i="185"/>
  <c r="BG169" i="185"/>
  <c r="BI164" i="185"/>
  <c r="BH158" i="185"/>
  <c r="BI166" i="185"/>
  <c r="BH159" i="185"/>
  <c r="BJ128" i="185"/>
  <c r="BI130" i="185"/>
  <c r="BH160" i="185"/>
  <c r="BI162" i="185"/>
  <c r="BG170" i="185"/>
  <c r="BI168" i="185"/>
  <c r="BI173" i="185"/>
  <c r="BI167" i="185"/>
  <c r="BI163" i="185"/>
  <c r="BI165" i="185"/>
  <c r="BI171" i="185"/>
  <c r="BI175" i="185"/>
  <c r="BH157" i="185"/>
  <c r="BI172" i="185"/>
  <c r="BI174" i="185"/>
  <c r="BI161" i="185"/>
  <c r="BJ177" i="185" l="1"/>
  <c r="BK176" i="185"/>
  <c r="BJ178" i="185"/>
  <c r="BJ175" i="185"/>
  <c r="BJ168" i="185"/>
  <c r="BK128" i="185"/>
  <c r="BJ130" i="185"/>
  <c r="BJ161" i="185"/>
  <c r="BJ165" i="185"/>
  <c r="BJ162" i="185"/>
  <c r="BJ166" i="185"/>
  <c r="BJ174" i="185"/>
  <c r="BI157" i="185"/>
  <c r="BJ171" i="185"/>
  <c r="BJ163" i="185"/>
  <c r="BJ173" i="185"/>
  <c r="BH170" i="185"/>
  <c r="BI160" i="185"/>
  <c r="BI158" i="185"/>
  <c r="BH169" i="185"/>
  <c r="BJ172" i="185"/>
  <c r="BJ167" i="185"/>
  <c r="BJ164" i="185"/>
  <c r="BI159" i="185"/>
  <c r="BK177" i="185" l="1"/>
  <c r="BL176" i="185"/>
  <c r="BK178" i="185"/>
  <c r="BK167" i="185"/>
  <c r="BJ160" i="185"/>
  <c r="BK171" i="185"/>
  <c r="BK162" i="185"/>
  <c r="BK161" i="185"/>
  <c r="BJ159" i="185"/>
  <c r="BI169" i="185"/>
  <c r="BK173" i="185"/>
  <c r="BK174" i="185"/>
  <c r="BK168" i="185"/>
  <c r="BK164" i="185"/>
  <c r="BK172" i="185"/>
  <c r="BJ158" i="185"/>
  <c r="BI170" i="185"/>
  <c r="BK163" i="185"/>
  <c r="BJ157" i="185"/>
  <c r="BK166" i="185"/>
  <c r="BK165" i="185"/>
  <c r="BK175" i="185"/>
  <c r="BK130" i="185"/>
  <c r="BL128" i="185"/>
  <c r="BL177" i="185" l="1"/>
  <c r="BM176" i="185"/>
  <c r="BL178" i="185"/>
  <c r="BJ170" i="185"/>
  <c r="BK159" i="185"/>
  <c r="BL165" i="185"/>
  <c r="BK157" i="185"/>
  <c r="BL173" i="185"/>
  <c r="BK160" i="185"/>
  <c r="BL175" i="185"/>
  <c r="BL166" i="185"/>
  <c r="BL163" i="185"/>
  <c r="BK158" i="185"/>
  <c r="BL164" i="185"/>
  <c r="BL174" i="185"/>
  <c r="BL161" i="185"/>
  <c r="BL171" i="185"/>
  <c r="BL167" i="185"/>
  <c r="BL130" i="185"/>
  <c r="BM128" i="185"/>
  <c r="BL172" i="185"/>
  <c r="BL168" i="185"/>
  <c r="BL162" i="185"/>
  <c r="BJ169" i="185"/>
  <c r="BM177" i="185" l="1"/>
  <c r="BN176" i="185"/>
  <c r="BM130" i="185"/>
  <c r="BN128" i="185"/>
  <c r="BM178" i="185"/>
  <c r="BM174" i="185"/>
  <c r="BM166" i="185"/>
  <c r="BL157" i="185"/>
  <c r="BL159" i="185"/>
  <c r="BK169" i="185"/>
  <c r="BL158" i="185"/>
  <c r="BM172" i="185"/>
  <c r="BM164" i="185"/>
  <c r="BM163" i="185"/>
  <c r="BM175" i="185"/>
  <c r="BM173" i="185"/>
  <c r="BM165" i="185"/>
  <c r="BK170" i="185"/>
  <c r="BM168" i="185"/>
  <c r="BM171" i="185"/>
  <c r="BL160" i="185"/>
  <c r="BM162" i="185"/>
  <c r="BM167" i="185"/>
  <c r="BM161" i="185"/>
  <c r="BN177" i="185" l="1"/>
  <c r="BO176" i="185"/>
  <c r="BN168" i="185"/>
  <c r="BN165" i="185"/>
  <c r="BN175" i="185"/>
  <c r="BN164" i="185"/>
  <c r="BN166" i="185"/>
  <c r="BN167" i="185"/>
  <c r="BN178" i="185"/>
  <c r="BN161" i="185"/>
  <c r="BN171" i="185"/>
  <c r="BN173" i="185"/>
  <c r="BN163" i="185"/>
  <c r="BN172" i="185"/>
  <c r="BN174" i="185"/>
  <c r="BN162" i="185"/>
  <c r="BO128" i="185"/>
  <c r="BN130" i="185"/>
  <c r="BM158" i="185"/>
  <c r="BM160" i="185"/>
  <c r="BM159" i="185"/>
  <c r="BL170" i="185"/>
  <c r="BL169" i="185"/>
  <c r="BM157" i="185"/>
  <c r="BO177" i="185" l="1"/>
  <c r="BP176" i="185"/>
  <c r="BN159" i="185"/>
  <c r="BO162" i="185"/>
  <c r="BO172" i="185"/>
  <c r="BO173" i="185"/>
  <c r="BO161" i="185"/>
  <c r="BO167" i="185"/>
  <c r="BO164" i="185"/>
  <c r="BO165" i="185"/>
  <c r="BN158" i="185"/>
  <c r="BN160" i="185"/>
  <c r="BO174" i="185"/>
  <c r="BO163" i="185"/>
  <c r="BO171" i="185"/>
  <c r="BO178" i="185"/>
  <c r="BO166" i="185"/>
  <c r="BO175" i="185"/>
  <c r="BO168" i="185"/>
  <c r="BN157" i="185"/>
  <c r="BP128" i="185"/>
  <c r="BO130" i="185"/>
  <c r="BM170" i="185"/>
  <c r="BM169" i="185"/>
  <c r="BP177" i="185" l="1"/>
  <c r="BO157" i="185"/>
  <c r="BP175" i="185"/>
  <c r="BO160" i="185"/>
  <c r="BP167" i="185"/>
  <c r="BP162" i="185"/>
  <c r="BP178" i="185"/>
  <c r="BP163" i="185"/>
  <c r="BP165" i="185"/>
  <c r="BP173" i="185"/>
  <c r="BP166" i="185"/>
  <c r="BP174" i="185"/>
  <c r="BO158" i="185"/>
  <c r="BP164" i="185"/>
  <c r="BP172" i="185"/>
  <c r="BO159" i="185"/>
  <c r="BN170" i="185"/>
  <c r="BN169" i="185"/>
  <c r="BP168" i="185"/>
  <c r="BP130" i="185"/>
  <c r="BP171" i="185"/>
  <c r="BP161" i="185"/>
  <c r="BO170" i="185" l="1"/>
  <c r="BP158" i="185"/>
  <c r="BO169" i="185"/>
  <c r="BP160" i="185"/>
  <c r="BP159" i="185"/>
  <c r="BP157" i="185"/>
  <c r="BP169" i="185" l="1"/>
  <c r="BP170" i="185"/>
  <c r="U51" i="184" l="1"/>
  <c r="Y51" i="184"/>
  <c r="AC51" i="184"/>
  <c r="AG51" i="184"/>
  <c r="AK51" i="184"/>
  <c r="AO51" i="184"/>
  <c r="AS51" i="184"/>
  <c r="AW51" i="184"/>
  <c r="BA51" i="184"/>
  <c r="BE51" i="184"/>
  <c r="BI51" i="184"/>
  <c r="BM51" i="184"/>
  <c r="V51" i="184"/>
  <c r="Z51" i="184"/>
  <c r="AD51" i="184"/>
  <c r="AH51" i="184"/>
  <c r="AL51" i="184"/>
  <c r="AP51" i="184"/>
  <c r="AT51" i="184"/>
  <c r="AX51" i="184"/>
  <c r="BB51" i="184"/>
  <c r="BF51" i="184"/>
  <c r="BJ51" i="184"/>
  <c r="BN51" i="184"/>
  <c r="AA51" i="184"/>
  <c r="AI51" i="184"/>
  <c r="AQ51" i="184"/>
  <c r="AY51" i="184"/>
  <c r="BG51" i="184"/>
  <c r="BO51" i="184"/>
  <c r="T51" i="184"/>
  <c r="AB51" i="184"/>
  <c r="AJ51" i="184"/>
  <c r="AR51" i="184"/>
  <c r="AZ51" i="184"/>
  <c r="BH51" i="184"/>
  <c r="BP51" i="184"/>
  <c r="W51" i="184"/>
  <c r="AE51" i="184"/>
  <c r="AM51" i="184"/>
  <c r="AU51" i="184"/>
  <c r="BC51" i="184"/>
  <c r="BK51" i="184"/>
  <c r="X51" i="184"/>
  <c r="AF51" i="184"/>
  <c r="AN51" i="184"/>
  <c r="AV51" i="184"/>
  <c r="BD51" i="184"/>
  <c r="BL51" i="184"/>
  <c r="S51" i="184" l="1"/>
  <c r="BD89" i="184" l="1"/>
  <c r="AO89" i="184"/>
  <c r="X89" i="184"/>
  <c r="AI72" i="184"/>
  <c r="BL79" i="184"/>
  <c r="AX81" i="184"/>
  <c r="AH86" i="184"/>
  <c r="BB79" i="184"/>
  <c r="V72" i="184"/>
  <c r="AK78" i="184"/>
  <c r="AB79" i="184"/>
  <c r="AF73" i="184"/>
  <c r="BI91" i="184"/>
  <c r="U86" i="184"/>
  <c r="AO92" i="184"/>
  <c r="Z78" i="184"/>
  <c r="AR79" i="184"/>
  <c r="AZ89" i="184"/>
  <c r="X79" i="184"/>
  <c r="BK89" i="184"/>
  <c r="BK82" i="184"/>
  <c r="BP85" i="184"/>
  <c r="AZ84" i="184"/>
  <c r="BG81" i="184"/>
  <c r="AC91" i="184"/>
  <c r="BA91" i="184"/>
  <c r="AX82" i="184"/>
  <c r="BE86" i="184"/>
  <c r="BA79" i="184"/>
  <c r="BM84" i="184"/>
  <c r="AB82" i="184"/>
  <c r="AA85" i="184"/>
  <c r="AB78" i="184"/>
  <c r="BF73" i="184"/>
  <c r="AT72" i="184"/>
  <c r="AN79" i="184"/>
  <c r="BF72" i="184"/>
  <c r="AJ78" i="184"/>
  <c r="AR90" i="184"/>
  <c r="AS92" i="184"/>
  <c r="BM92" i="184"/>
  <c r="AS89" i="184"/>
  <c r="BA81" i="184"/>
  <c r="AP81" i="184"/>
  <c r="BG71" i="184"/>
  <c r="BI73" i="184"/>
  <c r="BI71" i="184"/>
  <c r="BO71" i="184"/>
  <c r="AA73" i="184"/>
  <c r="BH92" i="184"/>
  <c r="AR77" i="184"/>
  <c r="BN86" i="184"/>
  <c r="AW73" i="184"/>
  <c r="BO85" i="184"/>
  <c r="BD86" i="184"/>
  <c r="AC79" i="184"/>
  <c r="BJ77" i="184"/>
  <c r="AD90" i="184"/>
  <c r="AH85" i="184"/>
  <c r="AD82" i="184"/>
  <c r="AQ71" i="184"/>
  <c r="Y81" i="184"/>
  <c r="BF71" i="184"/>
  <c r="AT91" i="184"/>
  <c r="BB78" i="184"/>
  <c r="AL73" i="184"/>
  <c r="BG91" i="184"/>
  <c r="AT79" i="184"/>
  <c r="AK91" i="184"/>
  <c r="AS72" i="184"/>
  <c r="AK71" i="184"/>
  <c r="AS90" i="184"/>
  <c r="V73" i="184"/>
  <c r="BF86" i="184"/>
  <c r="BB84" i="184"/>
  <c r="Y82" i="184"/>
  <c r="AE72" i="184"/>
  <c r="BE89" i="184"/>
  <c r="X82" i="184"/>
  <c r="AN72" i="184"/>
  <c r="AV91" i="184"/>
  <c r="AH91" i="184"/>
  <c r="AZ72" i="184"/>
  <c r="AG72" i="184"/>
  <c r="AL77" i="184"/>
  <c r="BG84" i="184"/>
  <c r="AR91" i="184"/>
  <c r="V82" i="184"/>
  <c r="AO81" i="184"/>
  <c r="AL72" i="184"/>
  <c r="AS91" i="184"/>
  <c r="AS79" i="184"/>
  <c r="AY85" i="184"/>
  <c r="BB81" i="184"/>
  <c r="BP81" i="184"/>
  <c r="AH72" i="184"/>
  <c r="AE90" i="184"/>
  <c r="BD78" i="184"/>
  <c r="BB72" i="184"/>
  <c r="AY89" i="184"/>
  <c r="S91" i="184"/>
  <c r="BO86" i="184"/>
  <c r="AE84" i="184"/>
  <c r="Z86" i="184"/>
  <c r="AR89" i="184"/>
  <c r="AX72" i="184"/>
  <c r="BF91" i="184"/>
  <c r="AU73" i="184"/>
  <c r="U71" i="184"/>
  <c r="BH90" i="184"/>
  <c r="AK86" i="184"/>
  <c r="AS82" i="184"/>
  <c r="BC90" i="184"/>
  <c r="U78" i="184"/>
  <c r="BL81" i="184"/>
  <c r="Z92" i="184"/>
  <c r="V84" i="184"/>
  <c r="X91" i="184"/>
  <c r="AB91" i="184"/>
  <c r="BK90" i="184"/>
  <c r="S86" i="184"/>
  <c r="Y78" i="184"/>
  <c r="BH91" i="184"/>
  <c r="BP79" i="184"/>
  <c r="AX90" i="184"/>
  <c r="AX85" i="184"/>
  <c r="V77" i="184"/>
  <c r="AP85" i="184"/>
  <c r="BL78" i="184"/>
  <c r="BE78" i="184"/>
  <c r="AI73" i="184"/>
  <c r="W73" i="184"/>
  <c r="AN77" i="184"/>
  <c r="AC81" i="184"/>
  <c r="BL86" i="184"/>
  <c r="X73" i="184"/>
  <c r="AM91" i="184"/>
  <c r="AG79" i="184"/>
  <c r="AS73" i="184"/>
  <c r="AO72" i="184"/>
  <c r="BE71" i="184"/>
  <c r="BG90" i="184"/>
  <c r="BC77" i="184"/>
  <c r="BC81" i="184"/>
  <c r="AE71" i="184"/>
  <c r="BD84" i="184"/>
  <c r="AL82" i="184"/>
  <c r="BF82" i="184"/>
  <c r="BF78" i="184"/>
  <c r="AF86" i="184"/>
  <c r="AX71" i="184"/>
  <c r="BJ72" i="184"/>
  <c r="X84" i="184"/>
  <c r="BL84" i="184"/>
  <c r="BB77" i="184"/>
  <c r="AE91" i="184"/>
  <c r="AC72" i="184"/>
  <c r="BC86" i="184"/>
  <c r="AV79" i="184"/>
  <c r="AP72" i="184"/>
  <c r="BG78" i="184"/>
  <c r="AX77" i="184"/>
  <c r="AX84" i="184"/>
  <c r="BM86" i="184"/>
  <c r="AT71" i="184"/>
  <c r="BE82" i="184"/>
  <c r="BF85" i="184"/>
  <c r="BN89" i="184"/>
  <c r="BN77" i="184"/>
  <c r="AY86" i="184"/>
  <c r="BE72" i="184"/>
  <c r="AC77" i="184"/>
  <c r="AK82" i="184"/>
  <c r="BK73" i="184"/>
  <c r="AS78" i="184"/>
  <c r="AG78" i="184"/>
  <c r="BD73" i="184"/>
  <c r="AI85" i="184"/>
  <c r="AY78" i="184"/>
  <c r="BL71" i="184"/>
  <c r="Y89" i="184"/>
  <c r="AP71" i="184"/>
  <c r="BH81" i="184"/>
  <c r="AD92" i="184"/>
  <c r="AR73" i="184"/>
  <c r="AV86" i="184"/>
  <c r="BN72" i="184"/>
  <c r="AY90" i="184"/>
  <c r="AF78" i="184"/>
  <c r="AA89" i="184"/>
  <c r="AF91" i="184"/>
  <c r="AH89" i="184"/>
  <c r="BI79" i="184"/>
  <c r="AC78" i="184"/>
  <c r="BK77" i="184"/>
  <c r="AV73" i="184"/>
  <c r="AO79" i="184"/>
  <c r="AC71" i="184"/>
  <c r="AC89" i="184"/>
  <c r="U84" i="184"/>
  <c r="AJ86" i="184"/>
  <c r="AK90" i="184"/>
  <c r="AJ72" i="184"/>
  <c r="AY72" i="184"/>
  <c r="U79" i="184"/>
  <c r="BO84" i="184"/>
  <c r="BN91" i="184"/>
  <c r="AA92" i="184"/>
  <c r="AY82" i="184"/>
  <c r="BO79" i="184"/>
  <c r="AP78" i="184"/>
  <c r="AQ78" i="184"/>
  <c r="AK92" i="184"/>
  <c r="AY73" i="184"/>
  <c r="BB91" i="184"/>
  <c r="AY71" i="184"/>
  <c r="W92" i="184"/>
  <c r="BH78" i="184"/>
  <c r="AG82" i="184"/>
  <c r="AT92" i="184"/>
  <c r="W79" i="184"/>
  <c r="AH84" i="184"/>
  <c r="BG82" i="184"/>
  <c r="AK85" i="184"/>
  <c r="AM71" i="184"/>
  <c r="T79" i="184"/>
  <c r="BN73" i="184"/>
  <c r="AL84" i="184"/>
  <c r="BF81" i="184"/>
  <c r="AS86" i="184"/>
  <c r="AN82" i="184"/>
  <c r="BA84" i="184"/>
  <c r="AV78" i="184"/>
  <c r="AM90" i="184"/>
  <c r="BH89" i="184"/>
  <c r="BM81" i="184"/>
  <c r="AO78" i="184"/>
  <c r="AN89" i="184"/>
  <c r="S71" i="184"/>
  <c r="S77" i="184"/>
  <c r="AT86" i="184"/>
  <c r="V85" i="184"/>
  <c r="V78" i="184"/>
  <c r="AF84" i="184"/>
  <c r="BB71" i="184"/>
  <c r="AP91" i="184"/>
  <c r="S85" i="184"/>
  <c r="BP86" i="184"/>
  <c r="AI81" i="184"/>
  <c r="BC92" i="184"/>
  <c r="AG91" i="184"/>
  <c r="Y92" i="184"/>
  <c r="BD85" i="184"/>
  <c r="AJ84" i="184"/>
  <c r="AB92" i="184"/>
  <c r="AZ85" i="184"/>
  <c r="AL89" i="184"/>
  <c r="BF77" i="184"/>
  <c r="BD91" i="184"/>
  <c r="AO82" i="184"/>
  <c r="BJ79" i="184"/>
  <c r="AD71" i="184"/>
  <c r="BI92" i="184"/>
  <c r="V90" i="184"/>
  <c r="AA77" i="184"/>
  <c r="AZ81" i="184"/>
  <c r="AW84" i="184"/>
  <c r="BN84" i="184"/>
  <c r="AK77" i="184"/>
  <c r="X78" i="184"/>
  <c r="BP71" i="184"/>
  <c r="AL92" i="184"/>
  <c r="AA90" i="184"/>
  <c r="BC73" i="184"/>
  <c r="BA86" i="184"/>
  <c r="BL77" i="184"/>
  <c r="AA71" i="184"/>
  <c r="AN71" i="184"/>
  <c r="AC90" i="184"/>
  <c r="AP84" i="184"/>
  <c r="BB82" i="184"/>
  <c r="AW78" i="184"/>
  <c r="Y91" i="184"/>
  <c r="AM79" i="184"/>
  <c r="AB89" i="184"/>
  <c r="AS85" i="184"/>
  <c r="BA89" i="184"/>
  <c r="AA86" i="184"/>
  <c r="Y84" i="184"/>
  <c r="AV92" i="184"/>
  <c r="W84" i="184"/>
  <c r="AA79" i="184"/>
  <c r="X86" i="184"/>
  <c r="Y90" i="184"/>
  <c r="BI85" i="184"/>
  <c r="BK79" i="184"/>
  <c r="AE89" i="184"/>
  <c r="BH85" i="184"/>
  <c r="BM90" i="184"/>
  <c r="Y71" i="184"/>
  <c r="BP84" i="184"/>
  <c r="S72" i="184"/>
  <c r="BE91" i="184"/>
  <c r="AB90" i="184"/>
  <c r="AI92" i="184"/>
  <c r="BH73" i="184"/>
  <c r="X81" i="184"/>
  <c r="BO90" i="184"/>
  <c r="AM81" i="184"/>
  <c r="T91" i="184"/>
  <c r="BH77" i="184"/>
  <c r="BC79" i="184"/>
  <c r="AX78" i="184"/>
  <c r="BH82" i="184"/>
  <c r="U91" i="184"/>
  <c r="W85" i="184"/>
  <c r="Z79" i="184"/>
  <c r="AZ77" i="184"/>
  <c r="BD77" i="184"/>
  <c r="AV77" i="184"/>
  <c r="AN78" i="184"/>
  <c r="AO84" i="184"/>
  <c r="AK72" i="184"/>
  <c r="AT81" i="184"/>
  <c r="AZ78" i="184"/>
  <c r="BG77" i="184"/>
  <c r="BP90" i="184"/>
  <c r="BN81" i="184"/>
  <c r="AU91" i="184"/>
  <c r="BP82" i="184"/>
  <c r="BN79" i="184"/>
  <c r="AT90" i="184"/>
  <c r="AH90" i="184"/>
  <c r="BO72" i="184"/>
  <c r="W82" i="184"/>
  <c r="W81" i="184"/>
  <c r="W86" i="184"/>
  <c r="AK73" i="184"/>
  <c r="AM85" i="184"/>
  <c r="AF71" i="184"/>
  <c r="AZ90" i="184"/>
  <c r="U72" i="184"/>
  <c r="BF79" i="184"/>
  <c r="BN90" i="184"/>
  <c r="AP73" i="184"/>
  <c r="AW71" i="184"/>
  <c r="AD85" i="184"/>
  <c r="AO86" i="184"/>
  <c r="BJ90" i="184"/>
  <c r="AV85" i="184"/>
  <c r="BN92" i="184"/>
  <c r="AZ92" i="184"/>
  <c r="AX86" i="184"/>
  <c r="AW85" i="184"/>
  <c r="AC73" i="184"/>
  <c r="AU85" i="184"/>
  <c r="BB86" i="184"/>
  <c r="W89" i="184"/>
  <c r="BL85" i="184"/>
  <c r="AU86" i="184"/>
  <c r="X72" i="184"/>
  <c r="AU92" i="184"/>
  <c r="BC78" i="184"/>
  <c r="BA71" i="184"/>
  <c r="BA92" i="184"/>
  <c r="AJ77" i="184"/>
  <c r="Z85" i="184"/>
  <c r="BI89" i="184"/>
  <c r="AX79" i="184"/>
  <c r="AJ71" i="184"/>
  <c r="AN86" i="184"/>
  <c r="AR92" i="184"/>
  <c r="T71" i="184"/>
  <c r="AM84" i="184"/>
  <c r="AO90" i="184"/>
  <c r="AW91" i="184"/>
  <c r="AN90" i="184"/>
  <c r="AV72" i="184"/>
  <c r="AI71" i="184"/>
  <c r="W78" i="184"/>
  <c r="AI89" i="184"/>
  <c r="AH73" i="184"/>
  <c r="AA72" i="184"/>
  <c r="AZ91" i="184"/>
  <c r="BE77" i="184"/>
  <c r="BC71" i="184"/>
  <c r="AN73" i="184"/>
  <c r="AW82" i="184"/>
  <c r="Z91" i="184"/>
  <c r="BL90" i="184"/>
  <c r="BH71" i="184"/>
  <c r="AZ79" i="184"/>
  <c r="AD84" i="184"/>
  <c r="AU89" i="184"/>
  <c r="BD79" i="184"/>
  <c r="BJ86" i="184"/>
  <c r="BK78" i="184"/>
  <c r="BK86" i="184"/>
  <c r="BN82" i="184"/>
  <c r="AY77" i="184"/>
  <c r="AT73" i="184"/>
  <c r="AF89" i="184"/>
  <c r="V81" i="184"/>
  <c r="BF90" i="184"/>
  <c r="AG86" i="184"/>
  <c r="AJ92" i="184"/>
  <c r="BG89" i="184"/>
  <c r="AL71" i="184"/>
  <c r="BP92" i="184"/>
  <c r="BK84" i="184"/>
  <c r="BL92" i="184"/>
  <c r="U82" i="184"/>
  <c r="BE92" i="184"/>
  <c r="AE77" i="184"/>
  <c r="BK71" i="184"/>
  <c r="AU77" i="184"/>
  <c r="BO73" i="184"/>
  <c r="BF89" i="184"/>
  <c r="AQ91" i="184"/>
  <c r="AD72" i="184"/>
  <c r="AS81" i="184"/>
  <c r="BO91" i="184"/>
  <c r="BE84" i="184"/>
  <c r="BM91" i="184"/>
  <c r="AP86" i="184"/>
  <c r="AJ82" i="184"/>
  <c r="BH84" i="184"/>
  <c r="AF92" i="184"/>
  <c r="X92" i="184"/>
  <c r="BL73" i="184"/>
  <c r="AH77" i="184"/>
  <c r="X85" i="184"/>
  <c r="BL82" i="184"/>
  <c r="AY91" i="184"/>
  <c r="S81" i="184"/>
  <c r="X71" i="184"/>
  <c r="AO77" i="184"/>
  <c r="AV90" i="184"/>
  <c r="AB72" i="184"/>
  <c r="AQ90" i="184"/>
  <c r="BA82" i="184"/>
  <c r="AI84" i="184"/>
  <c r="W77" i="184"/>
  <c r="BM78" i="184"/>
  <c r="S90" i="184"/>
  <c r="AR86" i="184"/>
  <c r="AI86" i="184"/>
  <c r="AN85" i="184"/>
  <c r="Y77" i="184"/>
  <c r="T82" i="184"/>
  <c r="AT89" i="184"/>
  <c r="AK84" i="184"/>
  <c r="AF85" i="184"/>
  <c r="BJ71" i="184"/>
  <c r="BP72" i="184"/>
  <c r="AD86" i="184"/>
  <c r="AG85" i="184"/>
  <c r="Z84" i="184"/>
  <c r="BB85" i="184"/>
  <c r="AE82" i="184"/>
  <c r="AG77" i="184"/>
  <c r="AB71" i="184"/>
  <c r="T85" i="184"/>
  <c r="BH79" i="184"/>
  <c r="BA73" i="184"/>
  <c r="U73" i="184"/>
  <c r="AL86" i="184"/>
  <c r="AE79" i="184"/>
  <c r="AW90" i="184"/>
  <c r="BB90" i="184"/>
  <c r="BK72" i="184"/>
  <c r="AB85" i="184"/>
  <c r="AA78" i="184"/>
  <c r="BK85" i="184"/>
  <c r="AH92" i="184"/>
  <c r="AQ92" i="184"/>
  <c r="AT82" i="184"/>
  <c r="BL91" i="184"/>
  <c r="AY92" i="184"/>
  <c r="AJ90" i="184"/>
  <c r="BN78" i="184"/>
  <c r="AG90" i="184"/>
  <c r="BM79" i="184"/>
  <c r="AQ73" i="184"/>
  <c r="AI79" i="184"/>
  <c r="AW92" i="184"/>
  <c r="AM72" i="184"/>
  <c r="Z73" i="184"/>
  <c r="BD92" i="184"/>
  <c r="S89" i="184"/>
  <c r="BJ84" i="184"/>
  <c r="AE73" i="184"/>
  <c r="AP82" i="184"/>
  <c r="AU84" i="184"/>
  <c r="AZ86" i="184"/>
  <c r="Z71" i="184"/>
  <c r="BN71" i="184"/>
  <c r="BD90" i="184"/>
  <c r="AI77" i="184"/>
  <c r="AB77" i="184"/>
  <c r="AR84" i="184"/>
  <c r="AP77" i="184"/>
  <c r="S79" i="184"/>
  <c r="AK81" i="184"/>
  <c r="BA72" i="184"/>
  <c r="U90" i="184"/>
  <c r="U92" i="184"/>
  <c r="AZ73" i="184"/>
  <c r="AL78" i="184"/>
  <c r="AB73" i="184"/>
  <c r="BO78" i="184"/>
  <c r="AV84" i="184"/>
  <c r="AI90" i="184"/>
  <c r="BA90" i="184"/>
  <c r="AC86" i="184"/>
  <c r="BE81" i="184"/>
  <c r="AF77" i="184"/>
  <c r="BI77" i="184"/>
  <c r="BJ91" i="184"/>
  <c r="AX89" i="184"/>
  <c r="AL90" i="184"/>
  <c r="BK92" i="184"/>
  <c r="AC92" i="184"/>
  <c r="AW72" i="184"/>
  <c r="Z82" i="184"/>
  <c r="AG84" i="184"/>
  <c r="BF84" i="184"/>
  <c r="AG73" i="184"/>
  <c r="AN91" i="184"/>
  <c r="AW77" i="184"/>
  <c r="AH78" i="184"/>
  <c r="AQ86" i="184"/>
  <c r="BI72" i="184"/>
  <c r="AX92" i="184"/>
  <c r="BI81" i="184"/>
  <c r="Z81" i="184"/>
  <c r="BA78" i="184"/>
  <c r="BD82" i="184"/>
  <c r="Z90" i="184"/>
  <c r="BK81" i="184"/>
  <c r="BL89" i="184"/>
  <c r="Y73" i="184"/>
  <c r="BJ78" i="184"/>
  <c r="BM73" i="184"/>
  <c r="T81" i="184"/>
  <c r="Y85" i="184"/>
  <c r="BM77" i="184"/>
  <c r="Z72" i="184"/>
  <c r="BJ73" i="184"/>
  <c r="BG92" i="184"/>
  <c r="AU71" i="184"/>
  <c r="AJ91" i="184"/>
  <c r="AS77" i="184"/>
  <c r="V92" i="184"/>
  <c r="AP89" i="184"/>
  <c r="BI84" i="184"/>
  <c r="S78" i="184"/>
  <c r="T77" i="184"/>
  <c r="AY79" i="184"/>
  <c r="S92" i="184"/>
  <c r="AQ85" i="184"/>
  <c r="T78" i="184"/>
  <c r="S82" i="184"/>
  <c r="BP91" i="184"/>
  <c r="AO85" i="184"/>
  <c r="AJ81" i="184"/>
  <c r="AV89" i="184"/>
  <c r="W90" i="184"/>
  <c r="AH82" i="184"/>
  <c r="BA85" i="184"/>
  <c r="AS71" i="184"/>
  <c r="AD81" i="184"/>
  <c r="BO77" i="184"/>
  <c r="AE86" i="184"/>
  <c r="AA82" i="184"/>
  <c r="BN85" i="184"/>
  <c r="BP73" i="184"/>
  <c r="AZ71" i="184"/>
  <c r="AY84" i="184"/>
  <c r="AR81" i="184"/>
  <c r="AM86" i="184"/>
  <c r="AM73" i="184"/>
  <c r="BO82" i="184"/>
  <c r="AU79" i="184"/>
  <c r="AR82" i="184"/>
  <c r="AM89" i="184"/>
  <c r="AD79" i="184"/>
  <c r="S84" i="184"/>
  <c r="BJ89" i="184"/>
  <c r="T73" i="184"/>
  <c r="BM85" i="184"/>
  <c r="BC85" i="184"/>
  <c r="AO73" i="184"/>
  <c r="AM92" i="184"/>
  <c r="T90" i="184"/>
  <c r="AQ82" i="184"/>
  <c r="BB73" i="184"/>
  <c r="BH86" i="184"/>
  <c r="U85" i="184"/>
  <c r="BO89" i="184"/>
  <c r="AJ85" i="184"/>
  <c r="AW89" i="184"/>
  <c r="Y79" i="184"/>
  <c r="AI82" i="184"/>
  <c r="BM89" i="184"/>
  <c r="BE73" i="184"/>
  <c r="X77" i="184"/>
  <c r="AL81" i="184"/>
  <c r="V79" i="184"/>
  <c r="AQ81" i="184"/>
  <c r="S73" i="184"/>
  <c r="T89" i="184"/>
  <c r="BE90" i="184"/>
  <c r="BE85" i="184"/>
  <c r="AL91" i="184"/>
  <c r="AT84" i="184"/>
  <c r="AR78" i="184"/>
  <c r="AV71" i="184"/>
  <c r="Z77" i="184"/>
  <c r="AU78" i="184"/>
  <c r="AH79" i="184"/>
  <c r="AQ84" i="184"/>
  <c r="BJ81" i="184"/>
  <c r="AA91" i="184"/>
  <c r="AV81" i="184"/>
  <c r="AK79" i="184"/>
  <c r="AJ89" i="184"/>
  <c r="AB84" i="184"/>
  <c r="AR85" i="184"/>
  <c r="AF72" i="184"/>
  <c r="T92" i="184"/>
  <c r="BF92" i="184"/>
  <c r="AF81" i="184"/>
  <c r="BP89" i="184"/>
  <c r="AO91" i="184"/>
  <c r="AL85" i="184"/>
  <c r="V91" i="184"/>
  <c r="AV82" i="184"/>
  <c r="AS84" i="184"/>
  <c r="AJ79" i="184"/>
  <c r="BI86" i="184"/>
  <c r="AU81" i="184"/>
  <c r="BP77" i="184"/>
  <c r="AC84" i="184"/>
  <c r="AT85" i="184"/>
  <c r="AC82" i="184"/>
  <c r="AQ89" i="184"/>
  <c r="AN92" i="184"/>
  <c r="AF90" i="184"/>
  <c r="AC85" i="184"/>
  <c r="BM82" i="184"/>
  <c r="BI90" i="184"/>
  <c r="BI82" i="184"/>
  <c r="AH81" i="184"/>
  <c r="BO81" i="184"/>
  <c r="AD77" i="184"/>
  <c r="W72" i="184"/>
  <c r="BP78" i="184"/>
  <c r="U77" i="184"/>
  <c r="AX91" i="184"/>
  <c r="AK89" i="184"/>
  <c r="V86" i="184"/>
  <c r="BJ82" i="184"/>
  <c r="AO71" i="184"/>
  <c r="AR72" i="184"/>
  <c r="AF82" i="184"/>
  <c r="AG89" i="184"/>
  <c r="BM72" i="184"/>
  <c r="BJ92" i="184"/>
  <c r="AD73" i="184"/>
  <c r="AG92" i="184"/>
  <c r="AE92" i="184"/>
  <c r="Y86" i="184"/>
  <c r="BO92" i="184"/>
  <c r="AN84" i="184"/>
  <c r="BB89" i="184"/>
  <c r="U81" i="184"/>
  <c r="AR71" i="184"/>
  <c r="BG72" i="184"/>
  <c r="AE78" i="184"/>
  <c r="AW81" i="184"/>
  <c r="BC89" i="184"/>
  <c r="AI91" i="184"/>
  <c r="AT78" i="184"/>
  <c r="BB92" i="184"/>
  <c r="W91" i="184"/>
  <c r="AQ72" i="184"/>
  <c r="V71" i="184"/>
  <c r="AU72" i="184"/>
  <c r="AA84" i="184"/>
  <c r="AP90" i="184"/>
  <c r="W71" i="184"/>
  <c r="BG85" i="184"/>
  <c r="AU90" i="184"/>
  <c r="AP92" i="184"/>
  <c r="AM82" i="184"/>
  <c r="AF79" i="184"/>
  <c r="AD91" i="184"/>
  <c r="AP79" i="184"/>
  <c r="AE85" i="184"/>
  <c r="AD78" i="184"/>
  <c r="BH72" i="184"/>
  <c r="BG73" i="184"/>
  <c r="BM71" i="184"/>
  <c r="T72" i="184"/>
  <c r="AX73" i="184"/>
  <c r="AQ79" i="184"/>
  <c r="BC72" i="184"/>
  <c r="AJ73" i="184"/>
  <c r="Z89" i="184"/>
  <c r="AL79" i="184"/>
  <c r="U89" i="184"/>
  <c r="BC91" i="184"/>
  <c r="AA81" i="184"/>
  <c r="BJ85" i="184"/>
  <c r="BD72" i="184"/>
  <c r="BK91" i="184"/>
  <c r="AM78" i="184"/>
  <c r="BE79" i="184"/>
  <c r="AW79" i="184"/>
  <c r="AB86" i="184"/>
  <c r="BG86" i="184"/>
  <c r="AG71" i="184"/>
  <c r="BC82" i="184"/>
  <c r="AW86" i="184"/>
  <c r="BC84" i="184"/>
  <c r="X90" i="184"/>
  <c r="AY81" i="184"/>
  <c r="AZ82" i="184"/>
  <c r="BL72" i="184"/>
  <c r="BG79" i="184"/>
  <c r="AT77" i="184"/>
  <c r="BI78" i="184"/>
  <c r="T84" i="184"/>
  <c r="BD81" i="184"/>
  <c r="BA77" i="184"/>
  <c r="BD71" i="184"/>
  <c r="AD89" i="184"/>
  <c r="AB81" i="184"/>
  <c r="AG81" i="184"/>
  <c r="T86" i="184"/>
  <c r="Y72" i="184"/>
  <c r="AQ77" i="184"/>
  <c r="V89" i="184"/>
  <c r="AN81" i="184"/>
  <c r="AI78" i="184"/>
  <c r="AU82" i="184"/>
  <c r="AE81" i="184"/>
  <c r="AM77" i="184"/>
  <c r="AH71" i="184"/>
  <c r="AT68" i="184" l="1"/>
  <c r="AT70" i="184"/>
  <c r="S69" i="184"/>
  <c r="S67" i="184"/>
  <c r="AF69" i="184"/>
  <c r="AF67" i="184"/>
  <c r="X70" i="184"/>
  <c r="X68" i="184"/>
  <c r="T69" i="184"/>
  <c r="T67" i="184"/>
  <c r="Z69" i="184"/>
  <c r="Z67" i="184"/>
  <c r="AZ70" i="184"/>
  <c r="AZ68" i="184"/>
  <c r="BF68" i="184"/>
  <c r="BF70" i="184"/>
  <c r="BE67" i="184"/>
  <c r="BE69" i="184"/>
  <c r="AD67" i="184"/>
  <c r="AD69" i="184"/>
  <c r="AO68" i="184"/>
  <c r="AO70" i="184"/>
  <c r="X69" i="184"/>
  <c r="X67" i="184"/>
  <c r="AQ67" i="184"/>
  <c r="AQ69" i="184"/>
  <c r="BI67" i="184"/>
  <c r="BI69" i="184"/>
  <c r="AJ70" i="184"/>
  <c r="AJ68" i="184"/>
  <c r="BA68" i="184"/>
  <c r="BA70" i="184"/>
  <c r="BG70" i="184"/>
  <c r="BG68" i="184"/>
  <c r="BL68" i="184"/>
  <c r="BL70" i="184"/>
  <c r="AR68" i="184"/>
  <c r="AR70" i="184"/>
  <c r="AZ69" i="184"/>
  <c r="AZ67" i="184"/>
  <c r="BC68" i="184"/>
  <c r="BC70" i="184"/>
  <c r="AN67" i="184"/>
  <c r="AN69" i="184"/>
  <c r="BD69" i="184"/>
  <c r="BD67" i="184"/>
  <c r="AD70" i="184"/>
  <c r="AD68" i="184"/>
  <c r="AH69" i="184"/>
  <c r="AH67" i="184"/>
  <c r="BF67" i="184"/>
  <c r="BF69" i="184"/>
  <c r="BI70" i="184"/>
  <c r="BI68" i="184"/>
  <c r="AC69" i="184"/>
  <c r="AC67" i="184"/>
  <c r="BA69" i="184"/>
  <c r="BA67" i="184"/>
  <c r="AV69" i="184"/>
  <c r="AV67" i="184"/>
  <c r="AP67" i="184"/>
  <c r="AP69" i="184"/>
  <c r="BN68" i="184"/>
  <c r="BN70" i="184"/>
  <c r="AA69" i="184"/>
  <c r="AA67" i="184"/>
  <c r="AY69" i="184"/>
  <c r="AY67" i="184"/>
  <c r="AN68" i="184"/>
  <c r="AN70" i="184"/>
  <c r="BM70" i="184"/>
  <c r="BM68" i="184"/>
  <c r="BH69" i="184"/>
  <c r="BH67" i="184"/>
  <c r="AW68" i="184"/>
  <c r="AW70" i="184"/>
  <c r="AM67" i="184"/>
  <c r="AM69" i="184"/>
  <c r="AA70" i="184"/>
  <c r="AA68" i="184"/>
  <c r="BB70" i="184"/>
  <c r="BB68" i="184"/>
  <c r="BE70" i="184"/>
  <c r="BE68" i="184"/>
  <c r="BN67" i="184"/>
  <c r="BN69" i="184"/>
  <c r="AK70" i="184"/>
  <c r="AK68" i="184"/>
  <c r="AW67" i="184"/>
  <c r="AW69" i="184"/>
  <c r="AS67" i="184"/>
  <c r="AS69" i="184"/>
  <c r="AG68" i="184"/>
  <c r="AG70" i="184"/>
  <c r="Y70" i="184"/>
  <c r="Y68" i="184"/>
  <c r="BP68" i="184"/>
  <c r="BP70" i="184"/>
  <c r="Z68" i="184"/>
  <c r="Z70" i="184"/>
  <c r="AI68" i="184"/>
  <c r="AI70" i="184"/>
  <c r="AQ70" i="184"/>
  <c r="AQ68" i="184"/>
  <c r="W68" i="184"/>
  <c r="W70" i="184"/>
  <c r="AJ69" i="184"/>
  <c r="AJ67" i="184"/>
  <c r="AX68" i="184"/>
  <c r="AX70" i="184"/>
  <c r="AE68" i="184"/>
  <c r="AE70" i="184"/>
  <c r="AH68" i="184"/>
  <c r="AH70" i="184"/>
  <c r="W67" i="184"/>
  <c r="W69" i="184"/>
  <c r="BH68" i="184"/>
  <c r="BH70" i="184"/>
  <c r="AE69" i="184"/>
  <c r="AE67" i="184"/>
  <c r="AB68" i="184"/>
  <c r="AB70" i="184"/>
  <c r="AL70" i="184"/>
  <c r="AL68" i="184"/>
  <c r="V68" i="184"/>
  <c r="V70" i="184"/>
  <c r="BJ69" i="184"/>
  <c r="BJ67" i="184"/>
  <c r="AM68" i="184"/>
  <c r="AM70" i="184"/>
  <c r="AU69" i="184"/>
  <c r="AU67" i="184"/>
  <c r="AY70" i="184"/>
  <c r="AY68" i="184"/>
  <c r="AR67" i="184"/>
  <c r="AR69" i="184"/>
  <c r="Y69" i="184"/>
  <c r="Y67" i="184"/>
  <c r="AG67" i="184"/>
  <c r="AG69" i="184"/>
  <c r="T70" i="184"/>
  <c r="T68" i="184"/>
  <c r="AX67" i="184"/>
  <c r="AX69" i="184"/>
  <c r="AC70" i="184"/>
  <c r="AC68" i="184"/>
  <c r="AS68" i="184"/>
  <c r="AS70" i="184"/>
  <c r="BP69" i="184"/>
  <c r="BP67" i="184"/>
  <c r="AF68" i="184"/>
  <c r="AF70" i="184"/>
  <c r="U69" i="184"/>
  <c r="U67" i="184"/>
  <c r="V67" i="184"/>
  <c r="V69" i="184"/>
  <c r="BK69" i="184"/>
  <c r="BK67" i="184"/>
  <c r="AV68" i="184"/>
  <c r="AV70" i="184"/>
  <c r="BK68" i="184"/>
  <c r="BK70" i="184"/>
  <c r="BJ68" i="184"/>
  <c r="BJ70" i="184"/>
  <c r="S70" i="184"/>
  <c r="S68" i="184"/>
  <c r="BC69" i="184"/>
  <c r="BC67" i="184"/>
  <c r="AL69" i="184"/>
  <c r="AL67" i="184"/>
  <c r="BD68" i="184"/>
  <c r="BD70" i="184"/>
  <c r="BM67" i="184"/>
  <c r="BM69" i="184"/>
  <c r="BL67" i="184"/>
  <c r="BL69" i="184"/>
  <c r="BO70" i="184"/>
  <c r="BO68" i="184"/>
  <c r="AK69" i="184"/>
  <c r="AK67" i="184"/>
  <c r="BB67" i="184"/>
  <c r="BB69" i="184"/>
  <c r="AB69" i="184"/>
  <c r="AB67" i="184"/>
  <c r="AI69" i="184"/>
  <c r="AI67" i="184"/>
  <c r="AP68" i="184"/>
  <c r="AP70" i="184"/>
  <c r="AU70" i="184"/>
  <c r="AU68" i="184"/>
  <c r="BG67" i="184"/>
  <c r="BG69" i="184"/>
  <c r="AT67" i="184"/>
  <c r="AT69" i="184"/>
  <c r="AO69" i="184"/>
  <c r="AO67" i="184"/>
  <c r="U68" i="184"/>
  <c r="U70" i="184"/>
  <c r="BO69" i="184"/>
  <c r="BO67" i="184"/>
  <c r="AB75" i="184" l="1"/>
  <c r="BM75" i="184"/>
  <c r="BP75" i="184"/>
  <c r="AR75" i="184"/>
  <c r="AB76" i="184"/>
  <c r="AX76" i="184"/>
  <c r="Z76" i="184"/>
  <c r="BB76" i="184"/>
  <c r="BI76" i="184"/>
  <c r="BO75" i="184"/>
  <c r="AT75" i="184"/>
  <c r="S76" i="184"/>
  <c r="BK75" i="184"/>
  <c r="V76" i="184"/>
  <c r="W75" i="184"/>
  <c r="AQ76" i="184"/>
  <c r="AY75" i="184"/>
  <c r="AA75" i="184"/>
  <c r="BA75" i="184"/>
  <c r="AN75" i="184"/>
  <c r="BG76" i="184"/>
  <c r="X75" i="184"/>
  <c r="AT76" i="184"/>
  <c r="AO75" i="184"/>
  <c r="AU76" i="184"/>
  <c r="AI75" i="184"/>
  <c r="AK75" i="184"/>
  <c r="BO76" i="184"/>
  <c r="AL75" i="184"/>
  <c r="BJ76" i="184"/>
  <c r="AV76" i="184"/>
  <c r="AF76" i="184"/>
  <c r="AS76" i="184"/>
  <c r="AC76" i="184"/>
  <c r="T76" i="184"/>
  <c r="AU75" i="184"/>
  <c r="BJ75" i="184"/>
  <c r="W76" i="184"/>
  <c r="AS75" i="184"/>
  <c r="BH75" i="184"/>
  <c r="AN76" i="184"/>
  <c r="BN76" i="184"/>
  <c r="AD76" i="184"/>
  <c r="AZ75" i="184"/>
  <c r="BL76" i="184"/>
  <c r="BA76" i="184"/>
  <c r="AJ76" i="184"/>
  <c r="AQ75" i="184"/>
  <c r="BE75" i="184"/>
  <c r="T75" i="184"/>
  <c r="AF75" i="184"/>
  <c r="U76" i="184"/>
  <c r="BG75" i="184"/>
  <c r="AP76" i="184"/>
  <c r="BB75" i="184"/>
  <c r="BL75" i="184"/>
  <c r="BD76" i="184"/>
  <c r="V75" i="184"/>
  <c r="AX75" i="184"/>
  <c r="Y75" i="184"/>
  <c r="AM76" i="184"/>
  <c r="BH76" i="184"/>
  <c r="AE76" i="184"/>
  <c r="AI76" i="184"/>
  <c r="BP76" i="184"/>
  <c r="Y76" i="184"/>
  <c r="AK76" i="184"/>
  <c r="BE76" i="184"/>
  <c r="AA76" i="184"/>
  <c r="AW76" i="184"/>
  <c r="AV75" i="184"/>
  <c r="AC75" i="184"/>
  <c r="AH75" i="184"/>
  <c r="BC76" i="184"/>
  <c r="AO76" i="184"/>
  <c r="AD75" i="184"/>
  <c r="AZ76" i="184"/>
  <c r="BC75" i="184"/>
  <c r="BK76" i="184"/>
  <c r="U75" i="184"/>
  <c r="AG75" i="184"/>
  <c r="AY76" i="184"/>
  <c r="AL76" i="184"/>
  <c r="AE75" i="184"/>
  <c r="AH76" i="184"/>
  <c r="AJ75" i="184"/>
  <c r="AG76" i="184"/>
  <c r="AW75" i="184"/>
  <c r="BN75" i="184"/>
  <c r="AM75" i="184"/>
  <c r="BM76" i="184"/>
  <c r="AP75" i="184"/>
  <c r="BF75" i="184"/>
  <c r="BD75" i="184"/>
  <c r="AR76" i="184"/>
  <c r="BI75" i="184"/>
  <c r="BF76" i="184"/>
  <c r="Z75" i="184"/>
  <c r="X76" i="184"/>
  <c r="S75" i="184"/>
</calcChain>
</file>

<file path=xl/sharedStrings.xml><?xml version="1.0" encoding="utf-8"?>
<sst xmlns="http://schemas.openxmlformats.org/spreadsheetml/2006/main" count="542" uniqueCount="278">
  <si>
    <t>Fixed.operator.market.share</t>
  </si>
  <si>
    <t>Mobile.operator.market.share</t>
  </si>
  <si>
    <t>Micro/indoor</t>
  </si>
  <si>
    <t>MB</t>
  </si>
  <si>
    <t>GPRS</t>
  </si>
  <si>
    <t>EDGE</t>
  </si>
  <si>
    <t>R99</t>
  </si>
  <si>
    <t>Downlink</t>
  </si>
  <si>
    <t>Uplink</t>
  </si>
  <si>
    <t>HSDPA</t>
  </si>
  <si>
    <t>HSUPA</t>
  </si>
  <si>
    <t>Mbps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</si>
  <si>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</si>
  <si>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</si>
  <si>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</si>
  <si>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</si>
  <si>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</si>
  <si>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</si>
  <si>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</si>
  <si>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Fixed.Retail.Services.Units</t>
  </si>
  <si>
    <t>Sheet</t>
  </si>
  <si>
    <t>Description</t>
  </si>
  <si>
    <t>Status</t>
  </si>
  <si>
    <t>Notes</t>
  </si>
  <si>
    <t>unlocked</t>
  </si>
  <si>
    <t>locked</t>
  </si>
  <si>
    <t>Calculation</t>
  </si>
  <si>
    <t>Output</t>
  </si>
  <si>
    <t>Highlight</t>
  </si>
  <si>
    <t>A cell that is special in some way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</si>
  <si>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</si>
  <si>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</si>
  <si>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</si>
  <si>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</si>
  <si>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</si>
  <si>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</si>
  <si>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</si>
  <si>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</si>
  <si>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</si>
  <si>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</si>
  <si>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</si>
  <si>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</si>
  <si>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</si>
  <si>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</si>
  <si>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>Version</t>
  </si>
  <si>
    <t>Objective</t>
  </si>
  <si>
    <t xml:space="preserve">Title </t>
  </si>
  <si>
    <t>Author</t>
  </si>
  <si>
    <t>Information</t>
  </si>
  <si>
    <t>Contents</t>
  </si>
  <si>
    <t>Email</t>
  </si>
  <si>
    <t>S</t>
  </si>
  <si>
    <t>C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</si>
  <si>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</si>
  <si>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</si>
  <si>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</si>
  <si>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</si>
  <si>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</si>
  <si>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Market.Years</t>
  </si>
  <si>
    <t>Mobile.Retail.Services</t>
  </si>
  <si>
    <t>Fixed.Retail.Services</t>
  </si>
  <si>
    <t>Mobile.Retail.Services.Units</t>
  </si>
  <si>
    <t>Urban</t>
  </si>
  <si>
    <t>Suburban</t>
  </si>
  <si>
    <t>Rural</t>
  </si>
  <si>
    <t>geotypes</t>
  </si>
  <si>
    <t>#</t>
  </si>
  <si>
    <t>%</t>
  </si>
  <si>
    <t>spare</t>
  </si>
  <si>
    <t>Market.Subscribers</t>
  </si>
  <si>
    <t>SMS</t>
  </si>
  <si>
    <t>TV.technologies</t>
  </si>
  <si>
    <t>Check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</si>
  <si>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</si>
  <si>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</si>
  <si>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</si>
  <si>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</si>
  <si>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</si>
  <si>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</si>
  <si>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Fuente</t>
  </si>
  <si>
    <t>Notas</t>
  </si>
  <si>
    <t>Periodo</t>
  </si>
  <si>
    <t>Unidades</t>
  </si>
  <si>
    <t>Conexiones</t>
  </si>
  <si>
    <t>Fin de año</t>
  </si>
  <si>
    <t>Usuarios moviles activos</t>
  </si>
  <si>
    <t>Microondas</t>
  </si>
  <si>
    <t>minutos</t>
  </si>
  <si>
    <t>Año</t>
  </si>
  <si>
    <t>Cable</t>
  </si>
  <si>
    <t>Móvil</t>
  </si>
  <si>
    <t>Fija</t>
  </si>
  <si>
    <t>Banda ancha móvil</t>
  </si>
  <si>
    <t>Usuarios</t>
  </si>
  <si>
    <t>Satelite</t>
  </si>
  <si>
    <t>Voz Móvil</t>
  </si>
  <si>
    <t>Tráfico saliente</t>
  </si>
  <si>
    <t>SMS Móvil</t>
  </si>
  <si>
    <t>mensajes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</si>
  <si>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</si>
  <si>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</si>
  <si>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</si>
  <si>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</si>
  <si>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</si>
  <si>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</si>
  <si>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</si>
  <si>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</si>
  <si>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</si>
  <si>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</si>
  <si>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</si>
  <si>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</si>
  <si>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</si>
  <si>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</si>
  <si>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Servicios de SMS</t>
  </si>
  <si>
    <t>On-net</t>
  </si>
  <si>
    <t>Servicio de correo de voz (VMS)</t>
  </si>
  <si>
    <t>VMS recuperación</t>
  </si>
  <si>
    <t>VMS depósito</t>
  </si>
  <si>
    <t>Servicios de banda ancha</t>
  </si>
  <si>
    <t>xDSL propio (contendido)</t>
  </si>
  <si>
    <t>xDSL propio (líneas)</t>
  </si>
  <si>
    <t>xDSL ajeno (bitstream)</t>
  </si>
  <si>
    <t>xDSL ajeno (líneas)</t>
  </si>
  <si>
    <t>Distribución de tráfico de la banda ancha móvil</t>
  </si>
  <si>
    <t>Distribución de tráfico de la banda ancha móvil (%)</t>
  </si>
  <si>
    <t>Demanda del operador fijo modelado</t>
  </si>
  <si>
    <t>Período</t>
  </si>
  <si>
    <t>Año promedio</t>
  </si>
  <si>
    <t>Demanda del operador móvil modelado</t>
  </si>
  <si>
    <t>Minutos</t>
  </si>
  <si>
    <t># lineas</t>
  </si>
  <si>
    <t>Panel de Control</t>
  </si>
  <si>
    <t>Cuota de Mercado</t>
  </si>
  <si>
    <t>Cuota Fija</t>
  </si>
  <si>
    <t>Cuota Móvil</t>
  </si>
  <si>
    <t>Migración en cuota de mercado</t>
  </si>
  <si>
    <t>Serie de tiempo</t>
  </si>
  <si>
    <t>Mercado</t>
  </si>
  <si>
    <t>Usuarios / Conexiones</t>
  </si>
  <si>
    <t>Tráfico anual</t>
  </si>
  <si>
    <t>Demanda del operador modelado</t>
  </si>
  <si>
    <t>Cuota de mercado</t>
  </si>
  <si>
    <t>Usuarios o conexiones</t>
  </si>
  <si>
    <t>De usuarios</t>
  </si>
  <si>
    <t>De usuarios fijos</t>
  </si>
  <si>
    <t>Listas</t>
  </si>
  <si>
    <t>Años</t>
  </si>
  <si>
    <t>Servicios móviles a nivel de mercado</t>
  </si>
  <si>
    <t>Servicios fijos a nivel de mercado</t>
  </si>
  <si>
    <t>Geotipos</t>
  </si>
  <si>
    <t>Tecnologías Móviles</t>
  </si>
  <si>
    <t>Acceso a Internet</t>
  </si>
  <si>
    <t>Tecnologías de Televisión de Paga</t>
  </si>
  <si>
    <t>Llamadas en tránsito Local</t>
  </si>
  <si>
    <t>Líneas Móviles</t>
  </si>
  <si>
    <t>Promedio</t>
  </si>
  <si>
    <t>Correos de voz como % de minutos entrantes móviles</t>
  </si>
  <si>
    <t>Llamadas on-net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</si>
  <si>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</si>
  <si>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</si>
  <si>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</si>
  <si>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</si>
  <si>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</si>
  <si>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</si>
  <si>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Supuesto Analysys Mason</t>
  </si>
  <si>
    <t>Proporción de HSPA downlink y uplink</t>
  </si>
  <si>
    <t>Anual</t>
  </si>
  <si>
    <t>Usuarios del mercado móvil</t>
  </si>
  <si>
    <t>Servicios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</si>
  <si>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</si>
  <si>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</si>
  <si>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</si>
  <si>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</si>
  <si>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</si>
  <si>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Aprobado para publicación</t>
  </si>
  <si>
    <t>Guillermo Fernández Castellanos</t>
  </si>
  <si>
    <t>Versión</t>
  </si>
  <si>
    <t>Estatus</t>
  </si>
  <si>
    <t>En construcción</t>
  </si>
  <si>
    <t>Trabajo en curso</t>
  </si>
  <si>
    <t>Listo para revisión</t>
  </si>
  <si>
    <t>Autor</t>
  </si>
  <si>
    <t>guillermo.fernandez@analysysmason.com</t>
  </si>
  <si>
    <t>Título</t>
  </si>
  <si>
    <t>Objetivo</t>
  </si>
  <si>
    <t>Final</t>
  </si>
  <si>
    <t>Tráfico on-net</t>
  </si>
  <si>
    <t>Tráfico off-net</t>
  </si>
  <si>
    <t>Tráfico saliente (total)</t>
  </si>
  <si>
    <t>Market.Retail.Services.Volumes.Movil</t>
  </si>
  <si>
    <t>Proporción de tráfico urbano</t>
  </si>
  <si>
    <t>Operator.Retail.Services.Proporcion.Urbano</t>
  </si>
  <si>
    <t>Fijo</t>
  </si>
  <si>
    <t>Televisión</t>
  </si>
  <si>
    <t>Prepago</t>
  </si>
  <si>
    <t>Pospago</t>
  </si>
  <si>
    <t>thousand</t>
  </si>
  <si>
    <t>IFT</t>
  </si>
  <si>
    <t>Modelo fijo</t>
  </si>
  <si>
    <t>Modelo móvil</t>
  </si>
  <si>
    <t>Modelo de demanda de Mercado para el IFT</t>
  </si>
  <si>
    <t>V</t>
  </si>
  <si>
    <t>Control</t>
  </si>
  <si>
    <t>Esta hoja de contenidos</t>
  </si>
  <si>
    <t>Una historia de las versiones de el modelo</t>
  </si>
  <si>
    <t>Una guía de los estilos utilizados en el modelo</t>
  </si>
  <si>
    <t>Hoja de control de los principales escenarios y opciones del modelo</t>
  </si>
  <si>
    <t>Listas estándar utilizadas en el modelo</t>
  </si>
  <si>
    <t>Demanda del mercado fijo y móvil de telecomunicaciones</t>
  </si>
  <si>
    <t>LTE</t>
  </si>
  <si>
    <t>Datos historicos de modelos anteriores, Información Estadísticas UPR.xlsx</t>
  </si>
  <si>
    <t>Operator.Retail.Services.Volumes.Fijo</t>
  </si>
  <si>
    <t>Operator.Subscribers.Fijo</t>
  </si>
  <si>
    <t>Porcentaje de tráfico off-net (%)</t>
  </si>
  <si>
    <t>Tráfico off-net (%)</t>
  </si>
  <si>
    <t>Cuota de mercado (%)</t>
  </si>
  <si>
    <t>A otras redes móviles</t>
  </si>
  <si>
    <t>Fuente: Informe Estadístico 3º Trimestre 2016 (IFT)</t>
  </si>
  <si>
    <t>SMS salientes</t>
  </si>
  <si>
    <t>SMS entrantes</t>
  </si>
  <si>
    <t>cuota_operador_movil_elegido</t>
  </si>
  <si>
    <t>Operadores fijos</t>
  </si>
  <si>
    <t>Incumbente</t>
  </si>
  <si>
    <t>cuota_operador_fijo_incumbente</t>
  </si>
  <si>
    <t>Operadores móviles</t>
  </si>
  <si>
    <t>cuota_operador_movil_incumbente</t>
  </si>
  <si>
    <t>Resumen mercado móvil - Telcel</t>
  </si>
  <si>
    <t>Datos de suscriptores - Telcel</t>
  </si>
  <si>
    <t>Demanda de servicio móviles - Telcel</t>
  </si>
  <si>
    <t>Servicios de voz móvil</t>
  </si>
  <si>
    <t>Información detallada de Telcel e IFT</t>
  </si>
  <si>
    <t>Tráfico entrante (teniendo en cuenta on-net)</t>
  </si>
  <si>
    <t>Tráfico entrante (sin tener en cuenta on-net)</t>
  </si>
  <si>
    <t>Servicio de roaming</t>
  </si>
  <si>
    <t>Roaming en originación</t>
  </si>
  <si>
    <t>Roaming en terminación</t>
  </si>
  <si>
    <t>Tráfico saliente - Total mercado</t>
  </si>
  <si>
    <t>Modelo de mercado del CS</t>
  </si>
  <si>
    <t>% de tráfico on-net - Incumbente</t>
  </si>
  <si>
    <t>Tráfico saliente - Telcel</t>
  </si>
  <si>
    <t>Tráfico entrante de otras redes móviles</t>
  </si>
  <si>
    <t>Consumo anual por línea</t>
  </si>
  <si>
    <t>IFT para 2015 - Para años anteriores extrapolado de Pyramid</t>
  </si>
  <si>
    <t>Consumo total anual</t>
  </si>
  <si>
    <t>Mb por año por usuario (promedio)</t>
  </si>
  <si>
    <t>Demanda total del mercado</t>
  </si>
  <si>
    <t>Demanda de Telmex/Telnor</t>
  </si>
  <si>
    <t>Enlaces de dedicados</t>
  </si>
  <si>
    <t>Reparto del tráfico</t>
  </si>
  <si>
    <t>Demanda del operador móvil incumbente</t>
  </si>
  <si>
    <t>Usuarios de banda ancha</t>
  </si>
  <si>
    <t>Tráfico de Telcel</t>
  </si>
  <si>
    <t>Operator.Subscribers.Share.incumbente</t>
  </si>
  <si>
    <t>Operator.Subscribers.incumbente</t>
  </si>
  <si>
    <t>Líneas de datos</t>
  </si>
  <si>
    <t>Proporción de usuarios que utilizan datos</t>
  </si>
  <si>
    <t>usuarios.datos.incumbente</t>
  </si>
  <si>
    <t>Operator.data.Subscribers.Movil.incumbente</t>
  </si>
  <si>
    <t>usuarios.datos.4G.incumbente</t>
  </si>
  <si>
    <t>Proporción de usuarios de datos que cuentan con 4G</t>
  </si>
  <si>
    <t>Fuente: Modelo de los CS</t>
  </si>
  <si>
    <t>Tráfico total de enlaces dedicados locales - Telmex</t>
  </si>
  <si>
    <t>Tráfico total de enlaces dedicados de larga distancia - Telmex</t>
  </si>
  <si>
    <t>Enlaces dedicados locales</t>
  </si>
  <si>
    <t>Enlaces dedicados larga distancia</t>
  </si>
  <si>
    <t>SMS salientes a otras redes</t>
  </si>
  <si>
    <t>SMS entrantes de otras redes</t>
  </si>
  <si>
    <t>Recuperación de correo de voz</t>
  </si>
  <si>
    <t>Depósito de correo de voz</t>
  </si>
  <si>
    <t xml:space="preserve">Datos GPRS </t>
  </si>
  <si>
    <t>megabytes</t>
  </si>
  <si>
    <t>Datos EDGE</t>
  </si>
  <si>
    <t>Datos Release 99</t>
  </si>
  <si>
    <t>Datos - HSDPA</t>
  </si>
  <si>
    <t>Datos - HSUPA</t>
  </si>
  <si>
    <t>Datos - LTE</t>
  </si>
  <si>
    <t>Anonymized</t>
  </si>
  <si>
    <t>A cell which contanins anonymized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</si>
</sst>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3"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0.0%"/>
    <numFmt numFmtId="186" formatCode="#,##0.0%;[Red]\-#,##0.0%;0.0%;@_)"/>
    <numFmt numFmtId="187" formatCode="_(* #,##0.00_);_(* \(#,##0.00\);_(* &quot;-&quot;??_);_(@_)"/>
    <numFmt numFmtId="188" formatCode="_-[$€-2]* #,##0.00_-;\-[$€-2]* #,##0.00_-;_-[$€-2]* &quot;-&quot;??_-"/>
    <numFmt numFmtId="189" formatCode="_(* #,##0_);_(* \(#,##0\);_(* &quot;-&quot;_);_(@_)"/>
    <numFmt numFmtId="190" formatCode="_(&quot;$&quot;* #,##0.00_);_(&quot;$&quot;* \(#,##0.00\);_(&quot;$&quot;* &quot;-&quot;??_);_(@_)"/>
    <numFmt numFmtId="191" formatCode="#,##0.0_);\(#,##0.0\)"/>
    <numFmt numFmtId="192" formatCode="0.0_)\%;\(0.0\)\%;0.0_)\%;@_)_%"/>
    <numFmt numFmtId="193" formatCode="0.0_)%;\(0.0&quot;)%&quot;;0.0_)%;@_)_%"/>
    <numFmt numFmtId="194" formatCode="&quot;£&quot;_(#,##0.00_);&quot;£&quot;\(#,##0.00\);&quot;£&quot;_(0.00_);@_)"/>
    <numFmt numFmtId="195" formatCode="#,##0.0_)_%;\(#,##0.0\)_%;0.0_)_%;@_)_%"/>
    <numFmt numFmtId="196" formatCode="\€_(#,##0.00_);\€\(#,##0.00\);\€_(0.00_);@_)"/>
    <numFmt numFmtId="197" formatCode="#,##0.0_);\(#,##0.0\);#,##0.0_);@_)"/>
    <numFmt numFmtId="198" formatCode="#,##0_)\x;\(#,##0\)\x;0_)\x;@_)_x"/>
    <numFmt numFmtId="199" formatCode="\£_(#,##0.00_);&quot;£(&quot;#,##0.00\);\£_(0.00_);@_)"/>
    <numFmt numFmtId="200" formatCode="&quot;$&quot;#,##0.000_);\(&quot;$&quot;#,##0.000\)"/>
    <numFmt numFmtId="201" formatCode="#,##0.00_);\(#,##0.00\);0.00_);@_)"/>
    <numFmt numFmtId="202" formatCode="0.0000000"/>
    <numFmt numFmtId="203" formatCode="#,##0\ \ "/>
    <numFmt numFmtId="204" formatCode="#,##0.00_ ;[Red]\-#,##0.00;\-"/>
    <numFmt numFmtId="205" formatCode="[&gt;=0]&quot;OK ...     &quot;;[Red]General;&quot;???&quot;;[Red]General"/>
    <numFmt numFmtId="206" formatCode="#,##0_ ;[Red]\-#,##0;\-"/>
    <numFmt numFmtId="207" formatCode="0.000"/>
    <numFmt numFmtId="208" formatCode="\€_(#,##0.00_);&quot;€(&quot;#,##0.00\);\€_(0.00_);@_)"/>
    <numFmt numFmtId="209" formatCode="0.0_)"/>
    <numFmt numFmtId="210" formatCode="_(* #,##0.00_);_(* \(#,##0.00\);_(* \-??_);_(@_)"/>
    <numFmt numFmtId="211" formatCode="0.0000"/>
    <numFmt numFmtId="212" formatCode="#,##0_)\x;\(#,##0&quot;)x&quot;;0_)\x;@_)_x"/>
    <numFmt numFmtId="213" formatCode="&quot;$&quot;#,##0.0_);\(&quot;$&quot;#,##0.0\)"/>
    <numFmt numFmtId="214" formatCode="#,##0_)_x;\(#,##0\)_x;0_)_x;@_)_x"/>
    <numFmt numFmtId="215" formatCode="d/m/yyyy"/>
    <numFmt numFmtId="216" formatCode="0.00;[Red]0.00"/>
    <numFmt numFmtId="217" formatCode="00000000"/>
    <numFmt numFmtId="218" formatCode="#,##0,;\-#,##0,"/>
    <numFmt numFmtId="219" formatCode="0.000_)"/>
    <numFmt numFmtId="220" formatCode="_-* #,##0\ _P_t_s_-;\-* #,##0\ _P_t_s_-;_-* &quot;-&quot;\ _P_t_s_-;_-@_-"/>
    <numFmt numFmtId="221" formatCode="0.0"/>
    <numFmt numFmtId="222" formatCode="ddd* yyyy\-mm\-dd"/>
    <numFmt numFmtId="223" formatCode="_-* #,##0.00\ [$€]_-;\-* #,##0.00\ [$€]_-;_-* &quot;-&quot;??\ [$€]_-;_-@_-"/>
    <numFmt numFmtId="224" formatCode="_([$€-2]* #,##0.00_);_([$€-2]* \(#,##0.00\);_([$€-2]* &quot;-&quot;??_)"/>
    <numFmt numFmtId="225" formatCode="####"/>
    <numFmt numFmtId="226" formatCode="#,##0.0"/>
    <numFmt numFmtId="227" formatCode="[=0]#;#,##0.0"/>
    <numFmt numFmtId="228" formatCode="#,##0.0\ \P;[Red]\-#,##0.0\ \P"/>
    <numFmt numFmtId="229" formatCode="&quot;Re-Nr. 2001-&quot;00\ 00\ 00"/>
    <numFmt numFmtId="230" formatCode="0%\);[Red]\(0%"/>
    <numFmt numFmtId="231" formatCode="#,##0_);[Red]\-#,##0_);&quot;-&quot;?_);@_)"/>
    <numFmt numFmtId="232" formatCode="#,##0%;[Red]\-#,##0%;&quot;-&quot;\%;@_)"/>
    <numFmt numFmtId="233" formatCode="#,##0.00%;[Red]\-#,##0.00%;&quot;-&quot;\%;@_)"/>
    <numFmt numFmtId="234" formatCode="#,##0.0%;[Red]\-#,##0.0%;&quot;-&quot;\%;@_)"/>
    <numFmt numFmtId="235" formatCode="#,##0.0000_);[Red]\-#,##0.0000_);&quot;-&quot;?_);@_)"/>
  </numFmts>
  <fonts count="93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indexed="16"/>
      <name val="Arial"/>
      <family val="2"/>
    </font>
    <font>
      <i/>
      <sz val="8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indexed="16"/>
      <name val="Arial"/>
      <family val="2"/>
    </font>
    <font>
      <i/>
      <sz val="9"/>
      <color theme="0" tint="-0.249977111117893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9"/>
      <color indexed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16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FF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B4FF3C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dotted">
        <color indexed="57"/>
      </left>
      <right style="dotted">
        <color indexed="57"/>
      </right>
      <top/>
      <bottom style="dotted">
        <color indexed="57"/>
      </bottom>
      <diagonal/>
    </border>
  </borders>
  <cellStyleXfs count="703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Alignment="0">
      <alignment vertical="center"/>
    </xf>
    <xf numFmtId="165" fontId="10" fillId="0" borderId="0" applyNumberFormat="0" applyAlignment="0">
      <alignment vertical="center"/>
    </xf>
    <xf numFmtId="0" fontId="7" fillId="2" borderId="0" applyNumberFormat="0">
      <alignment horizontal="center" vertical="top" wrapText="1"/>
    </xf>
    <xf numFmtId="0" fontId="7" fillId="2" borderId="0" applyNumberFormat="0">
      <alignment horizontal="left" vertical="top" wrapText="1"/>
    </xf>
    <xf numFmtId="0" fontId="7" fillId="2" borderId="0" applyNumberFormat="0">
      <alignment horizontal="centerContinuous" vertical="top"/>
    </xf>
    <xf numFmtId="0" fontId="4" fillId="2" borderId="0" applyNumberFormat="0">
      <alignment horizontal="center" vertical="top" wrapText="1"/>
    </xf>
    <xf numFmtId="187" fontId="14" fillId="0" borderId="0" applyFont="0" applyFill="0" applyBorder="0" applyAlignment="0" applyProtection="0"/>
    <xf numFmtId="169" fontId="4" fillId="0" borderId="0" applyFon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68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8" fontId="14" fillId="0" borderId="0" applyFont="0" applyFill="0" applyBorder="0" applyAlignment="0" applyProtection="0"/>
    <xf numFmtId="0" fontId="8" fillId="2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Font="0" applyBorder="0" applyAlignment="0" applyProtection="0">
      <alignment vertical="center"/>
    </xf>
    <xf numFmtId="0" fontId="4" fillId="0" borderId="1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4" fontId="4" fillId="4" borderId="2" applyNumberFormat="0" applyAlignment="0">
      <alignment vertical="center"/>
      <protection locked="0"/>
    </xf>
    <xf numFmtId="0" fontId="4" fillId="5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0" borderId="3" applyNumberFormat="0" applyAlignment="0">
      <alignment vertical="center"/>
      <protection locked="0"/>
    </xf>
    <xf numFmtId="43" fontId="14" fillId="0" borderId="0" applyFont="0" applyFill="0" applyBorder="0" applyAlignment="0" applyProtection="0"/>
    <xf numFmtId="0" fontId="11" fillId="0" borderId="0" applyNumberFormat="0" applyAlignment="0">
      <alignment vertical="center"/>
    </xf>
    <xf numFmtId="0" fontId="4" fillId="0" borderId="0"/>
    <xf numFmtId="0" fontId="4" fillId="0" borderId="0"/>
    <xf numFmtId="0" fontId="14" fillId="0" borderId="0"/>
    <xf numFmtId="0" fontId="17" fillId="0" borderId="0"/>
    <xf numFmtId="0" fontId="9" fillId="0" borderId="0" applyNumberForma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167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4" fontId="7" fillId="0" borderId="4" applyNumberFormat="0" applyFill="0" applyAlignment="0" applyProtection="0">
      <alignment vertical="center"/>
    </xf>
    <xf numFmtId="164" fontId="4" fillId="0" borderId="5" applyNumberFormat="0" applyFont="0" applyFill="0" applyAlignment="0" applyProtection="0">
      <alignment vertical="center"/>
    </xf>
    <xf numFmtId="0" fontId="4" fillId="8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4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4" fontId="7" fillId="0" borderId="0" applyNumberFormat="0" applyFill="0" applyBorder="0" applyAlignment="0" applyProtection="0">
      <alignment vertical="center"/>
    </xf>
    <xf numFmtId="164" fontId="7" fillId="2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18" fillId="0" borderId="0"/>
    <xf numFmtId="187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18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38" fontId="22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23" fillId="0" borderId="0" applyFont="0" applyFill="0" applyAlignment="0" applyProtection="0"/>
    <xf numFmtId="192" fontId="14" fillId="0" borderId="0" applyFont="0" applyFill="0" applyBorder="0" applyAlignment="0" applyProtection="0"/>
    <xf numFmtId="193" fontId="23" fillId="0" borderId="0" applyFont="0" applyFill="0" applyAlignment="0" applyProtection="0"/>
    <xf numFmtId="193" fontId="23" fillId="0" borderId="0" applyFont="0" applyFill="0" applyAlignment="0" applyProtection="0"/>
    <xf numFmtId="0" fontId="14" fillId="0" borderId="0" applyFont="0" applyFill="0" applyAlignment="0" applyProtection="0"/>
    <xf numFmtId="193" fontId="23" fillId="0" borderId="0" applyFont="0" applyFill="0" applyAlignment="0" applyProtection="0"/>
    <xf numFmtId="193" fontId="23" fillId="0" borderId="0" applyFont="0" applyFill="0" applyAlignment="0" applyProtection="0"/>
    <xf numFmtId="0" fontId="14" fillId="0" borderId="0" applyFont="0" applyFill="0" applyAlignment="0" applyProtection="0"/>
    <xf numFmtId="192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5" fontId="23" fillId="0" borderId="0" applyFont="0" applyFill="0" applyAlignment="0" applyProtection="0"/>
    <xf numFmtId="195" fontId="14" fillId="0" borderId="0" applyFont="0" applyFill="0" applyBorder="0" applyAlignment="0" applyProtection="0"/>
    <xf numFmtId="195" fontId="23" fillId="0" borderId="0" applyFont="0" applyFill="0" applyAlignment="0" applyProtection="0"/>
    <xf numFmtId="195" fontId="23" fillId="0" borderId="0" applyFont="0" applyFill="0" applyAlignment="0" applyProtection="0"/>
    <xf numFmtId="0" fontId="14" fillId="0" borderId="0" applyFont="0" applyFill="0" applyAlignment="0" applyProtection="0"/>
    <xf numFmtId="195" fontId="23" fillId="0" borderId="0" applyFont="0" applyFill="0" applyAlignment="0" applyProtection="0"/>
    <xf numFmtId="195" fontId="23" fillId="0" borderId="0" applyFont="0" applyFill="0" applyAlignment="0" applyProtection="0"/>
    <xf numFmtId="0" fontId="14" fillId="0" borderId="0" applyFont="0" applyFill="0" applyAlignment="0" applyProtection="0"/>
    <xf numFmtId="195" fontId="14" fillId="0" borderId="0" applyFont="0" applyFill="0" applyBorder="0" applyAlignment="0" applyProtection="0"/>
    <xf numFmtId="0" fontId="14" fillId="8" borderId="0"/>
    <xf numFmtId="0" fontId="14" fillId="8" borderId="0"/>
    <xf numFmtId="0" fontId="14" fillId="8" borderId="0"/>
    <xf numFmtId="0" fontId="24" fillId="9" borderId="0">
      <alignment vertical="center" wrapText="1"/>
    </xf>
    <xf numFmtId="0" fontId="24" fillId="9" borderId="0">
      <alignment vertical="center" wrapText="1"/>
    </xf>
    <xf numFmtId="0" fontId="24" fillId="9" borderId="0">
      <alignment vertical="center" wrapText="1"/>
    </xf>
    <xf numFmtId="0" fontId="14" fillId="8" borderId="0"/>
    <xf numFmtId="0" fontId="14" fillId="8" borderId="0"/>
    <xf numFmtId="0" fontId="25" fillId="8" borderId="0"/>
    <xf numFmtId="0" fontId="25" fillId="8" borderId="0"/>
    <xf numFmtId="0" fontId="25" fillId="8" borderId="0"/>
    <xf numFmtId="0" fontId="26" fillId="9" borderId="0">
      <alignment vertical="center" wrapText="1"/>
    </xf>
    <xf numFmtId="0" fontId="26" fillId="9" borderId="0">
      <alignment vertical="center" wrapText="1"/>
    </xf>
    <xf numFmtId="0" fontId="26" fillId="9" borderId="0">
      <alignment vertical="center" wrapText="1"/>
    </xf>
    <xf numFmtId="0" fontId="25" fillId="8" borderId="0"/>
    <xf numFmtId="0" fontId="25" fillId="8" borderId="0"/>
    <xf numFmtId="0" fontId="27" fillId="8" borderId="0"/>
    <xf numFmtId="0" fontId="27" fillId="8" borderId="0"/>
    <xf numFmtId="0" fontId="27" fillId="8" borderId="0"/>
    <xf numFmtId="0" fontId="28" fillId="9" borderId="0">
      <alignment vertical="center" wrapText="1"/>
    </xf>
    <xf numFmtId="0" fontId="28" fillId="9" borderId="0">
      <alignment vertical="center" wrapText="1"/>
    </xf>
    <xf numFmtId="0" fontId="28" fillId="9" borderId="0">
      <alignment vertical="center" wrapText="1"/>
    </xf>
    <xf numFmtId="0" fontId="27" fillId="8" borderId="0"/>
    <xf numFmtId="0" fontId="27" fillId="8" borderId="0"/>
    <xf numFmtId="0" fontId="29" fillId="8" borderId="0"/>
    <xf numFmtId="0" fontId="29" fillId="8" borderId="0"/>
    <xf numFmtId="0" fontId="29" fillId="8" borderId="0"/>
    <xf numFmtId="0" fontId="30" fillId="9" borderId="0">
      <alignment vertical="center" wrapText="1"/>
    </xf>
    <xf numFmtId="0" fontId="30" fillId="9" borderId="0">
      <alignment vertical="center" wrapText="1"/>
    </xf>
    <xf numFmtId="0" fontId="30" fillId="9" borderId="0">
      <alignment vertical="center" wrapText="1"/>
    </xf>
    <xf numFmtId="0" fontId="29" fillId="8" borderId="0"/>
    <xf numFmtId="0" fontId="29" fillId="8" borderId="0"/>
    <xf numFmtId="0" fontId="31" fillId="8" borderId="0"/>
    <xf numFmtId="0" fontId="31" fillId="8" borderId="0"/>
    <xf numFmtId="0" fontId="31" fillId="8" borderId="0"/>
    <xf numFmtId="0" fontId="32" fillId="9" borderId="0">
      <alignment vertical="center" wrapText="1"/>
    </xf>
    <xf numFmtId="0" fontId="32" fillId="9" borderId="0">
      <alignment vertical="center" wrapText="1"/>
    </xf>
    <xf numFmtId="0" fontId="32" fillId="9" borderId="0">
      <alignment vertical="center" wrapText="1"/>
    </xf>
    <xf numFmtId="0" fontId="31" fillId="8" borderId="0"/>
    <xf numFmtId="0" fontId="31" fillId="8" borderId="0"/>
    <xf numFmtId="0" fontId="7" fillId="8" borderId="0"/>
    <xf numFmtId="0" fontId="7" fillId="8" borderId="0"/>
    <xf numFmtId="0" fontId="7" fillId="8" borderId="0"/>
    <xf numFmtId="0" fontId="33" fillId="9" borderId="0">
      <alignment vertical="center" wrapText="1"/>
    </xf>
    <xf numFmtId="0" fontId="33" fillId="9" borderId="0">
      <alignment vertical="center" wrapText="1"/>
    </xf>
    <xf numFmtId="0" fontId="33" fillId="9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34" fillId="9" borderId="0">
      <alignment vertical="center" wrapText="1"/>
    </xf>
    <xf numFmtId="0" fontId="34" fillId="9" borderId="0">
      <alignment vertical="center" wrapText="1"/>
    </xf>
    <xf numFmtId="0" fontId="34" fillId="9" borderId="0">
      <alignment vertical="center" wrapText="1"/>
    </xf>
    <xf numFmtId="0" fontId="9" fillId="8" borderId="0"/>
    <xf numFmtId="0" fontId="9" fillId="8" borderId="0"/>
    <xf numFmtId="196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7" fontId="23" fillId="0" borderId="0" applyFont="0" applyFill="0" applyAlignment="0" applyProtection="0"/>
    <xf numFmtId="197" fontId="14" fillId="0" borderId="0" applyFont="0" applyFill="0" applyBorder="0" applyAlignment="0" applyProtection="0"/>
    <xf numFmtId="197" fontId="23" fillId="0" borderId="0" applyFont="0" applyFill="0" applyAlignment="0" applyProtection="0"/>
    <xf numFmtId="197" fontId="23" fillId="0" borderId="0" applyFont="0" applyFill="0" applyAlignment="0" applyProtection="0"/>
    <xf numFmtId="0" fontId="14" fillId="0" borderId="0" applyFont="0" applyFill="0" applyAlignment="0" applyProtection="0"/>
    <xf numFmtId="197" fontId="23" fillId="0" borderId="0" applyFont="0" applyFill="0" applyAlignment="0" applyProtection="0"/>
    <xf numFmtId="197" fontId="23" fillId="0" borderId="0" applyFont="0" applyFill="0" applyAlignment="0" applyProtection="0"/>
    <xf numFmtId="0" fontId="14" fillId="0" borderId="0" applyFont="0" applyFill="0" applyAlignment="0" applyProtection="0"/>
    <xf numFmtId="197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9" fontId="23" fillId="0" borderId="0" applyFont="0" applyFill="0" applyAlignment="0" applyProtection="0"/>
    <xf numFmtId="194" fontId="14" fillId="0" borderId="0" applyFont="0" applyFill="0" applyBorder="0" applyAlignment="0" applyProtection="0"/>
    <xf numFmtId="199" fontId="23" fillId="0" borderId="0" applyFont="0" applyFill="0" applyAlignment="0" applyProtection="0"/>
    <xf numFmtId="199" fontId="23" fillId="0" borderId="0" applyFont="0" applyFill="0" applyAlignment="0" applyProtection="0"/>
    <xf numFmtId="0" fontId="14" fillId="0" borderId="0" applyFont="0" applyFill="0" applyAlignment="0" applyProtection="0"/>
    <xf numFmtId="199" fontId="23" fillId="0" borderId="0" applyFont="0" applyFill="0" applyAlignment="0" applyProtection="0"/>
    <xf numFmtId="199" fontId="23" fillId="0" borderId="0" applyFont="0" applyFill="0" applyAlignment="0" applyProtection="0"/>
    <xf numFmtId="0" fontId="14" fillId="0" borderId="0" applyFont="0" applyFill="0" applyAlignment="0" applyProtection="0"/>
    <xf numFmtId="194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201" fontId="23" fillId="0" borderId="0" applyFont="0" applyFill="0" applyAlignment="0" applyProtection="0"/>
    <xf numFmtId="201" fontId="14" fillId="0" borderId="0" applyFont="0" applyFill="0" applyBorder="0" applyAlignment="0" applyProtection="0"/>
    <xf numFmtId="201" fontId="23" fillId="0" borderId="0" applyFont="0" applyFill="0" applyAlignment="0" applyProtection="0"/>
    <xf numFmtId="201" fontId="23" fillId="0" borderId="0" applyFont="0" applyFill="0" applyAlignment="0" applyProtection="0"/>
    <xf numFmtId="0" fontId="14" fillId="0" borderId="0" applyFont="0" applyFill="0" applyAlignment="0" applyProtection="0"/>
    <xf numFmtId="201" fontId="23" fillId="0" borderId="0" applyFont="0" applyFill="0" applyAlignment="0" applyProtection="0"/>
    <xf numFmtId="201" fontId="23" fillId="0" borderId="0" applyFont="0" applyFill="0" applyAlignment="0" applyProtection="0"/>
    <xf numFmtId="0" fontId="14" fillId="0" borderId="0" applyFont="0" applyFill="0" applyAlignment="0" applyProtection="0"/>
    <xf numFmtId="201" fontId="14" fillId="0" borderId="0" applyFont="0" applyFill="0" applyBorder="0" applyAlignment="0" applyProtection="0"/>
    <xf numFmtId="202" fontId="14" fillId="11" borderId="11"/>
    <xf numFmtId="202" fontId="14" fillId="11" borderId="11"/>
    <xf numFmtId="202" fontId="14" fillId="11" borderId="11"/>
    <xf numFmtId="203" fontId="35" fillId="11" borderId="11"/>
    <xf numFmtId="202" fontId="14" fillId="11" borderId="11"/>
    <xf numFmtId="203" fontId="35" fillId="11" borderId="11"/>
    <xf numFmtId="202" fontId="14" fillId="11" borderId="11"/>
    <xf numFmtId="203" fontId="35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3" fontId="35" fillId="11" borderId="11"/>
    <xf numFmtId="203" fontId="35" fillId="11" borderId="11"/>
    <xf numFmtId="202" fontId="14" fillId="11" borderId="11"/>
    <xf numFmtId="203" fontId="35" fillId="11" borderId="11"/>
    <xf numFmtId="203" fontId="35" fillId="11" borderId="11"/>
    <xf numFmtId="203" fontId="35" fillId="11" borderId="11"/>
    <xf numFmtId="203" fontId="35" fillId="11" borderId="11"/>
    <xf numFmtId="203" fontId="35" fillId="11" borderId="11"/>
    <xf numFmtId="203" fontId="35" fillId="11" borderId="11"/>
    <xf numFmtId="204" fontId="14" fillId="11" borderId="11"/>
    <xf numFmtId="202" fontId="14" fillId="11" borderId="11"/>
    <xf numFmtId="203" fontId="35" fillId="11" borderId="11"/>
    <xf numFmtId="202" fontId="14" fillId="11" borderId="11"/>
    <xf numFmtId="203" fontId="35" fillId="11" borderId="11"/>
    <xf numFmtId="205" fontId="14" fillId="11" borderId="11"/>
    <xf numFmtId="206" fontId="24" fillId="0" borderId="11">
      <alignment vertical="center" wrapText="1"/>
    </xf>
    <xf numFmtId="206" fontId="24" fillId="0" borderId="11">
      <alignment vertical="center" wrapText="1"/>
    </xf>
    <xf numFmtId="206" fontId="24" fillId="0" borderId="11">
      <alignment vertical="center" wrapText="1"/>
    </xf>
    <xf numFmtId="202" fontId="14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3" fontId="35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4" fontId="14" fillId="11" borderId="11"/>
    <xf numFmtId="202" fontId="14" fillId="11" borderId="11"/>
    <xf numFmtId="203" fontId="35" fillId="11" borderId="11"/>
    <xf numFmtId="203" fontId="35" fillId="11" borderId="11"/>
    <xf numFmtId="203" fontId="35" fillId="11" borderId="11"/>
    <xf numFmtId="203" fontId="35" fillId="11" borderId="11"/>
    <xf numFmtId="202" fontId="14" fillId="11" borderId="11"/>
    <xf numFmtId="202" fontId="14" fillId="11" borderId="11"/>
    <xf numFmtId="204" fontId="14" fillId="11" borderId="11"/>
    <xf numFmtId="20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208" fontId="23" fillId="0" borderId="0" applyFont="0" applyFill="0" applyAlignment="0" applyProtection="0"/>
    <xf numFmtId="196" fontId="14" fillId="0" borderId="0" applyFont="0" applyFill="0" applyBorder="0" applyAlignment="0" applyProtection="0"/>
    <xf numFmtId="208" fontId="23" fillId="0" borderId="0" applyFont="0" applyFill="0" applyAlignment="0" applyProtection="0"/>
    <xf numFmtId="208" fontId="23" fillId="0" borderId="0" applyFont="0" applyFill="0" applyAlignment="0" applyProtection="0"/>
    <xf numFmtId="0" fontId="14" fillId="0" borderId="0" applyFont="0" applyFill="0" applyAlignment="0" applyProtection="0"/>
    <xf numFmtId="208" fontId="23" fillId="0" borderId="0" applyFont="0" applyFill="0" applyAlignment="0" applyProtection="0"/>
    <xf numFmtId="208" fontId="23" fillId="0" borderId="0" applyFont="0" applyFill="0" applyAlignment="0" applyProtection="0"/>
    <xf numFmtId="0" fontId="14" fillId="0" borderId="0" applyFont="0" applyFill="0" applyAlignment="0" applyProtection="0"/>
    <xf numFmtId="196" fontId="14" fillId="0" borderId="0" applyFont="0" applyFill="0" applyBorder="0" applyAlignment="0" applyProtection="0"/>
    <xf numFmtId="0" fontId="27" fillId="11" borderId="0"/>
    <xf numFmtId="0" fontId="27" fillId="11" borderId="0"/>
    <xf numFmtId="0" fontId="27" fillId="11" borderId="0"/>
    <xf numFmtId="0" fontId="36" fillId="0" borderId="0">
      <alignment vertical="center" wrapText="1"/>
    </xf>
    <xf numFmtId="0" fontId="36" fillId="0" borderId="0">
      <alignment vertical="center" wrapText="1"/>
    </xf>
    <xf numFmtId="0" fontId="36" fillId="0" borderId="0">
      <alignment vertical="center" wrapText="1"/>
    </xf>
    <xf numFmtId="0" fontId="27" fillId="11" borderId="0"/>
    <xf numFmtId="0" fontId="27" fillId="11" borderId="0"/>
    <xf numFmtId="0" fontId="37" fillId="0" borderId="0" applyNumberFormat="0" applyFill="0" applyBorder="0" applyAlignment="0" applyProtection="0"/>
    <xf numFmtId="209" fontId="37" fillId="0" borderId="0" applyFill="0" applyAlignment="0" applyProtection="0"/>
    <xf numFmtId="0" fontId="37" fillId="0" borderId="0" applyNumberFormat="0" applyFill="0" applyBorder="0" applyAlignment="0" applyProtection="0"/>
    <xf numFmtId="209" fontId="37" fillId="0" borderId="0" applyFill="0" applyAlignment="0" applyProtection="0"/>
    <xf numFmtId="209" fontId="37" fillId="0" borderId="0" applyFill="0" applyAlignment="0" applyProtection="0"/>
    <xf numFmtId="210" fontId="37" fillId="0" borderId="0" applyFill="0" applyAlignment="0" applyProtection="0"/>
    <xf numFmtId="209" fontId="37" fillId="0" borderId="0" applyFill="0" applyAlignment="0" applyProtection="0"/>
    <xf numFmtId="209" fontId="37" fillId="0" borderId="0" applyFill="0" applyAlignment="0" applyProtection="0"/>
    <xf numFmtId="210" fontId="37" fillId="0" borderId="0" applyFill="0" applyAlignment="0" applyProtection="0"/>
    <xf numFmtId="0" fontId="37" fillId="0" borderId="0" applyNumberFormat="0" applyFill="0" applyBorder="0" applyAlignment="0" applyProtection="0"/>
    <xf numFmtId="0" fontId="14" fillId="12" borderId="0" applyNumberFormat="0" applyFont="0" applyAlignment="0" applyProtection="0"/>
    <xf numFmtId="209" fontId="23" fillId="13" borderId="0" applyFont="0" applyAlignment="0" applyProtection="0"/>
    <xf numFmtId="0" fontId="14" fillId="12" borderId="0" applyNumberFormat="0" applyFont="0" applyAlignment="0" applyProtection="0"/>
    <xf numFmtId="209" fontId="23" fillId="13" borderId="0" applyFont="0" applyAlignment="0" applyProtection="0"/>
    <xf numFmtId="209" fontId="23" fillId="13" borderId="0" applyFont="0" applyAlignment="0" applyProtection="0"/>
    <xf numFmtId="0" fontId="14" fillId="13" borderId="0" applyFont="0" applyAlignment="0" applyProtection="0"/>
    <xf numFmtId="209" fontId="23" fillId="13" borderId="0" applyFont="0" applyAlignment="0" applyProtection="0"/>
    <xf numFmtId="209" fontId="23" fillId="13" borderId="0" applyFont="0" applyAlignment="0" applyProtection="0"/>
    <xf numFmtId="0" fontId="14" fillId="13" borderId="0" applyFont="0" applyAlignment="0" applyProtection="0"/>
    <xf numFmtId="0" fontId="14" fillId="12" borderId="0" applyNumberFormat="0" applyFont="0" applyAlignment="0" applyProtection="0"/>
    <xf numFmtId="21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212" fontId="23" fillId="0" borderId="0" applyFont="0" applyFill="0" applyAlignment="0" applyProtection="0"/>
    <xf numFmtId="198" fontId="14" fillId="0" borderId="0" applyFont="0" applyFill="0" applyBorder="0" applyAlignment="0" applyProtection="0"/>
    <xf numFmtId="212" fontId="23" fillId="0" borderId="0" applyFont="0" applyFill="0" applyAlignment="0" applyProtection="0"/>
    <xf numFmtId="212" fontId="23" fillId="0" borderId="0" applyFont="0" applyFill="0" applyAlignment="0" applyProtection="0"/>
    <xf numFmtId="0" fontId="14" fillId="0" borderId="0" applyFont="0" applyFill="0" applyAlignment="0" applyProtection="0"/>
    <xf numFmtId="212" fontId="23" fillId="0" borderId="0" applyFont="0" applyFill="0" applyAlignment="0" applyProtection="0"/>
    <xf numFmtId="212" fontId="23" fillId="0" borderId="0" applyFont="0" applyFill="0" applyAlignment="0" applyProtection="0"/>
    <xf numFmtId="0" fontId="14" fillId="0" borderId="0" applyFont="0" applyFill="0" applyAlignment="0" applyProtection="0"/>
    <xf numFmtId="198" fontId="14" fillId="0" borderId="0" applyFont="0" applyFill="0" applyBorder="0" applyAlignment="0" applyProtection="0"/>
    <xf numFmtId="213" fontId="14" fillId="0" borderId="0" applyFont="0" applyFill="0" applyBorder="0" applyProtection="0">
      <alignment horizontal="right"/>
    </xf>
    <xf numFmtId="214" fontId="14" fillId="0" borderId="0" applyFont="0" applyFill="0" applyBorder="0" applyProtection="0">
      <alignment horizontal="right"/>
    </xf>
    <xf numFmtId="213" fontId="14" fillId="0" borderId="0" applyFont="0" applyFill="0" applyBorder="0" applyProtection="0">
      <alignment horizontal="right"/>
    </xf>
    <xf numFmtId="213" fontId="14" fillId="0" borderId="0" applyFont="0" applyFill="0" applyBorder="0" applyProtection="0">
      <alignment horizontal="right"/>
    </xf>
    <xf numFmtId="200" fontId="14" fillId="0" borderId="0" applyFont="0" applyFill="0" applyBorder="0" applyProtection="0">
      <alignment horizontal="right"/>
    </xf>
    <xf numFmtId="214" fontId="23" fillId="0" borderId="0" applyFont="0" applyFill="0" applyProtection="0">
      <alignment horizontal="right"/>
    </xf>
    <xf numFmtId="214" fontId="14" fillId="0" borderId="0" applyFont="0" applyFill="0" applyBorder="0" applyProtection="0">
      <alignment horizontal="right"/>
    </xf>
    <xf numFmtId="214" fontId="23" fillId="0" borderId="0" applyFont="0" applyFill="0" applyProtection="0">
      <alignment horizontal="right"/>
    </xf>
    <xf numFmtId="214" fontId="23" fillId="0" borderId="0" applyFont="0" applyFill="0" applyProtection="0">
      <alignment horizontal="right"/>
    </xf>
    <xf numFmtId="0" fontId="14" fillId="0" borderId="0" applyFont="0" applyFill="0" applyProtection="0">
      <alignment horizontal="right"/>
    </xf>
    <xf numFmtId="214" fontId="23" fillId="0" borderId="0" applyFont="0" applyFill="0" applyProtection="0">
      <alignment horizontal="right"/>
    </xf>
    <xf numFmtId="214" fontId="23" fillId="0" borderId="0" applyFont="0" applyFill="0" applyProtection="0">
      <alignment horizontal="right"/>
    </xf>
    <xf numFmtId="0" fontId="14" fillId="0" borderId="0" applyFont="0" applyFill="0" applyProtection="0">
      <alignment horizontal="right"/>
    </xf>
    <xf numFmtId="214" fontId="14" fillId="0" borderId="0" applyFont="0" applyFill="0" applyBorder="0" applyProtection="0">
      <alignment horizontal="right"/>
    </xf>
    <xf numFmtId="0" fontId="14" fillId="8" borderId="0"/>
    <xf numFmtId="0" fontId="14" fillId="8" borderId="0"/>
    <xf numFmtId="0" fontId="14" fillId="8" borderId="0"/>
    <xf numFmtId="0" fontId="24" fillId="14" borderId="0">
      <alignment vertical="center" wrapText="1"/>
    </xf>
    <xf numFmtId="0" fontId="24" fillId="14" borderId="0">
      <alignment vertical="center" wrapText="1"/>
    </xf>
    <xf numFmtId="0" fontId="24" fillId="14" borderId="0">
      <alignment vertical="center" wrapText="1"/>
    </xf>
    <xf numFmtId="0" fontId="14" fillId="8" borderId="0"/>
    <xf numFmtId="0" fontId="14" fillId="8" borderId="0"/>
    <xf numFmtId="0" fontId="25" fillId="8" borderId="0"/>
    <xf numFmtId="0" fontId="25" fillId="8" borderId="0"/>
    <xf numFmtId="0" fontId="25" fillId="8" borderId="0"/>
    <xf numFmtId="0" fontId="24" fillId="14" borderId="0">
      <alignment vertical="center" wrapText="1"/>
    </xf>
    <xf numFmtId="0" fontId="24" fillId="14" borderId="0">
      <alignment vertical="center" wrapText="1"/>
    </xf>
    <xf numFmtId="0" fontId="24" fillId="14" borderId="0">
      <alignment vertical="center" wrapText="1"/>
    </xf>
    <xf numFmtId="0" fontId="25" fillId="8" borderId="0"/>
    <xf numFmtId="0" fontId="25" fillId="8" borderId="0"/>
    <xf numFmtId="0" fontId="27" fillId="8" borderId="0"/>
    <xf numFmtId="0" fontId="27" fillId="8" borderId="0"/>
    <xf numFmtId="0" fontId="27" fillId="8" borderId="0"/>
    <xf numFmtId="0" fontId="28" fillId="14" borderId="0">
      <alignment vertical="center" wrapText="1"/>
    </xf>
    <xf numFmtId="0" fontId="28" fillId="14" borderId="0">
      <alignment vertical="center" wrapText="1"/>
    </xf>
    <xf numFmtId="0" fontId="28" fillId="14" borderId="0">
      <alignment vertical="center" wrapText="1"/>
    </xf>
    <xf numFmtId="0" fontId="27" fillId="8" borderId="0"/>
    <xf numFmtId="0" fontId="27" fillId="8" borderId="0"/>
    <xf numFmtId="0" fontId="14" fillId="8" borderId="0"/>
    <xf numFmtId="0" fontId="14" fillId="8" borderId="0"/>
    <xf numFmtId="0" fontId="14" fillId="8" borderId="0"/>
    <xf numFmtId="0" fontId="24" fillId="14" borderId="0">
      <alignment vertical="center" wrapText="1"/>
    </xf>
    <xf numFmtId="0" fontId="24" fillId="14" borderId="0">
      <alignment vertical="center" wrapText="1"/>
    </xf>
    <xf numFmtId="0" fontId="24" fillId="14" borderId="0">
      <alignment vertical="center" wrapText="1"/>
    </xf>
    <xf numFmtId="0" fontId="14" fillId="8" borderId="0"/>
    <xf numFmtId="0" fontId="14" fillId="8" borderId="0"/>
    <xf numFmtId="0" fontId="31" fillId="8" borderId="0"/>
    <xf numFmtId="0" fontId="31" fillId="8" borderId="0"/>
    <xf numFmtId="0" fontId="31" fillId="8" borderId="0"/>
    <xf numFmtId="0" fontId="32" fillId="14" borderId="0">
      <alignment vertical="center" wrapText="1"/>
    </xf>
    <xf numFmtId="0" fontId="32" fillId="14" borderId="0">
      <alignment vertical="center" wrapText="1"/>
    </xf>
    <xf numFmtId="0" fontId="32" fillId="14" borderId="0">
      <alignment vertical="center" wrapText="1"/>
    </xf>
    <xf numFmtId="0" fontId="31" fillId="8" borderId="0"/>
    <xf numFmtId="0" fontId="31" fillId="8" borderId="0"/>
    <xf numFmtId="0" fontId="7" fillId="8" borderId="0"/>
    <xf numFmtId="0" fontId="7" fillId="8" borderId="0"/>
    <xf numFmtId="0" fontId="7" fillId="8" borderId="0"/>
    <xf numFmtId="0" fontId="33" fillId="14" borderId="0">
      <alignment vertical="center" wrapText="1"/>
    </xf>
    <xf numFmtId="0" fontId="33" fillId="14" borderId="0">
      <alignment vertical="center" wrapText="1"/>
    </xf>
    <xf numFmtId="0" fontId="33" fillId="14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34" fillId="14" borderId="0">
      <alignment vertical="center" wrapText="1"/>
    </xf>
    <xf numFmtId="0" fontId="34" fillId="14" borderId="0">
      <alignment vertical="center" wrapText="1"/>
    </xf>
    <xf numFmtId="0" fontId="34" fillId="14" borderId="0">
      <alignment vertical="center" wrapText="1"/>
    </xf>
    <xf numFmtId="0" fontId="9" fillId="8" borderId="0"/>
    <xf numFmtId="0" fontId="9" fillId="8" borderId="0"/>
    <xf numFmtId="0" fontId="38" fillId="0" borderId="0" applyNumberFormat="0" applyFill="0" applyBorder="0" applyProtection="0">
      <alignment vertical="top"/>
    </xf>
    <xf numFmtId="209" fontId="38" fillId="0" borderId="0" applyFill="0" applyProtection="0">
      <alignment vertical="top"/>
    </xf>
    <xf numFmtId="0" fontId="38" fillId="0" borderId="0" applyNumberFormat="0" applyFill="0" applyBorder="0" applyProtection="0">
      <alignment vertical="top"/>
    </xf>
    <xf numFmtId="209" fontId="38" fillId="0" borderId="0" applyFill="0" applyProtection="0">
      <alignment vertical="top"/>
    </xf>
    <xf numFmtId="209" fontId="38" fillId="0" borderId="0" applyFill="0" applyProtection="0">
      <alignment vertical="top"/>
    </xf>
    <xf numFmtId="209" fontId="38" fillId="0" borderId="0" applyFill="0" applyProtection="0">
      <alignment vertical="top"/>
    </xf>
    <xf numFmtId="209" fontId="38" fillId="0" borderId="0" applyFill="0" applyProtection="0">
      <alignment vertical="top"/>
    </xf>
    <xf numFmtId="209" fontId="38" fillId="0" borderId="0" applyFill="0" applyProtection="0">
      <alignment vertical="top"/>
    </xf>
    <xf numFmtId="209" fontId="38" fillId="0" borderId="0" applyFill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12" applyNumberFormat="0" applyFill="0" applyAlignment="0" applyProtection="0"/>
    <xf numFmtId="209" fontId="39" fillId="0" borderId="12" applyFill="0" applyAlignment="0" applyProtection="0"/>
    <xf numFmtId="0" fontId="39" fillId="0" borderId="12" applyNumberFormat="0" applyFill="0" applyAlignment="0" applyProtection="0"/>
    <xf numFmtId="209" fontId="39" fillId="0" borderId="12" applyFill="0" applyAlignment="0" applyProtection="0"/>
    <xf numFmtId="209" fontId="39" fillId="0" borderId="12" applyFill="0" applyAlignment="0" applyProtection="0"/>
    <xf numFmtId="209" fontId="39" fillId="0" borderId="12" applyFill="0" applyAlignment="0" applyProtection="0"/>
    <xf numFmtId="209" fontId="39" fillId="0" borderId="12" applyFill="0" applyAlignment="0" applyProtection="0"/>
    <xf numFmtId="209" fontId="39" fillId="0" borderId="12" applyFill="0" applyAlignment="0" applyProtection="0"/>
    <xf numFmtId="209" fontId="39" fillId="0" borderId="12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Protection="0">
      <alignment horizontal="center"/>
    </xf>
    <xf numFmtId="209" fontId="40" fillId="0" borderId="13" applyFill="0" applyProtection="0">
      <alignment horizontal="center"/>
    </xf>
    <xf numFmtId="0" fontId="40" fillId="0" borderId="13" applyNumberFormat="0" applyFill="0" applyProtection="0">
      <alignment horizontal="center"/>
    </xf>
    <xf numFmtId="209" fontId="40" fillId="0" borderId="13" applyFill="0" applyProtection="0">
      <alignment horizontal="center"/>
    </xf>
    <xf numFmtId="209" fontId="40" fillId="0" borderId="13" applyFill="0" applyProtection="0">
      <alignment horizontal="center"/>
    </xf>
    <xf numFmtId="209" fontId="40" fillId="0" borderId="13" applyFill="0" applyProtection="0">
      <alignment horizontal="center"/>
    </xf>
    <xf numFmtId="209" fontId="40" fillId="0" borderId="13" applyFill="0" applyProtection="0">
      <alignment horizontal="center"/>
    </xf>
    <xf numFmtId="209" fontId="40" fillId="0" borderId="13" applyFill="0" applyProtection="0">
      <alignment horizontal="center"/>
    </xf>
    <xf numFmtId="209" fontId="40" fillId="0" borderId="13" applyFill="0" applyProtection="0">
      <alignment horizontal="center"/>
    </xf>
    <xf numFmtId="0" fontId="40" fillId="0" borderId="13" applyNumberFormat="0" applyFill="0" applyProtection="0">
      <alignment horizontal="center"/>
    </xf>
    <xf numFmtId="0" fontId="40" fillId="0" borderId="0" applyNumberFormat="0" applyFill="0" applyBorder="0" applyProtection="0">
      <alignment horizontal="left"/>
    </xf>
    <xf numFmtId="209" fontId="40" fillId="0" borderId="0" applyFill="0" applyProtection="0">
      <alignment horizontal="left"/>
    </xf>
    <xf numFmtId="0" fontId="40" fillId="0" borderId="0" applyNumberFormat="0" applyFill="0" applyBorder="0" applyProtection="0">
      <alignment horizontal="left"/>
    </xf>
    <xf numFmtId="209" fontId="40" fillId="0" borderId="0" applyFill="0" applyProtection="0">
      <alignment horizontal="left"/>
    </xf>
    <xf numFmtId="209" fontId="40" fillId="0" borderId="0" applyFill="0" applyProtection="0">
      <alignment horizontal="left"/>
    </xf>
    <xf numFmtId="209" fontId="40" fillId="0" borderId="0" applyFill="0" applyProtection="0">
      <alignment horizontal="left"/>
    </xf>
    <xf numFmtId="209" fontId="40" fillId="0" borderId="0" applyFill="0" applyProtection="0">
      <alignment horizontal="left"/>
    </xf>
    <xf numFmtId="209" fontId="40" fillId="0" borderId="0" applyFill="0" applyProtection="0">
      <alignment horizontal="left"/>
    </xf>
    <xf numFmtId="209" fontId="40" fillId="0" borderId="0" applyFill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centerContinuous"/>
    </xf>
    <xf numFmtId="209" fontId="42" fillId="0" borderId="0" applyFill="0" applyProtection="0">
      <alignment horizontal="center"/>
    </xf>
    <xf numFmtId="0" fontId="41" fillId="0" borderId="0" applyNumberFormat="0" applyFill="0" applyBorder="0" applyProtection="0">
      <alignment horizontal="centerContinuous"/>
    </xf>
    <xf numFmtId="209" fontId="42" fillId="0" borderId="0" applyFill="0" applyProtection="0">
      <alignment horizontal="center"/>
    </xf>
    <xf numFmtId="209" fontId="42" fillId="0" borderId="0" applyFill="0" applyProtection="0">
      <alignment horizontal="center"/>
    </xf>
    <xf numFmtId="0" fontId="14" fillId="0" borderId="0" applyFill="0" applyProtection="0">
      <alignment horizontal="center"/>
    </xf>
    <xf numFmtId="209" fontId="42" fillId="0" borderId="0" applyFill="0" applyProtection="0">
      <alignment horizontal="center"/>
    </xf>
    <xf numFmtId="209" fontId="42" fillId="0" borderId="0" applyFill="0" applyProtection="0">
      <alignment horizontal="center"/>
    </xf>
    <xf numFmtId="0" fontId="14" fillId="0" borderId="0" applyFill="0" applyProtection="0">
      <alignment horizontal="center"/>
    </xf>
    <xf numFmtId="0" fontId="41" fillId="0" borderId="0" applyNumberFormat="0" applyFill="0" applyBorder="0" applyProtection="0">
      <alignment horizontal="centerContinuous"/>
    </xf>
    <xf numFmtId="0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Alignment="0" applyProtection="0"/>
    <xf numFmtId="209" fontId="19" fillId="0" borderId="0" applyFill="0" applyAlignment="0" applyProtection="0"/>
    <xf numFmtId="0" fontId="19" fillId="0" borderId="0" applyNumberFormat="0" applyFill="0" applyAlignment="0" applyProtection="0"/>
    <xf numFmtId="209" fontId="19" fillId="0" borderId="0" applyFill="0" applyAlignment="0" applyProtection="0"/>
    <xf numFmtId="0" fontId="44" fillId="0" borderId="0"/>
    <xf numFmtId="215" fontId="45" fillId="0" borderId="14">
      <alignment horizontal="centerContinuous"/>
    </xf>
    <xf numFmtId="215" fontId="45" fillId="0" borderId="14">
      <alignment horizontal="center"/>
    </xf>
    <xf numFmtId="216" fontId="46" fillId="0" borderId="0">
      <alignment horizontal="left"/>
    </xf>
    <xf numFmtId="217" fontId="47" fillId="0" borderId="0">
      <alignment horizontal="left"/>
    </xf>
    <xf numFmtId="0" fontId="43" fillId="0" borderId="0">
      <protection locked="0"/>
    </xf>
    <xf numFmtId="0" fontId="48" fillId="0" borderId="0">
      <alignment horizontal="center" wrapText="1"/>
      <protection locked="0"/>
    </xf>
    <xf numFmtId="218" fontId="14" fillId="0" borderId="0" applyFont="0" applyFill="0" applyBorder="0" applyAlignment="0" applyProtection="0"/>
    <xf numFmtId="0" fontId="47" fillId="0" borderId="0" applyFont="0" applyFill="0" applyBorder="0" applyAlignment="0" applyProtection="0">
      <alignment horizontal="right"/>
    </xf>
    <xf numFmtId="0" fontId="14" fillId="0" borderId="0"/>
    <xf numFmtId="0" fontId="49" fillId="0" borderId="0"/>
    <xf numFmtId="219" fontId="50" fillId="0" borderId="0"/>
    <xf numFmtId="219" fontId="50" fillId="0" borderId="0"/>
    <xf numFmtId="219" fontId="50" fillId="0" borderId="0"/>
    <xf numFmtId="219" fontId="50" fillId="0" borderId="0"/>
    <xf numFmtId="219" fontId="50" fillId="0" borderId="0"/>
    <xf numFmtId="219" fontId="50" fillId="0" borderId="0"/>
    <xf numFmtId="219" fontId="50" fillId="0" borderId="0"/>
    <xf numFmtId="219" fontId="50" fillId="0" borderId="0"/>
    <xf numFmtId="220" fontId="14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221" fontId="14" fillId="0" borderId="0" applyFont="0" applyFill="0" applyBorder="0" applyAlignment="0" applyProtection="0"/>
    <xf numFmtId="221" fontId="14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4" fontId="14" fillId="0" borderId="10" applyFill="0" applyBorder="0"/>
    <xf numFmtId="222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23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3" fillId="0" borderId="0" applyFont="0" applyFill="0" applyAlignment="0" applyProtection="0"/>
    <xf numFmtId="3" fontId="23" fillId="0" borderId="0" applyFont="0" applyFill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225" fontId="52" fillId="0" borderId="0" applyNumberFormat="0" applyFill="0" applyBorder="0" applyProtection="0">
      <alignment horizontal="right"/>
    </xf>
    <xf numFmtId="0" fontId="3" fillId="0" borderId="15" applyNumberFormat="0" applyAlignment="0" applyProtection="0">
      <alignment horizontal="left" vertical="center"/>
    </xf>
    <xf numFmtId="0" fontId="3" fillId="0" borderId="16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10" fontId="9" fillId="11" borderId="17" applyNumberFormat="0" applyBorder="0" applyAlignment="0" applyProtection="0"/>
    <xf numFmtId="10" fontId="9" fillId="11" borderId="17" applyNumberFormat="0" applyBorder="0" applyAlignment="0" applyProtection="0"/>
    <xf numFmtId="10" fontId="9" fillId="11" borderId="17" applyNumberFormat="0" applyBorder="0" applyAlignment="0" applyProtection="0"/>
    <xf numFmtId="10" fontId="9" fillId="11" borderId="17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54" fillId="15" borderId="0"/>
    <xf numFmtId="226" fontId="55" fillId="0" borderId="0"/>
    <xf numFmtId="191" fontId="14" fillId="16" borderId="0"/>
    <xf numFmtId="0" fontId="14" fillId="17" borderId="0" applyNumberFormat="0" applyFont="0" applyBorder="0" applyAlignment="0"/>
    <xf numFmtId="227" fontId="14" fillId="18" borderId="18" applyNumberFormat="0" applyFont="0" applyBorder="0" applyAlignment="0"/>
    <xf numFmtId="209" fontId="23" fillId="19" borderId="0" applyFont="0" applyAlignment="0"/>
    <xf numFmtId="40" fontId="22" fillId="0" borderId="0" applyFont="0" applyFill="0" applyBorder="0" applyAlignment="0" applyProtection="0"/>
    <xf numFmtId="0" fontId="14" fillId="0" borderId="9"/>
    <xf numFmtId="228" fontId="14" fillId="0" borderId="19" applyBorder="0" applyAlignment="0" applyProtection="0">
      <alignment horizontal="center"/>
    </xf>
    <xf numFmtId="221" fontId="56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8" fillId="0" borderId="0"/>
    <xf numFmtId="3" fontId="4" fillId="0" borderId="0" applyBorder="0"/>
    <xf numFmtId="0" fontId="14" fillId="0" borderId="0" applyNumberFormat="0" applyFill="0" applyBorder="0" applyAlignment="0" applyProtection="0"/>
    <xf numFmtId="14" fontId="48" fillId="0" borderId="0">
      <alignment horizontal="center" wrapText="1"/>
      <protection locked="0"/>
    </xf>
    <xf numFmtId="185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4" fillId="0" borderId="9">
      <alignment horizontal="center"/>
    </xf>
    <xf numFmtId="3" fontId="22" fillId="0" borderId="0" applyFont="0" applyFill="0" applyBorder="0" applyAlignment="0" applyProtection="0"/>
    <xf numFmtId="0" fontId="22" fillId="20" borderId="0" applyNumberFormat="0" applyFont="0" applyBorder="0" applyAlignment="0" applyProtection="0"/>
    <xf numFmtId="229" fontId="14" fillId="0" borderId="0" applyFont="0" applyFill="0" applyBorder="0" applyAlignment="0" applyProtection="0"/>
    <xf numFmtId="49" fontId="4" fillId="0" borderId="0">
      <alignment horizontal="right"/>
    </xf>
    <xf numFmtId="4" fontId="59" fillId="12" borderId="20" applyNumberFormat="0" applyProtection="0">
      <alignment vertical="center"/>
    </xf>
    <xf numFmtId="4" fontId="60" fillId="21" borderId="20" applyNumberFormat="0" applyProtection="0">
      <alignment vertical="center"/>
    </xf>
    <xf numFmtId="4" fontId="59" fillId="21" borderId="20" applyNumberFormat="0" applyProtection="0">
      <alignment horizontal="left" vertical="center" indent="1"/>
    </xf>
    <xf numFmtId="0" fontId="59" fillId="21" borderId="20" applyNumberFormat="0" applyProtection="0">
      <alignment horizontal="left" vertical="top" indent="1"/>
    </xf>
    <xf numFmtId="4" fontId="59" fillId="22" borderId="0" applyNumberFormat="0" applyProtection="0">
      <alignment horizontal="left" vertical="center" indent="1"/>
    </xf>
    <xf numFmtId="4" fontId="61" fillId="23" borderId="20" applyNumberFormat="0" applyProtection="0">
      <alignment horizontal="right" vertical="center"/>
    </xf>
    <xf numFmtId="4" fontId="61" fillId="24" borderId="20" applyNumberFormat="0" applyProtection="0">
      <alignment horizontal="right" vertical="center"/>
    </xf>
    <xf numFmtId="4" fontId="61" fillId="25" borderId="20" applyNumberFormat="0" applyProtection="0">
      <alignment horizontal="right" vertical="center"/>
    </xf>
    <xf numFmtId="4" fontId="61" fillId="26" borderId="20" applyNumberFormat="0" applyProtection="0">
      <alignment horizontal="right" vertical="center"/>
    </xf>
    <xf numFmtId="4" fontId="61" fillId="27" borderId="20" applyNumberFormat="0" applyProtection="0">
      <alignment horizontal="right" vertical="center"/>
    </xf>
    <xf numFmtId="4" fontId="61" fillId="28" borderId="20" applyNumberFormat="0" applyProtection="0">
      <alignment horizontal="right" vertical="center"/>
    </xf>
    <xf numFmtId="4" fontId="61" fillId="29" borderId="20" applyNumberFormat="0" applyProtection="0">
      <alignment horizontal="right" vertical="center"/>
    </xf>
    <xf numFmtId="4" fontId="61" fillId="30" borderId="20" applyNumberFormat="0" applyProtection="0">
      <alignment horizontal="right" vertical="center"/>
    </xf>
    <xf numFmtId="4" fontId="61" fillId="31" borderId="20" applyNumberFormat="0" applyProtection="0">
      <alignment horizontal="right" vertical="center"/>
    </xf>
    <xf numFmtId="4" fontId="59" fillId="32" borderId="21" applyNumberFormat="0" applyProtection="0">
      <alignment horizontal="left" vertical="center" indent="1"/>
    </xf>
    <xf numFmtId="4" fontId="61" fillId="33" borderId="0" applyNumberFormat="0" applyProtection="0">
      <alignment horizontal="left" vertical="center" indent="1"/>
    </xf>
    <xf numFmtId="4" fontId="62" fillId="34" borderId="0" applyNumberFormat="0" applyProtection="0">
      <alignment horizontal="left" vertical="center" indent="1"/>
    </xf>
    <xf numFmtId="4" fontId="61" fillId="35" borderId="20" applyNumberFormat="0" applyProtection="0">
      <alignment horizontal="right" vertical="center"/>
    </xf>
    <xf numFmtId="4" fontId="61" fillId="33" borderId="0" applyNumberFormat="0" applyProtection="0">
      <alignment horizontal="left" vertical="center" indent="1"/>
    </xf>
    <xf numFmtId="4" fontId="61" fillId="22" borderId="0" applyNumberFormat="0" applyProtection="0">
      <alignment horizontal="left" vertical="center" indent="1"/>
    </xf>
    <xf numFmtId="0" fontId="14" fillId="34" borderId="20" applyNumberFormat="0" applyProtection="0">
      <alignment horizontal="left" vertical="center" indent="1"/>
    </xf>
    <xf numFmtId="0" fontId="14" fillId="34" borderId="20" applyNumberFormat="0" applyProtection="0">
      <alignment horizontal="left" vertical="top" indent="1"/>
    </xf>
    <xf numFmtId="0" fontId="14" fillId="22" borderId="20" applyNumberFormat="0" applyProtection="0">
      <alignment horizontal="left" vertical="center" indent="1"/>
    </xf>
    <xf numFmtId="0" fontId="14" fillId="22" borderId="20" applyNumberFormat="0" applyProtection="0">
      <alignment horizontal="left" vertical="top" indent="1"/>
    </xf>
    <xf numFmtId="0" fontId="14" fillId="9" borderId="20" applyNumberFormat="0" applyProtection="0">
      <alignment horizontal="left" vertical="center" indent="1"/>
    </xf>
    <xf numFmtId="0" fontId="14" fillId="9" borderId="20" applyNumberFormat="0" applyProtection="0">
      <alignment horizontal="left" vertical="top" indent="1"/>
    </xf>
    <xf numFmtId="0" fontId="14" fillId="2" borderId="20" applyNumberFormat="0" applyProtection="0">
      <alignment horizontal="left" vertical="center" indent="1"/>
    </xf>
    <xf numFmtId="0" fontId="14" fillId="2" borderId="20" applyNumberFormat="0" applyProtection="0">
      <alignment horizontal="left" vertical="top" indent="1"/>
    </xf>
    <xf numFmtId="4" fontId="61" fillId="11" borderId="20" applyNumberFormat="0" applyProtection="0">
      <alignment vertical="center"/>
    </xf>
    <xf numFmtId="4" fontId="63" fillId="11" borderId="20" applyNumberFormat="0" applyProtection="0">
      <alignment vertical="center"/>
    </xf>
    <xf numFmtId="4" fontId="61" fillId="11" borderId="20" applyNumberFormat="0" applyProtection="0">
      <alignment horizontal="left" vertical="center" indent="1"/>
    </xf>
    <xf numFmtId="0" fontId="61" fillId="11" borderId="20" applyNumberFormat="0" applyProtection="0">
      <alignment horizontal="left" vertical="top" indent="1"/>
    </xf>
    <xf numFmtId="4" fontId="61" fillId="33" borderId="20" applyNumberFormat="0" applyProtection="0">
      <alignment horizontal="right" vertical="center"/>
    </xf>
    <xf numFmtId="4" fontId="63" fillId="33" borderId="20" applyNumberFormat="0" applyProtection="0">
      <alignment horizontal="right" vertical="center"/>
    </xf>
    <xf numFmtId="4" fontId="61" fillId="35" borderId="20" applyNumberFormat="0" applyProtection="0">
      <alignment horizontal="left" vertical="center" indent="1"/>
    </xf>
    <xf numFmtId="0" fontId="61" fillId="22" borderId="20" applyNumberFormat="0" applyProtection="0">
      <alignment horizontal="left" vertical="top" indent="1"/>
    </xf>
    <xf numFmtId="4" fontId="64" fillId="15" borderId="0" applyNumberFormat="0" applyProtection="0">
      <alignment horizontal="left" vertical="center" indent="1"/>
    </xf>
    <xf numFmtId="4" fontId="65" fillId="33" borderId="20" applyNumberFormat="0" applyProtection="0">
      <alignment horizontal="right" vertical="center"/>
    </xf>
    <xf numFmtId="0" fontId="14" fillId="0" borderId="0" applyNumberFormat="0" applyFont="0" applyFill="0" applyBorder="0" applyAlignment="0" applyProtection="0"/>
    <xf numFmtId="49" fontId="66" fillId="36" borderId="22"/>
    <xf numFmtId="49" fontId="66" fillId="36" borderId="0"/>
    <xf numFmtId="0" fontId="67" fillId="10" borderId="22">
      <protection locked="0"/>
    </xf>
    <xf numFmtId="0" fontId="67" fillId="36" borderId="0"/>
    <xf numFmtId="3" fontId="9" fillId="0" borderId="0"/>
    <xf numFmtId="0" fontId="43" fillId="0" borderId="0" applyFill="0"/>
    <xf numFmtId="4" fontId="68" fillId="0" borderId="0"/>
    <xf numFmtId="4" fontId="45" fillId="0" borderId="0">
      <alignment horizontal="center"/>
    </xf>
    <xf numFmtId="0" fontId="14" fillId="0" borderId="0"/>
    <xf numFmtId="3" fontId="4" fillId="0" borderId="0"/>
    <xf numFmtId="0" fontId="69" fillId="0" borderId="0"/>
    <xf numFmtId="0" fontId="14" fillId="0" borderId="0"/>
    <xf numFmtId="4" fontId="70" fillId="0" borderId="23" applyFill="0" applyProtection="0"/>
    <xf numFmtId="3" fontId="7" fillId="0" borderId="0" applyNumberFormat="0"/>
    <xf numFmtId="0" fontId="14" fillId="0" borderId="0"/>
    <xf numFmtId="0" fontId="6" fillId="0" borderId="0" applyNumberFormat="0" applyFont="0" applyBorder="0" applyAlignment="0"/>
    <xf numFmtId="4" fontId="71" fillId="0" borderId="0">
      <alignment horizontal="left"/>
    </xf>
    <xf numFmtId="0" fontId="14" fillId="0" borderId="14" applyFill="0" applyAlignment="0" applyProtection="0"/>
    <xf numFmtId="3" fontId="72" fillId="0" borderId="0"/>
    <xf numFmtId="0" fontId="7" fillId="0" borderId="16">
      <alignment horizontal="right" wrapText="1"/>
    </xf>
    <xf numFmtId="3" fontId="7" fillId="0" borderId="14" applyNumberFormat="0"/>
    <xf numFmtId="230" fontId="14" fillId="0" borderId="0" applyBorder="0" applyProtection="0"/>
    <xf numFmtId="4" fontId="45" fillId="0" borderId="0"/>
    <xf numFmtId="230" fontId="14" fillId="0" borderId="0" applyBorder="0"/>
    <xf numFmtId="0" fontId="14" fillId="0" borderId="0"/>
    <xf numFmtId="0" fontId="73" fillId="0" borderId="0" applyNumberFormat="0" applyFont="0" applyFill="0" applyBorder="0" applyProtection="0">
      <alignment vertical="center"/>
    </xf>
    <xf numFmtId="0" fontId="1" fillId="0" borderId="0"/>
    <xf numFmtId="169" fontId="4" fillId="0" borderId="0">
      <alignment vertical="center"/>
    </xf>
    <xf numFmtId="0" fontId="4" fillId="48" borderId="0" applyNumberFormat="0" applyAlignment="0">
      <alignment vertical="center"/>
    </xf>
  </cellStyleXfs>
  <cellXfs count="212">
    <xf numFmtId="0" fontId="0" fillId="0" borderId="0" xfId="0" applyAlignment="1">
      <alignment vertical="center"/>
    </xf>
    <xf numFmtId="0" fontId="7" fillId="2" borderId="0" xfId="5">
      <alignment horizontal="center" vertical="top" wrapText="1"/>
    </xf>
    <xf numFmtId="0" fontId="0" fillId="0" borderId="0" xfId="0" applyFill="1" applyAlignment="1">
      <alignment vertical="center"/>
    </xf>
    <xf numFmtId="0" fontId="3" fillId="0" borderId="0" xfId="31" applyAlignment="1"/>
    <xf numFmtId="0" fontId="7" fillId="0" borderId="0" xfId="52">
      <alignment horizontal="left" vertical="center" wrapText="1"/>
    </xf>
    <xf numFmtId="0" fontId="6" fillId="0" borderId="0" xfId="30">
      <alignment vertical="center"/>
    </xf>
    <xf numFmtId="164" fontId="4" fillId="0" borderId="3" xfId="39" applyNumberFormat="1">
      <alignment vertical="center"/>
      <protection locked="0"/>
    </xf>
    <xf numFmtId="164" fontId="4" fillId="0" borderId="1" xfId="34" applyNumberFormat="1">
      <alignment vertical="center"/>
    </xf>
    <xf numFmtId="164" fontId="4" fillId="0" borderId="2" xfId="35" applyNumberFormat="1">
      <alignment vertical="center"/>
      <protection locked="0"/>
    </xf>
    <xf numFmtId="164" fontId="4" fillId="5" borderId="0" xfId="37" applyNumberFormat="1">
      <alignment vertical="center"/>
    </xf>
    <xf numFmtId="164" fontId="4" fillId="0" borderId="0" xfId="3" applyNumberFormat="1">
      <alignment vertical="center"/>
    </xf>
    <xf numFmtId="164" fontId="4" fillId="7" borderId="0" xfId="49" applyNumberFormat="1">
      <alignment vertical="center"/>
    </xf>
    <xf numFmtId="164" fontId="4" fillId="3" borderId="0" xfId="33" applyNumberFormat="1">
      <alignment vertical="center"/>
    </xf>
    <xf numFmtId="0" fontId="9" fillId="0" borderId="0" xfId="46">
      <alignment vertical="center"/>
    </xf>
    <xf numFmtId="0" fontId="7" fillId="0" borderId="0" xfId="32">
      <alignment vertical="center"/>
    </xf>
    <xf numFmtId="0" fontId="3" fillId="0" borderId="0" xfId="31" applyAlignment="1">
      <alignment vertical="center"/>
    </xf>
    <xf numFmtId="164" fontId="11" fillId="0" borderId="0" xfId="41" applyNumberFormat="1">
      <alignment vertical="center"/>
    </xf>
    <xf numFmtId="0" fontId="11" fillId="0" borderId="0" xfId="41">
      <alignment vertical="center"/>
    </xf>
    <xf numFmtId="0" fontId="0" fillId="0" borderId="0" xfId="62" applyFont="1">
      <alignment vertical="center"/>
    </xf>
    <xf numFmtId="164" fontId="4" fillId="4" borderId="2" xfId="36">
      <alignment vertical="center"/>
      <protection locked="0"/>
    </xf>
    <xf numFmtId="0" fontId="7" fillId="0" borderId="0" xfId="52" applyAlignment="1">
      <alignment horizontal="left" vertical="center" wrapText="1"/>
    </xf>
    <xf numFmtId="0" fontId="0" fillId="0" borderId="0" xfId="0" applyBorder="1" applyAlignment="1">
      <alignment vertical="center"/>
    </xf>
    <xf numFmtId="49" fontId="0" fillId="0" borderId="0" xfId="59" applyFont="1" applyAlignment="1">
      <alignment horizontal="center" vertical="center"/>
    </xf>
    <xf numFmtId="168" fontId="0" fillId="0" borderId="0" xfId="24" applyFont="1" applyAlignment="1">
      <alignment horizontal="center" vertical="center"/>
    </xf>
    <xf numFmtId="0" fontId="6" fillId="0" borderId="0" xfId="30" applyFill="1" applyAlignment="1">
      <alignment horizontal="left"/>
    </xf>
    <xf numFmtId="0" fontId="7" fillId="0" borderId="0" xfId="52" applyAlignment="1">
      <alignment horizontal="left" vertical="center" wrapText="1" indent="1"/>
    </xf>
    <xf numFmtId="49" fontId="0" fillId="0" borderId="0" xfId="59" applyFont="1" applyAlignment="1">
      <alignment vertical="center"/>
    </xf>
    <xf numFmtId="164" fontId="4" fillId="6" borderId="0" xfId="38" applyNumberFormat="1" applyFill="1">
      <alignment vertical="center"/>
    </xf>
    <xf numFmtId="165" fontId="10" fillId="0" borderId="0" xfId="4">
      <alignment vertical="center"/>
    </xf>
    <xf numFmtId="164" fontId="7" fillId="0" borderId="0" xfId="60">
      <alignment vertical="center"/>
    </xf>
    <xf numFmtId="49" fontId="0" fillId="0" borderId="5" xfId="59" applyFont="1" applyBorder="1" applyAlignment="1">
      <alignment vertical="center"/>
    </xf>
    <xf numFmtId="49" fontId="12" fillId="0" borderId="5" xfId="46" applyNumberFormat="1" applyFont="1" applyBorder="1">
      <alignment vertical="center"/>
    </xf>
    <xf numFmtId="49" fontId="4" fillId="0" borderId="0" xfId="59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28" applyFill="1" applyAlignment="1">
      <alignment horizontal="center" vertical="center"/>
    </xf>
    <xf numFmtId="38" fontId="8" fillId="0" borderId="0" xfId="28" applyNumberFormat="1" applyFill="1" applyBorder="1" applyAlignment="1">
      <alignment horizontal="center" vertical="center"/>
    </xf>
    <xf numFmtId="38" fontId="8" fillId="0" borderId="0" xfId="28" applyNumberFormat="1" applyFill="1" applyBorder="1">
      <alignment vertical="center"/>
    </xf>
    <xf numFmtId="0" fontId="8" fillId="0" borderId="0" xfId="28" applyFill="1" applyBorder="1">
      <alignment vertical="center"/>
    </xf>
    <xf numFmtId="0" fontId="8" fillId="0" borderId="0" xfId="28" applyFill="1">
      <alignment vertical="center"/>
    </xf>
    <xf numFmtId="0" fontId="0" fillId="0" borderId="6" xfId="0" applyBorder="1" applyAlignment="1">
      <alignment vertical="center"/>
    </xf>
    <xf numFmtId="38" fontId="8" fillId="0" borderId="7" xfId="28" applyNumberFormat="1" applyFill="1" applyBorder="1" applyAlignment="1">
      <alignment horizontal="center" vertical="center"/>
    </xf>
    <xf numFmtId="38" fontId="8" fillId="0" borderId="7" xfId="28" applyNumberFormat="1" applyFill="1" applyBorder="1">
      <alignment vertical="center"/>
    </xf>
    <xf numFmtId="0" fontId="7" fillId="2" borderId="0" xfId="5" applyFont="1">
      <alignment horizontal="center" vertical="top" wrapText="1"/>
    </xf>
    <xf numFmtId="0" fontId="4" fillId="0" borderId="3" xfId="39">
      <alignment vertical="center"/>
      <protection locked="0"/>
    </xf>
    <xf numFmtId="0" fontId="4" fillId="0" borderId="1" xfId="34">
      <alignment vertical="center"/>
    </xf>
    <xf numFmtId="0" fontId="4" fillId="0" borderId="2" xfId="35">
      <alignment vertical="center"/>
      <protection locked="0"/>
    </xf>
    <xf numFmtId="0" fontId="8" fillId="0" borderId="0" xfId="28" applyFont="1" applyFill="1">
      <alignment vertical="center"/>
    </xf>
    <xf numFmtId="0" fontId="4" fillId="5" borderId="0" xfId="37">
      <alignment vertical="center"/>
    </xf>
    <xf numFmtId="0" fontId="7" fillId="0" borderId="0" xfId="32" applyFont="1">
      <alignment vertical="center"/>
    </xf>
    <xf numFmtId="49" fontId="0" fillId="0" borderId="0" xfId="59" applyFont="1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0" fillId="0" borderId="0" xfId="4" applyNumberFormat="1">
      <alignment vertical="center"/>
    </xf>
    <xf numFmtId="0" fontId="7" fillId="0" borderId="0" xfId="0" applyFont="1" applyAlignment="1">
      <alignment vertical="center"/>
    </xf>
    <xf numFmtId="166" fontId="4" fillId="0" borderId="1" xfId="50" applyBorder="1" applyAlignment="1">
      <alignment vertical="center"/>
    </xf>
    <xf numFmtId="0" fontId="6" fillId="8" borderId="8" xfId="0" applyFont="1" applyFill="1" applyBorder="1" applyAlignment="1"/>
    <xf numFmtId="0" fontId="15" fillId="8" borderId="8" xfId="0" applyFont="1" applyFill="1" applyBorder="1" applyAlignment="1"/>
    <xf numFmtId="0" fontId="15" fillId="0" borderId="0" xfId="0" applyFont="1" applyAlignment="1"/>
    <xf numFmtId="0" fontId="16" fillId="0" borderId="0" xfId="4" applyNumberFormat="1" applyFont="1">
      <alignment vertical="center"/>
    </xf>
    <xf numFmtId="166" fontId="0" fillId="0" borderId="0" xfId="0" applyNumberFormat="1" applyAlignment="1">
      <alignment vertical="center"/>
    </xf>
    <xf numFmtId="0" fontId="4" fillId="0" borderId="2" xfId="62" applyBorder="1" applyProtection="1">
      <alignment vertical="center"/>
      <protection locked="0"/>
    </xf>
    <xf numFmtId="169" fontId="0" fillId="0" borderId="0" xfId="0" applyNumberFormat="1" applyAlignment="1">
      <alignment vertical="center"/>
    </xf>
    <xf numFmtId="0" fontId="13" fillId="0" borderId="0" xfId="0" applyFont="1" applyFill="1" applyAlignment="1">
      <alignment vertical="center"/>
    </xf>
    <xf numFmtId="186" fontId="4" fillId="4" borderId="2" xfId="36" applyNumberFormat="1" applyAlignment="1">
      <alignment vertical="center"/>
      <protection locked="0"/>
    </xf>
    <xf numFmtId="43" fontId="0" fillId="0" borderId="0" xfId="0" applyNumberFormat="1" applyAlignment="1">
      <alignment vertical="center"/>
    </xf>
    <xf numFmtId="164" fontId="0" fillId="0" borderId="0" xfId="47" applyFont="1" applyAlignment="1">
      <alignment vertical="center"/>
    </xf>
    <xf numFmtId="167" fontId="4" fillId="5" borderId="0" xfId="37" applyNumberFormat="1" applyAlignment="1">
      <alignment vertical="center"/>
    </xf>
    <xf numFmtId="0" fontId="0" fillId="0" borderId="0" xfId="0" applyAlignment="1">
      <alignment horizontal="left" vertical="center" indent="2"/>
    </xf>
    <xf numFmtId="167" fontId="10" fillId="0" borderId="0" xfId="4" applyNumberFormat="1" applyAlignment="1">
      <alignment vertical="center"/>
    </xf>
    <xf numFmtId="166" fontId="4" fillId="5" borderId="0" xfId="37" applyNumberFormat="1" applyAlignment="1">
      <alignment vertical="center"/>
    </xf>
    <xf numFmtId="164" fontId="4" fillId="0" borderId="1" xfId="47" applyBorder="1" applyAlignment="1">
      <alignment vertical="center"/>
    </xf>
    <xf numFmtId="164" fontId="10" fillId="0" borderId="0" xfId="4" applyNumberFormat="1" applyAlignment="1">
      <alignment vertical="center"/>
    </xf>
    <xf numFmtId="9" fontId="4" fillId="5" borderId="0" xfId="37" applyNumberFormat="1" applyAlignment="1">
      <alignment vertical="center"/>
    </xf>
    <xf numFmtId="169" fontId="4" fillId="0" borderId="1" xfId="34" applyNumberFormat="1" applyAlignment="1">
      <alignment vertical="center"/>
    </xf>
    <xf numFmtId="169" fontId="4" fillId="0" borderId="1" xfId="10" applyBorder="1" applyAlignment="1">
      <alignment vertical="center"/>
    </xf>
    <xf numFmtId="9" fontId="4" fillId="0" borderId="3" xfId="39" applyNumberFormat="1" applyAlignment="1">
      <alignment vertical="center"/>
      <protection locked="0"/>
    </xf>
    <xf numFmtId="9" fontId="4" fillId="0" borderId="1" xfId="34" applyNumberFormat="1" applyAlignment="1">
      <alignment vertical="center"/>
    </xf>
    <xf numFmtId="0" fontId="0" fillId="0" borderId="0" xfId="0" applyFont="1" applyAlignment="1">
      <alignment horizontal="left" vertical="center" indent="1"/>
    </xf>
    <xf numFmtId="166" fontId="4" fillId="4" borderId="2" xfId="36" applyNumberFormat="1" applyAlignment="1">
      <alignment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>
      <alignment vertical="center"/>
    </xf>
    <xf numFmtId="0" fontId="10" fillId="0" borderId="0" xfId="4" applyNumberFormat="1" applyAlignment="1">
      <alignment vertical="center"/>
    </xf>
    <xf numFmtId="0" fontId="11" fillId="0" borderId="0" xfId="41" applyAlignment="1">
      <alignment vertical="center"/>
    </xf>
    <xf numFmtId="186" fontId="4" fillId="37" borderId="1" xfId="34" applyNumberFormat="1" applyFill="1" applyAlignment="1">
      <alignment vertical="center"/>
    </xf>
    <xf numFmtId="167" fontId="0" fillId="0" borderId="0" xfId="51" applyFont="1" applyAlignment="1">
      <alignment vertical="center"/>
    </xf>
    <xf numFmtId="167" fontId="4" fillId="0" borderId="1" xfId="34" applyNumberFormat="1" applyAlignment="1">
      <alignment vertical="center"/>
    </xf>
    <xf numFmtId="0" fontId="74" fillId="0" borderId="0" xfId="0" applyFont="1" applyAlignment="1">
      <alignment vertical="center"/>
    </xf>
    <xf numFmtId="0" fontId="75" fillId="8" borderId="8" xfId="0" applyFont="1" applyFill="1" applyBorder="1" applyAlignment="1"/>
    <xf numFmtId="0" fontId="0" fillId="0" borderId="0" xfId="0">
      <alignment vertical="center"/>
    </xf>
    <xf numFmtId="0" fontId="76" fillId="0" borderId="0" xfId="41" applyFont="1" applyAlignment="1">
      <alignment vertical="center"/>
    </xf>
    <xf numFmtId="164" fontId="76" fillId="0" borderId="0" xfId="41" applyNumberFormat="1" applyFont="1" applyAlignment="1">
      <alignment vertical="center"/>
    </xf>
    <xf numFmtId="0" fontId="76" fillId="0" borderId="0" xfId="41" applyFont="1">
      <alignment vertical="center"/>
    </xf>
    <xf numFmtId="166" fontId="4" fillId="0" borderId="2" xfId="35" applyNumberFormat="1" applyAlignment="1">
      <alignment vertical="center"/>
      <protection locked="0"/>
    </xf>
    <xf numFmtId="186" fontId="4" fillId="0" borderId="3" xfId="39" applyNumberFormat="1" applyAlignment="1">
      <alignment vertical="center"/>
      <protection locked="0"/>
    </xf>
    <xf numFmtId="49" fontId="0" fillId="0" borderId="0" xfId="59" applyFont="1" applyAlignment="1">
      <alignment vertical="center" wrapText="1"/>
    </xf>
    <xf numFmtId="0" fontId="7" fillId="0" borderId="0" xfId="0" applyFont="1">
      <alignment vertical="center"/>
    </xf>
    <xf numFmtId="166" fontId="4" fillId="39" borderId="1" xfId="34" applyNumberFormat="1" applyFill="1" applyAlignment="1">
      <alignment vertical="center"/>
    </xf>
    <xf numFmtId="167" fontId="4" fillId="4" borderId="2" xfId="36" applyNumberFormat="1" applyAlignment="1">
      <alignment vertical="center"/>
      <protection locked="0"/>
    </xf>
    <xf numFmtId="186" fontId="4" fillId="41" borderId="1" xfId="34" applyNumberFormat="1" applyFill="1" applyAlignment="1">
      <alignment vertical="center"/>
    </xf>
    <xf numFmtId="186" fontId="4" fillId="42" borderId="1" xfId="34" applyNumberFormat="1" applyFill="1" applyAlignment="1">
      <alignment vertical="center"/>
    </xf>
    <xf numFmtId="166" fontId="7" fillId="0" borderId="0" xfId="50" applyFont="1" applyAlignment="1">
      <alignment vertical="center"/>
    </xf>
    <xf numFmtId="0" fontId="4" fillId="0" borderId="0" xfId="0" applyFont="1">
      <alignment vertical="center"/>
    </xf>
    <xf numFmtId="164" fontId="4" fillId="0" borderId="24" xfId="47" applyBorder="1" applyAlignment="1" applyProtection="1">
      <alignment vertical="center"/>
      <protection locked="0"/>
    </xf>
    <xf numFmtId="231" fontId="4" fillId="0" borderId="1" xfId="34" applyNumberFormat="1" applyAlignment="1">
      <alignment vertical="center"/>
    </xf>
    <xf numFmtId="0" fontId="77" fillId="0" borderId="0" xfId="0" applyFont="1" applyAlignment="1">
      <alignment vertical="center"/>
    </xf>
    <xf numFmtId="231" fontId="4" fillId="5" borderId="0" xfId="37" applyNumberFormat="1" applyAlignment="1">
      <alignment vertical="center"/>
    </xf>
    <xf numFmtId="164" fontId="0" fillId="46" borderId="0" xfId="47" applyFont="1" applyFill="1" applyAlignment="1">
      <alignment vertical="center"/>
    </xf>
    <xf numFmtId="164" fontId="0" fillId="38" borderId="0" xfId="47" applyFont="1" applyFill="1" applyAlignment="1">
      <alignment vertical="center"/>
    </xf>
    <xf numFmtId="164" fontId="4" fillId="0" borderId="25" xfId="47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164" fontId="4" fillId="47" borderId="24" xfId="47" applyFill="1" applyBorder="1" applyAlignment="1" applyProtection="1">
      <alignment vertical="center"/>
      <protection locked="0"/>
    </xf>
    <xf numFmtId="164" fontId="4" fillId="47" borderId="24" xfId="47" applyFill="1" applyBorder="1" applyProtection="1">
      <alignment vertical="center"/>
      <protection locked="0"/>
    </xf>
    <xf numFmtId="166" fontId="0" fillId="46" borderId="0" xfId="50" applyFont="1" applyFill="1" applyAlignment="1">
      <alignment vertical="center"/>
    </xf>
    <xf numFmtId="0" fontId="25" fillId="0" borderId="0" xfId="31" applyFont="1" applyAlignment="1">
      <alignment vertical="center"/>
    </xf>
    <xf numFmtId="169" fontId="4" fillId="0" borderId="2" xfId="35" applyNumberFormat="1" applyAlignment="1">
      <alignment vertical="center"/>
      <protection locked="0"/>
    </xf>
    <xf numFmtId="232" fontId="4" fillId="48" borderId="0" xfId="702" applyNumberFormat="1" applyAlignment="1">
      <alignment vertical="center"/>
    </xf>
    <xf numFmtId="231" fontId="4" fillId="0" borderId="1" xfId="34" applyNumberFormat="1">
      <alignment vertical="center"/>
    </xf>
    <xf numFmtId="0" fontId="11" fillId="0" borderId="0" xfId="0" applyFont="1">
      <alignment vertical="center"/>
    </xf>
    <xf numFmtId="232" fontId="4" fillId="0" borderId="2" xfId="35" applyNumberFormat="1" applyAlignment="1">
      <alignment vertical="center"/>
      <protection locked="0"/>
    </xf>
    <xf numFmtId="232" fontId="4" fillId="0" borderId="1" xfId="34" applyNumberFormat="1" applyAlignment="1">
      <alignment vertical="center"/>
    </xf>
    <xf numFmtId="231" fontId="4" fillId="5" borderId="0" xfId="37" applyNumberFormat="1">
      <alignment vertical="center"/>
    </xf>
    <xf numFmtId="235" fontId="4" fillId="0" borderId="1" xfId="34" applyNumberFormat="1">
      <alignment vertical="center"/>
    </xf>
    <xf numFmtId="231" fontId="4" fillId="48" borderId="0" xfId="702" applyNumberFormat="1">
      <alignment vertical="center"/>
    </xf>
    <xf numFmtId="0" fontId="4" fillId="0" borderId="0" xfId="3" applyAlignment="1">
      <alignment vertical="center"/>
    </xf>
    <xf numFmtId="0" fontId="4" fillId="0" borderId="0" xfId="3">
      <alignment vertical="center"/>
    </xf>
    <xf numFmtId="231" fontId="4" fillId="0" borderId="0" xfId="3" applyNumberFormat="1">
      <alignment vertical="center"/>
    </xf>
    <xf numFmtId="164" fontId="0" fillId="7" borderId="0" xfId="47" applyFont="1" applyFill="1">
      <alignment vertical="center"/>
    </xf>
    <xf numFmtId="0" fontId="7" fillId="0" borderId="0" xfId="3" applyFont="1" applyAlignment="1">
      <alignment vertical="center"/>
    </xf>
    <xf numFmtId="232" fontId="4" fillId="43" borderId="1" xfId="34" applyNumberFormat="1" applyFill="1" applyAlignment="1">
      <alignment vertical="center"/>
    </xf>
    <xf numFmtId="232" fontId="4" fillId="5" borderId="0" xfId="37" applyNumberFormat="1" applyAlignment="1">
      <alignment vertical="center"/>
    </xf>
    <xf numFmtId="164" fontId="11" fillId="0" borderId="0" xfId="47" applyFont="1">
      <alignment vertical="center"/>
    </xf>
    <xf numFmtId="164" fontId="4" fillId="0" borderId="0" xfId="47" applyAlignment="1">
      <alignment vertical="center"/>
    </xf>
    <xf numFmtId="232" fontId="4" fillId="0" borderId="0" xfId="3" applyNumberFormat="1" applyAlignment="1">
      <alignment vertical="center"/>
    </xf>
    <xf numFmtId="10" fontId="4" fillId="0" borderId="1" xfId="34" applyNumberFormat="1" applyAlignment="1">
      <alignment vertical="center"/>
    </xf>
    <xf numFmtId="233" fontId="4" fillId="0" borderId="0" xfId="47" applyNumberFormat="1" applyAlignment="1">
      <alignment vertical="center"/>
    </xf>
    <xf numFmtId="167" fontId="4" fillId="43" borderId="1" xfId="34" applyNumberFormat="1" applyFill="1" applyAlignment="1">
      <alignment vertical="center"/>
    </xf>
    <xf numFmtId="233" fontId="4" fillId="45" borderId="0" xfId="50" applyNumberFormat="1" applyFill="1" applyAlignment="1">
      <alignment vertical="center"/>
    </xf>
    <xf numFmtId="233" fontId="4" fillId="0" borderId="25" xfId="50" applyNumberFormat="1" applyBorder="1" applyAlignment="1">
      <alignment vertical="center"/>
    </xf>
    <xf numFmtId="231" fontId="10" fillId="0" borderId="0" xfId="4" applyNumberFormat="1" applyAlignment="1">
      <alignment vertical="center"/>
    </xf>
    <xf numFmtId="164" fontId="4" fillId="44" borderId="25" xfId="47" applyFill="1" applyBorder="1">
      <alignment vertical="center"/>
    </xf>
    <xf numFmtId="164" fontId="4" fillId="0" borderId="25" xfId="47" applyBorder="1">
      <alignment vertical="center"/>
    </xf>
    <xf numFmtId="164" fontId="4" fillId="40" borderId="25" xfId="47" applyFill="1" applyBorder="1">
      <alignment vertical="center"/>
    </xf>
    <xf numFmtId="164" fontId="4" fillId="46" borderId="0" xfId="47" applyFill="1" applyBorder="1">
      <alignment vertical="center"/>
    </xf>
    <xf numFmtId="164" fontId="4" fillId="0" borderId="26" xfId="47" applyBorder="1">
      <alignment vertical="center"/>
    </xf>
    <xf numFmtId="0" fontId="4" fillId="0" borderId="0" xfId="3" applyAlignment="1">
      <alignment horizontal="left" vertical="center" indent="1"/>
    </xf>
    <xf numFmtId="164" fontId="4" fillId="43" borderId="1" xfId="47" applyFill="1" applyBorder="1" applyAlignment="1">
      <alignment vertical="center"/>
    </xf>
    <xf numFmtId="164" fontId="4" fillId="49" borderId="25" xfId="47" applyFill="1" applyBorder="1">
      <alignment vertical="center"/>
    </xf>
    <xf numFmtId="0" fontId="78" fillId="0" borderId="0" xfId="28" applyFont="1" applyFill="1" applyBorder="1">
      <alignment vertical="center"/>
    </xf>
    <xf numFmtId="0" fontId="78" fillId="0" borderId="0" xfId="28" applyFont="1" applyFill="1">
      <alignment vertical="center"/>
    </xf>
    <xf numFmtId="0" fontId="79" fillId="0" borderId="0" xfId="0" applyFont="1" applyAlignment="1">
      <alignment vertical="center"/>
    </xf>
    <xf numFmtId="0" fontId="80" fillId="0" borderId="0" xfId="32" applyFont="1">
      <alignment vertical="center"/>
    </xf>
    <xf numFmtId="0" fontId="80" fillId="2" borderId="0" xfId="5" applyFont="1">
      <alignment horizontal="center" vertical="top" wrapText="1"/>
    </xf>
    <xf numFmtId="0" fontId="81" fillId="8" borderId="8" xfId="0" applyFont="1" applyFill="1" applyBorder="1" applyAlignment="1"/>
    <xf numFmtId="0" fontId="82" fillId="8" borderId="8" xfId="0" applyFont="1" applyFill="1" applyBorder="1" applyAlignment="1"/>
    <xf numFmtId="0" fontId="82" fillId="0" borderId="0" xfId="0" applyFont="1" applyAlignment="1"/>
    <xf numFmtId="0" fontId="83" fillId="0" borderId="0" xfId="31" applyFont="1" applyAlignment="1">
      <alignment vertical="center"/>
    </xf>
    <xf numFmtId="0" fontId="79" fillId="0" borderId="0" xfId="0" applyFont="1">
      <alignment vertical="center"/>
    </xf>
    <xf numFmtId="231" fontId="79" fillId="0" borderId="2" xfId="35" applyNumberFormat="1" applyFont="1">
      <alignment vertical="center"/>
      <protection locked="0"/>
    </xf>
    <xf numFmtId="0" fontId="84" fillId="0" borderId="0" xfId="41" applyFont="1">
      <alignment vertical="center"/>
    </xf>
    <xf numFmtId="0" fontId="79" fillId="5" borderId="0" xfId="37" applyFont="1">
      <alignment vertical="center"/>
    </xf>
    <xf numFmtId="169" fontId="79" fillId="0" borderId="0" xfId="0" applyNumberFormat="1" applyFont="1" applyAlignment="1">
      <alignment vertical="center"/>
    </xf>
    <xf numFmtId="164" fontId="79" fillId="0" borderId="24" xfId="47" applyFont="1" applyBorder="1" applyProtection="1">
      <alignment vertical="center"/>
      <protection locked="0"/>
    </xf>
    <xf numFmtId="164" fontId="79" fillId="46" borderId="0" xfId="47" applyFont="1" applyFill="1" applyAlignment="1">
      <alignment vertical="center"/>
    </xf>
    <xf numFmtId="0" fontId="80" fillId="0" borderId="0" xfId="0" applyFont="1">
      <alignment vertical="center"/>
    </xf>
    <xf numFmtId="232" fontId="79" fillId="48" borderId="0" xfId="702" applyNumberFormat="1" applyFont="1" applyAlignment="1">
      <alignment vertical="center"/>
    </xf>
    <xf numFmtId="231" fontId="79" fillId="0" borderId="1" xfId="34" applyNumberFormat="1" applyFont="1">
      <alignment vertical="center"/>
    </xf>
    <xf numFmtId="0" fontId="84" fillId="0" borderId="0" xfId="0" applyFont="1">
      <alignment vertical="center"/>
    </xf>
    <xf numFmtId="0" fontId="80" fillId="0" borderId="0" xfId="0" applyFont="1" applyAlignment="1">
      <alignment vertical="center"/>
    </xf>
    <xf numFmtId="0" fontId="79" fillId="0" borderId="0" xfId="0" applyFont="1" applyAlignment="1">
      <alignment horizontal="left" vertical="center" indent="1"/>
    </xf>
    <xf numFmtId="231" fontId="79" fillId="40" borderId="1" xfId="34" applyNumberFormat="1" applyFont="1" applyFill="1">
      <alignment vertical="center"/>
    </xf>
    <xf numFmtId="164" fontId="79" fillId="0" borderId="25" xfId="47" applyFont="1" applyBorder="1" applyAlignment="1">
      <alignment vertical="center"/>
    </xf>
    <xf numFmtId="231" fontId="79" fillId="5" borderId="0" xfId="37" applyNumberFormat="1" applyFont="1">
      <alignment vertical="center"/>
    </xf>
    <xf numFmtId="0" fontId="79" fillId="0" borderId="0" xfId="0" applyFont="1" applyAlignment="1">
      <alignment horizontal="center" vertical="top"/>
    </xf>
    <xf numFmtId="0" fontId="79" fillId="5" borderId="0" xfId="37" quotePrefix="1" applyFont="1">
      <alignment vertical="center"/>
    </xf>
    <xf numFmtId="167" fontId="79" fillId="0" borderId="0" xfId="51" applyFont="1" applyAlignment="1">
      <alignment vertical="center"/>
    </xf>
    <xf numFmtId="231" fontId="4" fillId="0" borderId="2" xfId="35" applyNumberFormat="1">
      <alignment vertical="center"/>
      <protection locked="0"/>
    </xf>
    <xf numFmtId="235" fontId="4" fillId="38" borderId="0" xfId="34" applyNumberFormat="1" applyFill="1" applyBorder="1">
      <alignment vertical="center"/>
    </xf>
    <xf numFmtId="0" fontId="85" fillId="0" borderId="0" xfId="28" applyFont="1" applyFill="1" applyBorder="1">
      <alignment vertical="center"/>
    </xf>
    <xf numFmtId="0" fontId="85" fillId="0" borderId="0" xfId="28" applyFont="1" applyFill="1">
      <alignment vertical="center"/>
    </xf>
    <xf numFmtId="0" fontId="86" fillId="8" borderId="8" xfId="0" applyFont="1" applyFill="1" applyBorder="1" applyAlignment="1"/>
    <xf numFmtId="0" fontId="87" fillId="8" borderId="8" xfId="0" applyFont="1" applyFill="1" applyBorder="1" applyAlignment="1"/>
    <xf numFmtId="165" fontId="87" fillId="8" borderId="8" xfId="48" applyFont="1" applyFill="1" applyBorder="1" applyAlignment="1"/>
    <xf numFmtId="0" fontId="87" fillId="0" borderId="0" xfId="0" applyFont="1" applyAlignment="1"/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89" fillId="2" borderId="0" xfId="5" applyFont="1">
      <alignment horizontal="center" vertical="top" wrapText="1"/>
    </xf>
    <xf numFmtId="185" fontId="88" fillId="0" borderId="3" xfId="39" applyNumberFormat="1" applyFont="1" applyAlignment="1">
      <alignment vertical="center"/>
      <protection locked="0"/>
    </xf>
    <xf numFmtId="0" fontId="90" fillId="0" borderId="0" xfId="41" applyFont="1" applyAlignment="1">
      <alignment vertical="center"/>
    </xf>
    <xf numFmtId="0" fontId="91" fillId="0" borderId="0" xfId="0" applyFont="1" applyAlignment="1">
      <alignment vertical="center"/>
    </xf>
    <xf numFmtId="0" fontId="90" fillId="0" borderId="0" xfId="41" applyFont="1">
      <alignment vertical="center"/>
    </xf>
    <xf numFmtId="186" fontId="88" fillId="0" borderId="3" xfId="39" applyNumberFormat="1" applyFont="1" applyAlignment="1">
      <alignment vertical="center"/>
      <protection locked="0"/>
    </xf>
    <xf numFmtId="9" fontId="88" fillId="0" borderId="0" xfId="0" applyNumberFormat="1" applyFont="1" applyAlignment="1">
      <alignment vertical="center"/>
    </xf>
    <xf numFmtId="0" fontId="92" fillId="0" borderId="0" xfId="31" applyFont="1" applyAlignment="1">
      <alignment vertical="center"/>
    </xf>
    <xf numFmtId="166" fontId="88" fillId="3" borderId="3" xfId="33" applyNumberFormat="1" applyFont="1" applyBorder="1" applyProtection="1">
      <alignment vertical="center"/>
      <protection locked="0"/>
    </xf>
    <xf numFmtId="167" fontId="88" fillId="0" borderId="1" xfId="34" applyNumberFormat="1" applyFont="1">
      <alignment vertical="center"/>
    </xf>
    <xf numFmtId="166" fontId="88" fillId="5" borderId="0" xfId="37" applyNumberFormat="1" applyFont="1">
      <alignment vertical="center"/>
    </xf>
    <xf numFmtId="166" fontId="88" fillId="39" borderId="0" xfId="37" applyNumberFormat="1" applyFont="1" applyFill="1">
      <alignment vertical="center"/>
    </xf>
    <xf numFmtId="166" fontId="88" fillId="39" borderId="1" xfId="34" applyNumberFormat="1" applyFont="1" applyFill="1">
      <alignment vertical="center"/>
    </xf>
    <xf numFmtId="164" fontId="4" fillId="0" borderId="27" xfId="35" applyNumberFormat="1" applyBorder="1" applyAlignment="1">
      <alignment vertical="center"/>
      <protection locked="0"/>
    </xf>
    <xf numFmtId="164" fontId="4" fillId="0" borderId="28" xfId="35" applyNumberFormat="1" applyBorder="1" applyAlignment="1">
      <alignment vertical="center"/>
      <protection locked="0"/>
    </xf>
    <xf numFmtId="164" fontId="4" fillId="0" borderId="27" xfId="35" applyNumberFormat="1" applyFill="1" applyBorder="1" applyAlignment="1">
      <alignment vertical="center"/>
      <protection locked="0"/>
    </xf>
    <xf numFmtId="166" fontId="4" fillId="0" borderId="27" xfId="50" applyBorder="1" applyAlignment="1" applyProtection="1">
      <alignment vertical="center"/>
      <protection locked="0"/>
    </xf>
    <xf numFmtId="186" fontId="4" fillId="0" borderId="27" xfId="35" applyNumberFormat="1" applyBorder="1" applyAlignment="1">
      <alignment vertical="center"/>
      <protection locked="0"/>
    </xf>
    <xf numFmtId="0" fontId="0" fillId="0" borderId="27" xfId="0" applyBorder="1">
      <alignment vertical="center"/>
    </xf>
    <xf numFmtId="164" fontId="4" fillId="0" borderId="27" xfId="47" applyBorder="1" applyAlignment="1" applyProtection="1">
      <alignment vertical="center"/>
      <protection locked="0"/>
    </xf>
    <xf numFmtId="231" fontId="79" fillId="0" borderId="27" xfId="35" applyNumberFormat="1" applyFont="1" applyBorder="1">
      <alignment vertical="center"/>
      <protection locked="0"/>
    </xf>
    <xf numFmtId="231" fontId="4" fillId="0" borderId="27" xfId="35" applyNumberFormat="1" applyBorder="1">
      <alignment vertical="center"/>
      <protection locked="0"/>
    </xf>
    <xf numFmtId="231" fontId="0" fillId="0" borderId="27" xfId="35" applyNumberFormat="1" applyFont="1" applyBorder="1">
      <alignment vertical="center"/>
      <protection locked="0"/>
    </xf>
    <xf numFmtId="232" fontId="79" fillId="0" borderId="29" xfId="34" applyNumberFormat="1" applyFont="1" applyBorder="1" applyAlignment="1">
      <alignment vertical="center"/>
    </xf>
    <xf numFmtId="232" fontId="79" fillId="0" borderId="27" xfId="35" applyNumberFormat="1" applyFont="1" applyBorder="1" applyAlignment="1">
      <alignment vertical="center"/>
      <protection locked="0"/>
    </xf>
    <xf numFmtId="234" fontId="79" fillId="0" borderId="27" xfId="35" applyNumberFormat="1" applyFont="1" applyBorder="1" applyAlignment="1">
      <alignment vertical="center"/>
      <protection locked="0"/>
    </xf>
  </cellXfs>
  <cellStyles count="703">
    <cellStyle name="_x000a_shell=progma" xfId="1"/>
    <cellStyle name="%" xfId="2"/>
    <cellStyle name="% 2" xfId="69"/>
    <cellStyle name="% 2 2" xfId="70"/>
    <cellStyle name="% 2 2 2" xfId="71"/>
    <cellStyle name="% 2 2 3" xfId="72"/>
    <cellStyle name="% 2 3" xfId="73"/>
    <cellStyle name="% 2 4" xfId="74"/>
    <cellStyle name="% 2 5" xfId="75"/>
    <cellStyle name="% 3" xfId="76"/>
    <cellStyle name="% 3 2" xfId="77"/>
    <cellStyle name="% 3 3" xfId="78"/>
    <cellStyle name="% 4" xfId="79"/>
    <cellStyle name="% 5" xfId="80"/>
    <cellStyle name="% 6" xfId="81"/>
    <cellStyle name="% 7" xfId="82"/>
    <cellStyle name="% 8" xfId="68"/>
    <cellStyle name="%_FT_AME_mini_models_deliverables_2Q08_mobile" xfId="83"/>
    <cellStyle name="%_Mobile_Q1_analysis" xfId="84"/>
    <cellStyle name="@_x000a_" xfId="85"/>
    <cellStyle name="_%(SignOnly)" xfId="86"/>
    <cellStyle name="_%(SignOnly)_AfricaMiddleEastMobileDemand3Q2005" xfId="87"/>
    <cellStyle name="_%(SignOnly)_AME Mobile Demand and Data Aggregation - 1Q06" xfId="88"/>
    <cellStyle name="_%(SignOnly)_AP Mobile Demand Aggregation and Check file - 1Q06 - USE THIS ONE" xfId="89"/>
    <cellStyle name="_%(SignOnly)_AP Mobile Demand Check File 1q2006 v.Linked" xfId="90"/>
    <cellStyle name="_%(SignOnly)_Definitions" xfId="91"/>
    <cellStyle name="_%(SignOnly)_FCMBEMEA_R" xfId="92"/>
    <cellStyle name="_%(SignOnly)_FCMBLABRA" xfId="93"/>
    <cellStyle name="_%(SignOnly)_MTN_Custom_Forecasts_Q1_2008" xfId="94"/>
    <cellStyle name="_%(SignOnly)_PakistabMob2005" xfId="95"/>
    <cellStyle name="_%(SignSpaceOnly)" xfId="96"/>
    <cellStyle name="_%(SignSpaceOnly) 2" xfId="97"/>
    <cellStyle name="_%(SignSpaceOnly) 3" xfId="98"/>
    <cellStyle name="_%(SignSpaceOnly) 4" xfId="99"/>
    <cellStyle name="_%(SignSpaceOnly)_AfricaMiddleEastMobileDemand3Q2005" xfId="100"/>
    <cellStyle name="_%(SignSpaceOnly)_AME Mobile Demand and Data Aggregation - 1Q06" xfId="101"/>
    <cellStyle name="_%(SignSpaceOnly)_AP Mobile Demand Aggregation and Check file - 1Q06 - USE THIS ONE" xfId="102"/>
    <cellStyle name="_%(SignSpaceOnly)_AP Mobile Demand Check File 1q2006 v.Linked" xfId="103"/>
    <cellStyle name="_%(SignSpaceOnly)_Definitions" xfId="104"/>
    <cellStyle name="_%(SignSpaceOnly)_FCMBEMEA_R" xfId="105"/>
    <cellStyle name="_%(SignSpaceOnly)_FCMBLABRA" xfId="106"/>
    <cellStyle name="_%(SignSpaceOnly)_MTN_Custom_Forecasts_Q1_2008" xfId="107"/>
    <cellStyle name="_%(SignSpaceOnly)_PakistabMob2005" xfId="108"/>
    <cellStyle name="_Column1" xfId="109"/>
    <cellStyle name="_Column1_GF-Kennzahlen" xfId="110"/>
    <cellStyle name="_Column1_kgfums" xfId="111"/>
    <cellStyle name="_Column1_KMR-back up-Folien Pa 2006 04 12" xfId="112"/>
    <cellStyle name="_Column1_KMR-back up-Folien Pa 2006 04 121" xfId="113"/>
    <cellStyle name="_Column1_KMR-back up-Folien Pa 2006 04 124" xfId="114"/>
    <cellStyle name="_Column1_Säulen" xfId="115"/>
    <cellStyle name="_Column1_Vorjahreswerte Anpassung 06 2001" xfId="116"/>
    <cellStyle name="_Column2" xfId="117"/>
    <cellStyle name="_Column2_GF-Kennzahlen" xfId="118"/>
    <cellStyle name="_Column2_kgfums" xfId="119"/>
    <cellStyle name="_Column2_KMR-back up-Folien Pa 2006 04 12" xfId="120"/>
    <cellStyle name="_Column2_KMR-back up-Folien Pa 2006 04 121" xfId="121"/>
    <cellStyle name="_Column2_KMR-back up-Folien Pa 2006 04 124" xfId="122"/>
    <cellStyle name="_Column2_Säulen" xfId="123"/>
    <cellStyle name="_Column2_Vorjahreswerte Anpassung 06 2001" xfId="124"/>
    <cellStyle name="_Column3" xfId="125"/>
    <cellStyle name="_Column3_GF-Kennzahlen" xfId="126"/>
    <cellStyle name="_Column3_kgfums" xfId="127"/>
    <cellStyle name="_Column3_KMR-back up-Folien Pa 2006 04 12" xfId="128"/>
    <cellStyle name="_Column3_KMR-back up-Folien Pa 2006 04 121" xfId="129"/>
    <cellStyle name="_Column3_KMR-back up-Folien Pa 2006 04 124" xfId="130"/>
    <cellStyle name="_Column3_Säulen" xfId="131"/>
    <cellStyle name="_Column3_Vorjahreswerte Anpassung 06 2001" xfId="132"/>
    <cellStyle name="_Column4" xfId="133"/>
    <cellStyle name="_Column4_GF-Kennzahlen" xfId="134"/>
    <cellStyle name="_Column4_kgfums" xfId="135"/>
    <cellStyle name="_Column4_KMR-back up-Folien Pa 2006 04 12" xfId="136"/>
    <cellStyle name="_Column4_KMR-back up-Folien Pa 2006 04 121" xfId="137"/>
    <cellStyle name="_Column4_KMR-back up-Folien Pa 2006 04 124" xfId="138"/>
    <cellStyle name="_Column4_Säulen" xfId="139"/>
    <cellStyle name="_Column4_Vorjahreswerte Anpassung 06 2001" xfId="140"/>
    <cellStyle name="_Column5" xfId="141"/>
    <cellStyle name="_Column5_GF-Kennzahlen" xfId="142"/>
    <cellStyle name="_Column5_kgfums" xfId="143"/>
    <cellStyle name="_Column5_KMR-back up-Folien Pa 2006 04 12" xfId="144"/>
    <cellStyle name="_Column5_KMR-back up-Folien Pa 2006 04 121" xfId="145"/>
    <cellStyle name="_Column5_KMR-back up-Folien Pa 2006 04 124" xfId="146"/>
    <cellStyle name="_Column5_Säulen" xfId="147"/>
    <cellStyle name="_Column5_Vorjahreswerte Anpassung 06 2001" xfId="148"/>
    <cellStyle name="_Column6" xfId="149"/>
    <cellStyle name="_Column6_GF-Kennzahlen" xfId="150"/>
    <cellStyle name="_Column6_kgfums" xfId="151"/>
    <cellStyle name="_Column6_KMR-back up-Folien Pa 2006 04 12" xfId="152"/>
    <cellStyle name="_Column6_KMR-back up-Folien Pa 2006 04 121" xfId="153"/>
    <cellStyle name="_Column6_KMR-back up-Folien Pa 2006 04 124" xfId="154"/>
    <cellStyle name="_Column6_Säulen" xfId="155"/>
    <cellStyle name="_Column6_Vorjahreswerte Anpassung 06 2001" xfId="156"/>
    <cellStyle name="_Column7" xfId="157"/>
    <cellStyle name="_Column7_GF-Kennzahlen" xfId="158"/>
    <cellStyle name="_Column7_kgfums" xfId="159"/>
    <cellStyle name="_Column7_KMR-back up-Folien Pa 2006 04 12" xfId="160"/>
    <cellStyle name="_Column7_KMR-back up-Folien Pa 2006 04 121" xfId="161"/>
    <cellStyle name="_Column7_KMR-back up-Folien Pa 2006 04 124" xfId="162"/>
    <cellStyle name="_Column7_Säulen" xfId="163"/>
    <cellStyle name="_Column7_Vorjahreswerte Anpassung 06 2001" xfId="164"/>
    <cellStyle name="_Comma" xfId="165"/>
    <cellStyle name="_Comma 2" xfId="166"/>
    <cellStyle name="_Comma 3" xfId="167"/>
    <cellStyle name="_Comma 4" xfId="168"/>
    <cellStyle name="_Comma_2Q08 AME Mobile Demand Aggregation copy" xfId="169"/>
    <cellStyle name="_Comma_AfricaMiddleEastMobileDemand3Q2005" xfId="170"/>
    <cellStyle name="_Comma_AME Mobile Demand and Data Aggregation - 1Q06" xfId="171"/>
    <cellStyle name="_Comma_AP Mobile Demand Aggregation and Check file - 1Q06 - USE THIS ONE" xfId="172"/>
    <cellStyle name="_Comma_AP Mobile Demand Check File 1q2006 v.Linked" xfId="173"/>
    <cellStyle name="_Comma_Definitions" xfId="174"/>
    <cellStyle name="_Comma_FCMBEMEA_R" xfId="175"/>
    <cellStyle name="_Comma_FCMBLABRA" xfId="176"/>
    <cellStyle name="_Comma_MTN_Custom_Forecasts_Q1_2008" xfId="177"/>
    <cellStyle name="_Comma_PakistabMob2005" xfId="178"/>
    <cellStyle name="_Currency" xfId="179"/>
    <cellStyle name="_Currency 2" xfId="180"/>
    <cellStyle name="_Currency 3" xfId="181"/>
    <cellStyle name="_Currency 4" xfId="182"/>
    <cellStyle name="_Currency_2Q08 AME Mobile Demand Aggregation copy" xfId="183"/>
    <cellStyle name="_Currency_AfricaMiddleEastMobileDemand3Q2005" xfId="184"/>
    <cellStyle name="_Currency_AME Mobile Demand and Data Aggregation - 1Q06" xfId="185"/>
    <cellStyle name="_Currency_AP Mobile Demand Aggregation and Check file - 1Q06 - USE THIS ONE" xfId="186"/>
    <cellStyle name="_Currency_AP Mobile Demand Check File 1q2006 v.Linked" xfId="187"/>
    <cellStyle name="_Currency_Definitions" xfId="188"/>
    <cellStyle name="_Currency_FCMBEMEA_R" xfId="189"/>
    <cellStyle name="_Currency_FCMBLABRA" xfId="190"/>
    <cellStyle name="_Currency_MTN_Custom_Forecasts_Q1_2008" xfId="191"/>
    <cellStyle name="_Currency_PakistabMob2005" xfId="192"/>
    <cellStyle name="_CurrencySpace" xfId="193"/>
    <cellStyle name="_CurrencySpace 2" xfId="194"/>
    <cellStyle name="_CurrencySpace 3" xfId="195"/>
    <cellStyle name="_CurrencySpace 4" xfId="196"/>
    <cellStyle name="_CurrencySpace_2Q08 AME Mobile Demand Aggregation copy" xfId="197"/>
    <cellStyle name="_CurrencySpace_AfricaMiddleEastMobileDemand3Q2005" xfId="198"/>
    <cellStyle name="_CurrencySpace_AME Mobile Demand and Data Aggregation - 1Q06" xfId="199"/>
    <cellStyle name="_CurrencySpace_AP Mobile Demand Aggregation and Check file - 1Q06 - USE THIS ONE" xfId="200"/>
    <cellStyle name="_CurrencySpace_AP Mobile Demand Check File 1q2006 v.Linked" xfId="201"/>
    <cellStyle name="_CurrencySpace_Definitions" xfId="202"/>
    <cellStyle name="_CurrencySpace_FCMBEMEA_R" xfId="203"/>
    <cellStyle name="_CurrencySpace_FCMBLABRA" xfId="204"/>
    <cellStyle name="_CurrencySpace_MTN_Custom_Forecasts_Q1_2008" xfId="205"/>
    <cellStyle name="_CurrencySpace_PakistabMob2005" xfId="206"/>
    <cellStyle name="_Data" xfId="207"/>
    <cellStyle name="_Data_030813 Überleitung &amp; Dash Board 2003" xfId="208"/>
    <cellStyle name="_Data_040727 ReviewMaßnahmen Juni 04" xfId="209"/>
    <cellStyle name="_Data_208-20004-v013" xfId="210"/>
    <cellStyle name="_Data_Auftragseingang" xfId="211"/>
    <cellStyle name="_Data_Budget-KPI 2004" xfId="212"/>
    <cellStyle name="_Data_EBIT nach SL" xfId="213"/>
    <cellStyle name="_Data_Ebita -Ebitda (ITS)" xfId="214"/>
    <cellStyle name="_Data_EBITDA nach SL" xfId="215"/>
    <cellStyle name="_Data_Eingabe KPI" xfId="216"/>
    <cellStyle name="_Data_Eingabe RFC" xfId="217"/>
    <cellStyle name="_Data_Eingabegabe-Sheet" xfId="218"/>
    <cellStyle name="_Data_Eingabe-Sheet" xfId="219"/>
    <cellStyle name="_Data_Eingabe-SL" xfId="220"/>
    <cellStyle name="_Data_Ereignisse die die TSI nicht zu vertreten hat 2002" xfId="221"/>
    <cellStyle name="_Data_Flash Apr 05" xfId="222"/>
    <cellStyle name="_Data_Flash Eckdaten" xfId="223"/>
    <cellStyle name="_Data_Flash März 05" xfId="224"/>
    <cellStyle name="_Data_Flash_2004" xfId="225"/>
    <cellStyle name="_Data_Flash_2004 o Entkonsolid" xfId="226"/>
    <cellStyle name="_Data_Flash_2004 ohne Entkonsolidierungen" xfId="227"/>
    <cellStyle name="_Data_Flash_IL_Eingabe_AKTUELL" xfId="228"/>
    <cellStyle name="_Data_Flash-Zahlen int Budget" xfId="229"/>
    <cellStyle name="_Data_GF-Kennzahlen" xfId="230"/>
    <cellStyle name="_Data_IL-Budget 2004 DTAG" xfId="231"/>
    <cellStyle name="_Data_Input für AR DTAG Q3 060202 final Rü Hr. Gärtner" xfId="232"/>
    <cellStyle name="_Data_Investitionen nach SL" xfId="233"/>
    <cellStyle name="_Data_Ist-KPI 2004" xfId="234"/>
    <cellStyle name="_Data_kgfums" xfId="235"/>
    <cellStyle name="_Data_KMR-back up-Folien Pa 2006 04 12" xfId="236"/>
    <cellStyle name="_Data_KMR-back up-Folien Pa 2006 04 121" xfId="237"/>
    <cellStyle name="_Data_KMR-back up-Folien Pa 2006 04 124" xfId="238"/>
    <cellStyle name="_Data_KPI" xfId="239"/>
    <cellStyle name="_Data_KPI IT" xfId="240"/>
    <cellStyle name="_Data_MMR-Report int Budget" xfId="241"/>
    <cellStyle name="_Data_MMR-Report_2004Teil1" xfId="242"/>
    <cellStyle name="_Data_MMR-Report_2004Teil1_neu" xfId="243"/>
    <cellStyle name="_Data_Personal nach SL" xfId="244"/>
    <cellStyle name="_Data_Personal-Aufträge (ITS)" xfId="245"/>
    <cellStyle name="_Data_Retrieve Flash 2003 030505" xfId="246"/>
    <cellStyle name="_Data_Retrieve KPI 2004" xfId="247"/>
    <cellStyle name="_Data_Retrieve MMR 2005" xfId="248"/>
    <cellStyle name="_Data_Retrieve_FLASH_2004 Forecast" xfId="249"/>
    <cellStyle name="_Data_Review&amp;Maßnahmen Jul 04" xfId="250"/>
    <cellStyle name="_Data_Roll FC Umsatz + EBITDA" xfId="251"/>
    <cellStyle name="_Data_Säulen" xfId="252"/>
    <cellStyle name="_Data_SL SI (II)" xfId="253"/>
    <cellStyle name="_Data_TSI Grafischer_Bericht_Template_TEC Herrn Heil mit Sternausrichtung" xfId="254"/>
    <cellStyle name="_Data_Übergabesheet MMR" xfId="255"/>
    <cellStyle name="_Data_Umsatz -Aussenumsatz (TCS)" xfId="256"/>
    <cellStyle name="_Data_Umsatz extern-intern für MMR" xfId="257"/>
    <cellStyle name="_Data_Umsatz nach SL" xfId="258"/>
    <cellStyle name="_Data_Umsatzstruktur GK Sep 05" xfId="259"/>
    <cellStyle name="_Data_Vorjahreswerte Anpassung 06 2001" xfId="260"/>
    <cellStyle name="_Euro" xfId="261"/>
    <cellStyle name="_Euro 2" xfId="262"/>
    <cellStyle name="_Euro 3" xfId="263"/>
    <cellStyle name="_Euro 4" xfId="264"/>
    <cellStyle name="_Euro_2Q08 AME Mobile Demand Aggregation copy" xfId="265"/>
    <cellStyle name="_Euro_AfricaMiddleEastMobileDemand3Q2005" xfId="266"/>
    <cellStyle name="_Euro_AME Mobile Demand and Data Aggregation - 1Q06" xfId="267"/>
    <cellStyle name="_Euro_AP Mobile Demand Aggregation and Check file - 1Q06 - USE THIS ONE" xfId="268"/>
    <cellStyle name="_Euro_AP Mobile Demand Check File 1q2006 v.Linked" xfId="269"/>
    <cellStyle name="_Euro_Definitions" xfId="270"/>
    <cellStyle name="_Euro_FCMBEMEA_R" xfId="271"/>
    <cellStyle name="_Euro_FCMBLABRA" xfId="272"/>
    <cellStyle name="_Euro_MTN_Custom_Forecasts_Q1_2008" xfId="273"/>
    <cellStyle name="_Euro_PakistabMob2005" xfId="274"/>
    <cellStyle name="_Header" xfId="275"/>
    <cellStyle name="_Header_GF-Kennzahlen" xfId="276"/>
    <cellStyle name="_Header_kgfums" xfId="277"/>
    <cellStyle name="_Header_KMR-back up-Folien Pa 2006 04 12" xfId="278"/>
    <cellStyle name="_Header_KMR-back up-Folien Pa 2006 04 121" xfId="279"/>
    <cellStyle name="_Header_KMR-back up-Folien Pa 2006 04 124" xfId="280"/>
    <cellStyle name="_Header_Säulen" xfId="281"/>
    <cellStyle name="_Header_Vorjahreswerte Anpassung 06 2001" xfId="282"/>
    <cellStyle name="_Heading" xfId="283"/>
    <cellStyle name="_Heading_AfricaMiddleEastMobileDemand3Q2005" xfId="284"/>
    <cellStyle name="_Heading_AME Mobile Demand and Data Aggregation - 1Q06" xfId="285"/>
    <cellStyle name="_Heading_AP Mobile Demand Aggregation and Check file - 1Q06 - USE THIS ONE" xfId="286"/>
    <cellStyle name="_Heading_AP Mobile Demand Check File 1q2006 v.Linked" xfId="287"/>
    <cellStyle name="_Heading_Definitions" xfId="288"/>
    <cellStyle name="_Heading_FCMBEMEA_R" xfId="289"/>
    <cellStyle name="_Heading_FCMBLABRA" xfId="290"/>
    <cellStyle name="_Heading_MTN_Custom_Forecasts_Q1_2008" xfId="291"/>
    <cellStyle name="_Heading_PakistabMob2005" xfId="292"/>
    <cellStyle name="_Highlight" xfId="293"/>
    <cellStyle name="_Highlight_AfricaMiddleEastMobileDemand3Q2005" xfId="294"/>
    <cellStyle name="_Highlight_AME Mobile Demand and Data Aggregation - 1Q06" xfId="295"/>
    <cellStyle name="_Highlight_AP Mobile Demand Aggregation and Check file - 1Q06 - USE THIS ONE" xfId="296"/>
    <cellStyle name="_Highlight_AP Mobile Demand Check File 1q2006 v.Linked" xfId="297"/>
    <cellStyle name="_Highlight_Definitions" xfId="298"/>
    <cellStyle name="_Highlight_FCMBEMEA_R" xfId="299"/>
    <cellStyle name="_Highlight_FCMBLABRA" xfId="300"/>
    <cellStyle name="_Highlight_MTN_Custom_Forecasts_Q1_2008" xfId="301"/>
    <cellStyle name="_Highlight_PakistabMob2005" xfId="302"/>
    <cellStyle name="_Multiple" xfId="303"/>
    <cellStyle name="_Multiple 2" xfId="304"/>
    <cellStyle name="_Multiple 3" xfId="305"/>
    <cellStyle name="_Multiple 4" xfId="306"/>
    <cellStyle name="_Multiple_2Q08 AME Mobile Demand Aggregation copy" xfId="307"/>
    <cellStyle name="_Multiple_AfricaMiddleEastMobileDemand3Q2005" xfId="308"/>
    <cellStyle name="_Multiple_AME Mobile Demand and Data Aggregation - 1Q06" xfId="309"/>
    <cellStyle name="_Multiple_AP Mobile Demand Aggregation and Check file - 1Q06 - USE THIS ONE" xfId="310"/>
    <cellStyle name="_Multiple_AP Mobile Demand Check File 1q2006 v.Linked" xfId="311"/>
    <cellStyle name="_Multiple_Definitions" xfId="312"/>
    <cellStyle name="_Multiple_FCMBEMEA_R" xfId="313"/>
    <cellStyle name="_Multiple_FCMBLABRA" xfId="314"/>
    <cellStyle name="_Multiple_MTN_Custom_Forecasts_Q1_2008" xfId="315"/>
    <cellStyle name="_Multiple_PakistabMob2005" xfId="316"/>
    <cellStyle name="_MultipleSpace" xfId="317"/>
    <cellStyle name="_MultipleSpace 2" xfId="318"/>
    <cellStyle name="_MultipleSpace 3" xfId="319"/>
    <cellStyle name="_MultipleSpace 4" xfId="320"/>
    <cellStyle name="_MultipleSpace_2Q08 AME Mobile Demand Aggregation copy" xfId="321"/>
    <cellStyle name="_MultipleSpace_AfricaMiddleEastMobileDemand3Q2005" xfId="322"/>
    <cellStyle name="_MultipleSpace_AME Mobile Demand and Data Aggregation - 1Q06" xfId="323"/>
    <cellStyle name="_MultipleSpace_AP Mobile Demand Aggregation and Check file - 1Q06 - USE THIS ONE" xfId="324"/>
    <cellStyle name="_MultipleSpace_AP Mobile Demand Check File 1q2006 v.Linked" xfId="325"/>
    <cellStyle name="_MultipleSpace_Definitions" xfId="326"/>
    <cellStyle name="_MultipleSpace_FCMBEMEA_R" xfId="327"/>
    <cellStyle name="_MultipleSpace_FCMBLABRA" xfId="328"/>
    <cellStyle name="_MultipleSpace_MTN_Custom_Forecasts_Q1_2008" xfId="329"/>
    <cellStyle name="_MultipleSpace_PakistabMob2005" xfId="330"/>
    <cellStyle name="_Row1" xfId="331"/>
    <cellStyle name="_Row1_GF-Kennzahlen" xfId="332"/>
    <cellStyle name="_Row1_kgfums" xfId="333"/>
    <cellStyle name="_Row1_KMR-back up-Folien Pa 2006 04 12" xfId="334"/>
    <cellStyle name="_Row1_KMR-back up-Folien Pa 2006 04 121" xfId="335"/>
    <cellStyle name="_Row1_KMR-back up-Folien Pa 2006 04 124" xfId="336"/>
    <cellStyle name="_Row1_Säulen" xfId="337"/>
    <cellStyle name="_Row1_Vorjahreswerte Anpassung 06 2001" xfId="338"/>
    <cellStyle name="_Row2" xfId="339"/>
    <cellStyle name="_Row2_GF-Kennzahlen" xfId="340"/>
    <cellStyle name="_Row2_kgfums" xfId="341"/>
    <cellStyle name="_Row2_KMR-back up-Folien Pa 2006 04 12" xfId="342"/>
    <cellStyle name="_Row2_KMR-back up-Folien Pa 2006 04 121" xfId="343"/>
    <cellStyle name="_Row2_KMR-back up-Folien Pa 2006 04 124" xfId="344"/>
    <cellStyle name="_Row2_Säulen" xfId="345"/>
    <cellStyle name="_Row2_Vorjahreswerte Anpassung 06 2001" xfId="346"/>
    <cellStyle name="_Row3" xfId="347"/>
    <cellStyle name="_Row3_GF-Kennzahlen" xfId="348"/>
    <cellStyle name="_Row3_kgfums" xfId="349"/>
    <cellStyle name="_Row3_KMR-back up-Folien Pa 2006 04 12" xfId="350"/>
    <cellStyle name="_Row3_KMR-back up-Folien Pa 2006 04 121" xfId="351"/>
    <cellStyle name="_Row3_KMR-back up-Folien Pa 2006 04 124" xfId="352"/>
    <cellStyle name="_Row3_Säulen" xfId="353"/>
    <cellStyle name="_Row3_Vorjahreswerte Anpassung 06 2001" xfId="354"/>
    <cellStyle name="_Row4" xfId="355"/>
    <cellStyle name="_Row4_GF-Kennzahlen" xfId="356"/>
    <cellStyle name="_Row4_kgfums" xfId="357"/>
    <cellStyle name="_Row4_KMR-back up-Folien Pa 2006 04 12" xfId="358"/>
    <cellStyle name="_Row4_KMR-back up-Folien Pa 2006 04 121" xfId="359"/>
    <cellStyle name="_Row4_KMR-back up-Folien Pa 2006 04 124" xfId="360"/>
    <cellStyle name="_Row4_Säulen" xfId="361"/>
    <cellStyle name="_Row4_Vorjahreswerte Anpassung 06 2001" xfId="362"/>
    <cellStyle name="_Row5" xfId="363"/>
    <cellStyle name="_Row5_GF-Kennzahlen" xfId="364"/>
    <cellStyle name="_Row5_kgfums" xfId="365"/>
    <cellStyle name="_Row5_KMR-back up-Folien Pa 2006 04 12" xfId="366"/>
    <cellStyle name="_Row5_KMR-back up-Folien Pa 2006 04 121" xfId="367"/>
    <cellStyle name="_Row5_KMR-back up-Folien Pa 2006 04 124" xfId="368"/>
    <cellStyle name="_Row5_Säulen" xfId="369"/>
    <cellStyle name="_Row5_Vorjahreswerte Anpassung 06 2001" xfId="370"/>
    <cellStyle name="_Row6" xfId="371"/>
    <cellStyle name="_Row6_GF-Kennzahlen" xfId="372"/>
    <cellStyle name="_Row6_kgfums" xfId="373"/>
    <cellStyle name="_Row6_KMR-back up-Folien Pa 2006 04 12" xfId="374"/>
    <cellStyle name="_Row6_KMR-back up-Folien Pa 2006 04 121" xfId="375"/>
    <cellStyle name="_Row6_KMR-back up-Folien Pa 2006 04 124" xfId="376"/>
    <cellStyle name="_Row6_Säulen" xfId="377"/>
    <cellStyle name="_Row6_Vorjahreswerte Anpassung 06 2001" xfId="378"/>
    <cellStyle name="_Row7" xfId="379"/>
    <cellStyle name="_Row7_GF-Kennzahlen" xfId="380"/>
    <cellStyle name="_Row7_kgfums" xfId="381"/>
    <cellStyle name="_Row7_KMR-back up-Folien Pa 2006 04 12" xfId="382"/>
    <cellStyle name="_Row7_KMR-back up-Folien Pa 2006 04 121" xfId="383"/>
    <cellStyle name="_Row7_KMR-back up-Folien Pa 2006 04 124" xfId="384"/>
    <cellStyle name="_Row7_Säulen" xfId="385"/>
    <cellStyle name="_Row7_Vorjahreswerte Anpassung 06 2001" xfId="386"/>
    <cellStyle name="_SubHeading" xfId="387"/>
    <cellStyle name="_SubHeading_AfricaMiddleEastMobileDemand3Q2005" xfId="388"/>
    <cellStyle name="_SubHeading_AME Mobile Demand and Data Aggregation - 1Q06" xfId="389"/>
    <cellStyle name="_SubHeading_AP Mobile Demand Aggregation and Check file - 1Q06 - USE THIS ONE" xfId="390"/>
    <cellStyle name="_SubHeading_AP Mobile Demand Check File 1q2006 v.Linked" xfId="391"/>
    <cellStyle name="_SubHeading_Definitions" xfId="392"/>
    <cellStyle name="_SubHeading_FCMBEMEA_R" xfId="393"/>
    <cellStyle name="_SubHeading_FCMBLABRA" xfId="394"/>
    <cellStyle name="_SubHeading_MTN_Custom_Forecasts_Q1_2008" xfId="395"/>
    <cellStyle name="_SubHeading_PakistabMob2005" xfId="396"/>
    <cellStyle name="_Table" xfId="397"/>
    <cellStyle name="_Table_AfricaMiddleEastMobileDemand3Q2005" xfId="398"/>
    <cellStyle name="_Table_AME Mobile Demand and Data Aggregation - 1Q06" xfId="399"/>
    <cellStyle name="_Table_AP Mobile Demand Aggregation and Check file - 1Q06 - USE THIS ONE" xfId="400"/>
    <cellStyle name="_Table_AP Mobile Demand Check File 1q2006 v.Linked" xfId="401"/>
    <cellStyle name="_Table_Definitions" xfId="402"/>
    <cellStyle name="_Table_FCMBEMEA_R" xfId="403"/>
    <cellStyle name="_Table_FCMBLABRA" xfId="404"/>
    <cellStyle name="_Table_MTN_Custom_Forecasts_Q1_2008" xfId="405"/>
    <cellStyle name="_Table_PakistabMob2005" xfId="406"/>
    <cellStyle name="_TableHead" xfId="407"/>
    <cellStyle name="_TableHead_AfricaMiddleEastMobileDemand3Q2005" xfId="408"/>
    <cellStyle name="_TableHead_AME Mobile Demand and Data Aggregation - 1Q06" xfId="409"/>
    <cellStyle name="_TableHead_AP Mobile Demand Aggregation and Check file - 1Q06 - USE THIS ONE" xfId="410"/>
    <cellStyle name="_TableHead_AP Mobile Demand Check File 1q2006 v.Linked" xfId="411"/>
    <cellStyle name="_TableHead_Definitions" xfId="412"/>
    <cellStyle name="_TableHead_FCMBEMEA_R" xfId="413"/>
    <cellStyle name="_TableHead_FCMBLABRA" xfId="414"/>
    <cellStyle name="_TableHead_Orange AME Forecast Templates Nov 06 final" xfId="415"/>
    <cellStyle name="_TableHead_PakistabMob2005" xfId="416"/>
    <cellStyle name="_TableRowHead" xfId="417"/>
    <cellStyle name="_TableRowHead_AfricaMiddleEastMobileDemand3Q2005" xfId="418"/>
    <cellStyle name="_TableRowHead_AME Mobile Demand and Data Aggregation - 1Q06" xfId="419"/>
    <cellStyle name="_TableRowHead_AP Mobile Demand Aggregation and Check file - 1Q06 - USE THIS ONE" xfId="420"/>
    <cellStyle name="_TableRowHead_AP Mobile Demand Check File 1q2006 v.Linked" xfId="421"/>
    <cellStyle name="_TableRowHead_Definitions" xfId="422"/>
    <cellStyle name="_TableRowHead_FCMBEMEA_R" xfId="423"/>
    <cellStyle name="_TableRowHead_FCMBLABRA" xfId="424"/>
    <cellStyle name="_TableRowHead_Orange AME Forecast Templates Nov 06 final" xfId="425"/>
    <cellStyle name="_TableRowHead_PakistabMob2005" xfId="426"/>
    <cellStyle name="_TableSuperHead" xfId="427"/>
    <cellStyle name="_TableSuperHead_AfricaMiddleEastMobileDemand3Q2005" xfId="428"/>
    <cellStyle name="_TableSuperHead_AME Mobile Demand and Data Aggregation - 1Q06" xfId="429"/>
    <cellStyle name="_TableSuperHead_AP Mobile Demand Aggregation and Check file - 1Q06 - USE THIS ONE" xfId="430"/>
    <cellStyle name="_TableSuperHead_AP Mobile Demand Check File 1q2006 v.Linked" xfId="431"/>
    <cellStyle name="_TableSuperHead_Definitions" xfId="432"/>
    <cellStyle name="_TableSuperHead_FCMBEMEA_R" xfId="433"/>
    <cellStyle name="_TableSuperHead_FCMBLABRA" xfId="434"/>
    <cellStyle name="_TableSuperHead_MTN_Custom_Forecasts_Q1_2008" xfId="435"/>
    <cellStyle name="_TableSuperHead_PakistabMob2005" xfId="436"/>
    <cellStyle name="_T-Mobile" xfId="437"/>
    <cellStyle name="=C:\WINNT\SYSTEM32\COMMAND.COM" xfId="438"/>
    <cellStyle name="=C:\WINNT\SYSTEM32\COMMAND.COM 1" xfId="439"/>
    <cellStyle name="=C:\WINNT\SYSTEM32\COMMAND.COM 1 2" xfId="440"/>
    <cellStyle name="=C:\WINNT\SYSTEM32\COMMAND.COM 1 3" xfId="441"/>
    <cellStyle name="=C:\WINNT\SYSTEM32\COMMAND.COM_Definitions" xfId="442"/>
    <cellStyle name="=C:\WINNT35\SYSTEM32\COMMAND.COM" xfId="443"/>
    <cellStyle name="◊Dat • Bereich T.M.JJJJ" xfId="444"/>
    <cellStyle name="◊Dat • Spalte T.M.JJJJ" xfId="445"/>
    <cellStyle name="0000" xfId="446"/>
    <cellStyle name="000000" xfId="447"/>
    <cellStyle name="6mal" xfId="448"/>
    <cellStyle name="args.style" xfId="449"/>
    <cellStyle name="auf tausender" xfId="450"/>
    <cellStyle name="blank" xfId="451"/>
    <cellStyle name="BvDAddIn_Currency" xfId="452"/>
    <cellStyle name="Cálculo" xfId="3" builtinId="22" customBuiltin="1"/>
    <cellStyle name="category" xfId="453"/>
    <cellStyle name="Checksum" xfId="4"/>
    <cellStyle name="Column label" xfId="5"/>
    <cellStyle name="Column label (left aligned)" xfId="6"/>
    <cellStyle name="Column label (no wrap)" xfId="7"/>
    <cellStyle name="Column label (not bold)" xfId="8"/>
    <cellStyle name="Comma  - Style1" xfId="454"/>
    <cellStyle name="Comma  - Style2" xfId="455"/>
    <cellStyle name="Comma  - Style3" xfId="456"/>
    <cellStyle name="Comma  - Style4" xfId="457"/>
    <cellStyle name="Comma  - Style5" xfId="458"/>
    <cellStyle name="Comma  - Style6" xfId="459"/>
    <cellStyle name="Comma  - Style7" xfId="460"/>
    <cellStyle name="Comma  - Style8" xfId="461"/>
    <cellStyle name="Comma [2]" xfId="462"/>
    <cellStyle name="Comma 10" xfId="463"/>
    <cellStyle name="Comma 10 2" xfId="464"/>
    <cellStyle name="Comma 11" xfId="65"/>
    <cellStyle name="Comma 2" xfId="9"/>
    <cellStyle name="Comma 2 2" xfId="466"/>
    <cellStyle name="Comma 2 2 2" xfId="467"/>
    <cellStyle name="Comma 2 2 3" xfId="468"/>
    <cellStyle name="Comma 2 3" xfId="469"/>
    <cellStyle name="Comma 2 4" xfId="465"/>
    <cellStyle name="Comma 3" xfId="470"/>
    <cellStyle name="Comma 3 2" xfId="471"/>
    <cellStyle name="Comma 3 2 2" xfId="472"/>
    <cellStyle name="Comma 3 2 3" xfId="473"/>
    <cellStyle name="Comma 3 3" xfId="474"/>
    <cellStyle name="Comma 4" xfId="475"/>
    <cellStyle name="Comma 4 2" xfId="476"/>
    <cellStyle name="Comma 5" xfId="477"/>
    <cellStyle name="Comma 5 2" xfId="478"/>
    <cellStyle name="Comma 6" xfId="479"/>
    <cellStyle name="Comma 7" xfId="480"/>
    <cellStyle name="Comma 7 2" xfId="481"/>
    <cellStyle name="Comma 8" xfId="482"/>
    <cellStyle name="Comma 8 2" xfId="483"/>
    <cellStyle name="Comma 9" xfId="484"/>
    <cellStyle name="Comma 9 2" xfId="485"/>
    <cellStyle name="Comma 9 3" xfId="486"/>
    <cellStyle name="Comma 9 4" xfId="487"/>
    <cellStyle name="Currency (0dp)" xfId="701"/>
    <cellStyle name="Currency (2dp)" xfId="11"/>
    <cellStyle name="Currency 2" xfId="488"/>
    <cellStyle name="Currency 2 2" xfId="489"/>
    <cellStyle name="Currency 2 2 2" xfId="490"/>
    <cellStyle name="Currency 2 2 3" xfId="491"/>
    <cellStyle name="Currency 2 3" xfId="492"/>
    <cellStyle name="Currency 3" xfId="493"/>
    <cellStyle name="Currency 3 2" xfId="494"/>
    <cellStyle name="Currency 4" xfId="66"/>
    <cellStyle name="Currency 5" xfId="495"/>
    <cellStyle name="Currency Dollar" xfId="12"/>
    <cellStyle name="Currency Dollar (2dp)" xfId="13"/>
    <cellStyle name="Currency EUR" xfId="14"/>
    <cellStyle name="Currency EUR (2dp)" xfId="15"/>
    <cellStyle name="Currency Euro" xfId="16"/>
    <cellStyle name="Currency Euro (2dp)" xfId="17"/>
    <cellStyle name="Currency GBP" xfId="18"/>
    <cellStyle name="Currency GBP (2dp)" xfId="19"/>
    <cellStyle name="Currency Pound" xfId="20"/>
    <cellStyle name="Currency Pound (2dp)" xfId="21"/>
    <cellStyle name="Currency USD" xfId="22"/>
    <cellStyle name="Currency USD (2dp)" xfId="23"/>
    <cellStyle name="Date" xfId="24"/>
    <cellStyle name="Date (Month)" xfId="25"/>
    <cellStyle name="Date (Year)" xfId="26"/>
    <cellStyle name="Datum" xfId="496"/>
    <cellStyle name="Datum mit Wochentag" xfId="497"/>
    <cellStyle name="Diseño" xfId="498"/>
    <cellStyle name="Euro" xfId="27"/>
    <cellStyle name="Euro 2" xfId="500"/>
    <cellStyle name="Euro 3" xfId="501"/>
    <cellStyle name="Euro 4" xfId="499"/>
    <cellStyle name="Finan?ní0" xfId="502"/>
    <cellStyle name="Finan?ní0 1" xfId="503"/>
    <cellStyle name="Finan?ní0_WEMobileAggregation3Q2008(calculations)" xfId="504"/>
    <cellStyle name="Finanční0" xfId="505"/>
    <cellStyle name="Finanční0 2" xfId="506"/>
    <cellStyle name="Finanční0 3" xfId="507"/>
    <cellStyle name="Finanční0 4" xfId="508"/>
    <cellStyle name="Footnote" xfId="509"/>
    <cellStyle name="Grey" xfId="510"/>
    <cellStyle name="Grey 2" xfId="511"/>
    <cellStyle name="Grey 3" xfId="512"/>
    <cellStyle name="Grey 4" xfId="513"/>
    <cellStyle name="H0" xfId="28"/>
    <cellStyle name="H1" xfId="29"/>
    <cellStyle name="H2" xfId="30"/>
    <cellStyle name="H3" xfId="31"/>
    <cellStyle name="H4" xfId="32"/>
    <cellStyle name="Header" xfId="514"/>
    <cellStyle name="Header1" xfId="515"/>
    <cellStyle name="Header2" xfId="516"/>
    <cellStyle name="Highlight" xfId="33"/>
    <cellStyle name="Hyperlink 2" xfId="517"/>
    <cellStyle name="Hyperlink 3" xfId="518"/>
    <cellStyle name="InLink" xfId="519"/>
    <cellStyle name="Input [yellow]" xfId="520"/>
    <cellStyle name="Input [yellow] 2" xfId="521"/>
    <cellStyle name="Input [yellow] 3" xfId="522"/>
    <cellStyle name="Input [yellow] 4" xfId="523"/>
    <cellStyle name="Input 2" xfId="524"/>
    <cellStyle name="Input 3" xfId="525"/>
    <cellStyle name="Input 4" xfId="526"/>
    <cellStyle name="Input calculation" xfId="34"/>
    <cellStyle name="Input Cells" xfId="527"/>
    <cellStyle name="Input data" xfId="35"/>
    <cellStyle name="Input estimate" xfId="36"/>
    <cellStyle name="Input link" xfId="37"/>
    <cellStyle name="Input link (different workbook)" xfId="38"/>
    <cellStyle name="Input Link (different Worksheet)" xfId="702"/>
    <cellStyle name="Input parameter" xfId="39"/>
    <cellStyle name="KC Layout yty mifri" xfId="528"/>
    <cellStyle name="Linked Cells" xfId="529"/>
    <cellStyle name="Lock" xfId="530"/>
    <cellStyle name="Lock partiel" xfId="531"/>
    <cellStyle name="Lock_AfricaMiddleEastMobileDemand2Q2005" xfId="532"/>
    <cellStyle name="Migliaia_Foglio1" xfId="533"/>
    <cellStyle name="Millares 2" xfId="40"/>
    <cellStyle name="Model" xfId="534"/>
    <cellStyle name="Moneda" xfId="10" builtinId="4"/>
    <cellStyle name="Name" xfId="41"/>
    <cellStyle name="neg0.0" xfId="535"/>
    <cellStyle name="Normal" xfId="0" builtinId="0"/>
    <cellStyle name="Normal - Style1" xfId="536"/>
    <cellStyle name="Normal 10" xfId="537"/>
    <cellStyle name="Normal 10 2" xfId="538"/>
    <cellStyle name="Normal 10 3" xfId="539"/>
    <cellStyle name="Normal 10 4" xfId="540"/>
    <cellStyle name="Normal 11" xfId="541"/>
    <cellStyle name="Normal 12" xfId="542"/>
    <cellStyle name="Normal 13" xfId="543"/>
    <cellStyle name="Normal 14" xfId="544"/>
    <cellStyle name="Normal 15" xfId="545"/>
    <cellStyle name="Normal 16" xfId="546"/>
    <cellStyle name="Normal 17" xfId="547"/>
    <cellStyle name="Normal 18" xfId="548"/>
    <cellStyle name="Normal 19" xfId="549"/>
    <cellStyle name="Normal 2" xfId="42"/>
    <cellStyle name="Normal 2 2" xfId="551"/>
    <cellStyle name="Normal 2 3" xfId="552"/>
    <cellStyle name="Normal 2 4" xfId="550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43"/>
    <cellStyle name="Normal 3 2" xfId="564"/>
    <cellStyle name="Normal 3 3" xfId="565"/>
    <cellStyle name="Normal 3 3 2" xfId="566"/>
    <cellStyle name="Normal 3 3 3" xfId="567"/>
    <cellStyle name="Normal 3 4" xfId="568"/>
    <cellStyle name="Normal 3 5" xfId="563"/>
    <cellStyle name="Normal 30" xfId="569"/>
    <cellStyle name="Normal 31" xfId="570"/>
    <cellStyle name="Normal 32" xfId="571"/>
    <cellStyle name="Normal 33" xfId="572"/>
    <cellStyle name="Normal 34" xfId="573"/>
    <cellStyle name="Normal 35" xfId="574"/>
    <cellStyle name="Normal 36" xfId="575"/>
    <cellStyle name="Normal 37" xfId="576"/>
    <cellStyle name="Normal 38" xfId="577"/>
    <cellStyle name="Normal 39" xfId="578"/>
    <cellStyle name="Normal 4" xfId="44"/>
    <cellStyle name="Normal 4 2" xfId="580"/>
    <cellStyle name="Normal 4 3" xfId="581"/>
    <cellStyle name="Normal 4 4" xfId="579"/>
    <cellStyle name="Normal 40" xfId="582"/>
    <cellStyle name="Normal 41" xfId="583"/>
    <cellStyle name="Normal 42" xfId="584"/>
    <cellStyle name="Normal 43" xfId="585"/>
    <cellStyle name="Normal 44" xfId="586"/>
    <cellStyle name="Normal 45" xfId="587"/>
    <cellStyle name="Normal 46" xfId="588"/>
    <cellStyle name="Normal 47" xfId="64"/>
    <cellStyle name="Normal 48" xfId="700"/>
    <cellStyle name="Normal 5" xfId="45"/>
    <cellStyle name="Normal 5 2" xfId="590"/>
    <cellStyle name="Normal 5 3" xfId="591"/>
    <cellStyle name="Normal 5 4" xfId="592"/>
    <cellStyle name="Normal 5 5" xfId="589"/>
    <cellStyle name="Normal 6" xfId="593"/>
    <cellStyle name="Normal 6 2" xfId="594"/>
    <cellStyle name="Normal 7" xfId="595"/>
    <cellStyle name="Normal 7 2" xfId="596"/>
    <cellStyle name="Normal 7 3" xfId="597"/>
    <cellStyle name="Normal 7 4" xfId="598"/>
    <cellStyle name="Normal 8" xfId="599"/>
    <cellStyle name="Normal 9" xfId="600"/>
    <cellStyle name="Normal 9 2" xfId="601"/>
    <cellStyle name="Normale_Ratios" xfId="602"/>
    <cellStyle name="Normalny_56.Podstawowe dane o woj.(1)" xfId="603"/>
    <cellStyle name="Notas" xfId="46" builtinId="10" customBuiltin="1"/>
    <cellStyle name="Number" xfId="47"/>
    <cellStyle name="Number (2dp)" xfId="48"/>
    <cellStyle name="Number 2" xfId="604"/>
    <cellStyle name="Output 2" xfId="605"/>
    <cellStyle name="per.style" xfId="606"/>
    <cellStyle name="Percent (0)" xfId="607"/>
    <cellStyle name="Percent [2]" xfId="608"/>
    <cellStyle name="Percent 2" xfId="609"/>
    <cellStyle name="Percent 2 2" xfId="610"/>
    <cellStyle name="Percent 2 3" xfId="611"/>
    <cellStyle name="Percent 2 3 2" xfId="612"/>
    <cellStyle name="Percent 2 3 3" xfId="613"/>
    <cellStyle name="Percent 2 4" xfId="614"/>
    <cellStyle name="Percent 3" xfId="615"/>
    <cellStyle name="Percent 3 2" xfId="616"/>
    <cellStyle name="Percent 4" xfId="617"/>
    <cellStyle name="Percent 4 2" xfId="618"/>
    <cellStyle name="Percent 4 2 2" xfId="619"/>
    <cellStyle name="Percent 4 3" xfId="620"/>
    <cellStyle name="Percent 5" xfId="621"/>
    <cellStyle name="Percent 5 2" xfId="622"/>
    <cellStyle name="Percent 6" xfId="623"/>
    <cellStyle name="Percent 6 2" xfId="624"/>
    <cellStyle name="Percent 6 3" xfId="625"/>
    <cellStyle name="Percent 6 4" xfId="626"/>
    <cellStyle name="Percent 7" xfId="67"/>
    <cellStyle name="Percentage" xfId="50"/>
    <cellStyle name="Percentage (2dp)" xfId="51"/>
    <cellStyle name="PSChar" xfId="627"/>
    <cellStyle name="PSDate" xfId="628"/>
    <cellStyle name="PSDec" xfId="629"/>
    <cellStyle name="PSHeading" xfId="630"/>
    <cellStyle name="PSInt" xfId="631"/>
    <cellStyle name="PSSpacer" xfId="632"/>
    <cellStyle name="Rechnungsnummer" xfId="633"/>
    <cellStyle name="Ref Numbers" xfId="634"/>
    <cellStyle name="Row label" xfId="52"/>
    <cellStyle name="Row label (indent)" xfId="53"/>
    <cellStyle name="Salida" xfId="49" builtinId="21" customBuiltin="1"/>
    <cellStyle name="SAPBEXaggData" xfId="635"/>
    <cellStyle name="SAPBEXaggDataEmph" xfId="636"/>
    <cellStyle name="SAPBEXaggItem" xfId="637"/>
    <cellStyle name="SAPBEXaggItemX" xfId="638"/>
    <cellStyle name="SAPBEXchaText" xfId="639"/>
    <cellStyle name="SAPBEXexcBad7" xfId="640"/>
    <cellStyle name="SAPBEXexcBad8" xfId="641"/>
    <cellStyle name="SAPBEXexcBad9" xfId="642"/>
    <cellStyle name="SAPBEXexcCritical4" xfId="643"/>
    <cellStyle name="SAPBEXexcCritical5" xfId="644"/>
    <cellStyle name="SAPBEXexcCritical6" xfId="645"/>
    <cellStyle name="SAPBEXexcGood1" xfId="646"/>
    <cellStyle name="SAPBEXexcGood2" xfId="647"/>
    <cellStyle name="SAPBEXexcGood3" xfId="648"/>
    <cellStyle name="SAPBEXfilterDrill" xfId="649"/>
    <cellStyle name="SAPBEXfilterItem" xfId="650"/>
    <cellStyle name="SAPBEXfilterText" xfId="651"/>
    <cellStyle name="SAPBEXformats" xfId="652"/>
    <cellStyle name="SAPBEXheaderItem" xfId="653"/>
    <cellStyle name="SAPBEXheaderText" xfId="654"/>
    <cellStyle name="SAPBEXHLevel0" xfId="655"/>
    <cellStyle name="SAPBEXHLevel0X" xfId="656"/>
    <cellStyle name="SAPBEXHLevel1" xfId="657"/>
    <cellStyle name="SAPBEXHLevel1X" xfId="658"/>
    <cellStyle name="SAPBEXHLevel2" xfId="659"/>
    <cellStyle name="SAPBEXHLevel2X" xfId="660"/>
    <cellStyle name="SAPBEXHLevel3" xfId="661"/>
    <cellStyle name="SAPBEXHLevel3X" xfId="662"/>
    <cellStyle name="SAPBEXresData" xfId="663"/>
    <cellStyle name="SAPBEXresDataEmph" xfId="664"/>
    <cellStyle name="SAPBEXresItem" xfId="665"/>
    <cellStyle name="SAPBEXresItemX" xfId="666"/>
    <cellStyle name="SAPBEXstdData" xfId="667"/>
    <cellStyle name="SAPBEXstdDataEmph" xfId="668"/>
    <cellStyle name="SAPBEXstdItem" xfId="669"/>
    <cellStyle name="SAPBEXstdItemX" xfId="670"/>
    <cellStyle name="SAPBEXtitle" xfId="671"/>
    <cellStyle name="SAPBEXundefined" xfId="672"/>
    <cellStyle name="SAPOutput" xfId="673"/>
    <cellStyle name="SEM-BPS-headdata" xfId="674"/>
    <cellStyle name="SEM-BPS-headkey" xfId="675"/>
    <cellStyle name="SEM-BPS-input-on" xfId="676"/>
    <cellStyle name="SEM-BPS-key" xfId="677"/>
    <cellStyle name="Source Line" xfId="678"/>
    <cellStyle name="Standaard_Bijlage1_1" xfId="679"/>
    <cellStyle name="Standard fett" xfId="680"/>
    <cellStyle name="Standard zentriert" xfId="681"/>
    <cellStyle name="Standard_41 Grundkompetenzen" xfId="682"/>
    <cellStyle name="Style 1" xfId="683"/>
    <cellStyle name="Style 2" xfId="684"/>
    <cellStyle name="subhead" xfId="685"/>
    <cellStyle name="Sub-total row" xfId="54"/>
    <cellStyle name="Summe" xfId="686"/>
    <cellStyle name="Table finish row" xfId="55"/>
    <cellStyle name="Table Heading" xfId="687"/>
    <cellStyle name="Table shading" xfId="56"/>
    <cellStyle name="Table unfinish row" xfId="57"/>
    <cellStyle name="Table unshading" xfId="58"/>
    <cellStyle name="taples Plaza" xfId="688"/>
    <cellStyle name="test" xfId="689"/>
    <cellStyle name="Text" xfId="59"/>
    <cellStyle name="Text • 11 fett" xfId="690"/>
    <cellStyle name="Title 2" xfId="691"/>
    <cellStyle name="Title Line" xfId="692"/>
    <cellStyle name="Top Row" xfId="693"/>
    <cellStyle name="Total" xfId="60" builtinId="25" customBuiltin="1"/>
    <cellStyle name="Total row" xfId="61"/>
    <cellStyle name="Total Row 2" xfId="694"/>
    <cellStyle name="Unhighlight" xfId="62"/>
    <cellStyle name="Untotal row" xfId="63"/>
    <cellStyle name="Zahl" xfId="695"/>
    <cellStyle name="Zahl • 0,00" xfId="696"/>
    <cellStyle name="Zahl1" xfId="697"/>
    <cellStyle name="Βασικό_cosmote us gaap 30.12.2000TEST1" xfId="698"/>
    <cellStyle name="標準_HH Worksheet JPN" xfId="699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F99"/>
      <color rgb="FFFFFFCC"/>
      <color rgb="FFFF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tabColor theme="7" tint="-0.499984740745262"/>
    <outlinePr summaryBelow="0"/>
    <pageSetUpPr autoPageBreaks="0"/>
  </sheetPr>
  <dimension ref="A1:D84"/>
  <sheetViews>
    <sheetView showGridLines="0" zoomScaleNormal="100" workbookViewId="0">
      <selection activeCell="A27" sqref="A27"/>
    </sheetView>
  </sheetViews>
  <sheetFormatPr baseColWidth="10" defaultColWidth="0" defaultRowHeight="11.5" zeroHeight="1"/>
  <cols>
    <col min="1" max="1" width="16.69921875" style="26" customWidth="1"/>
    <col min="2" max="2" width="72.59765625" style="26" bestFit="1" customWidth="1"/>
    <col min="3" max="3" width="16.69921875" style="26" customWidth="1"/>
    <col min="4" max="4" width="62.69921875" style="26" customWidth="1"/>
    <col min="5" max="16384" width="12.69921875" hidden="1"/>
  </cols>
  <sheetData>
    <row r="1" spans="1:4" s="35" customFormat="1" ht="33.75" customHeight="1">
      <c r="B1" s="36" t="str">
        <f>Workbook.Title</f>
        <v>Modelo de demanda de Mercado para el IFT</v>
      </c>
    </row>
    <row r="2" spans="1:4" s="39" customFormat="1" ht="12" customHeight="1"/>
    <row r="3" spans="1:4" s="2" customFormat="1" ht="18">
      <c r="A3" s="24" t="s">
        <v>48</v>
      </c>
    </row>
    <row r="4" spans="1:4" ht="6" customHeight="1">
      <c r="A4"/>
      <c r="B4"/>
      <c r="C4"/>
      <c r="D4"/>
    </row>
    <row r="5" spans="1:4">
      <c r="A5" s="25" t="s">
        <v>183</v>
      </c>
      <c r="B5" s="32" t="s">
        <v>200</v>
      </c>
      <c r="C5"/>
      <c r="D5"/>
    </row>
    <row r="6" spans="1:4">
      <c r="A6" s="25" t="s">
        <v>184</v>
      </c>
      <c r="B6" s="32" t="s">
        <v>208</v>
      </c>
      <c r="C6"/>
      <c r="D6"/>
    </row>
    <row r="7" spans="1:4">
      <c r="A7"/>
      <c r="B7"/>
      <c r="C7"/>
      <c r="D7"/>
    </row>
    <row r="8" spans="1:4">
      <c r="A8" s="25" t="s">
        <v>176</v>
      </c>
      <c r="B8" s="26" t="s">
        <v>185</v>
      </c>
      <c r="C8"/>
      <c r="D8"/>
    </row>
    <row r="9" spans="1:4">
      <c r="A9" s="25" t="s">
        <v>177</v>
      </c>
      <c r="B9" s="26" t="s">
        <v>174</v>
      </c>
      <c r="C9"/>
    </row>
    <row r="10" spans="1:4" hidden="1">
      <c r="A10" s="25"/>
      <c r="B10" s="26" t="s">
        <v>178</v>
      </c>
      <c r="C10"/>
      <c r="D10"/>
    </row>
    <row r="11" spans="1:4" hidden="1">
      <c r="A11" s="25"/>
      <c r="B11" s="26" t="s">
        <v>179</v>
      </c>
      <c r="C11"/>
      <c r="D11"/>
    </row>
    <row r="12" spans="1:4" hidden="1">
      <c r="A12" s="25"/>
      <c r="B12" s="26" t="s">
        <v>180</v>
      </c>
      <c r="C12"/>
      <c r="D12"/>
    </row>
    <row r="13" spans="1:4" hidden="1">
      <c r="A13" s="25"/>
      <c r="B13" s="26" t="s">
        <v>174</v>
      </c>
      <c r="C13"/>
      <c r="D13"/>
    </row>
    <row r="14" spans="1:4">
      <c r="A14" s="25" t="s">
        <v>181</v>
      </c>
      <c r="B14" s="32" t="s">
        <v>175</v>
      </c>
      <c r="C14"/>
      <c r="D14"/>
    </row>
    <row r="15" spans="1:4">
      <c r="A15" s="25" t="s">
        <v>50</v>
      </c>
      <c r="B15" s="81" t="s">
        <v>182</v>
      </c>
      <c r="C15"/>
      <c r="D15"/>
    </row>
    <row r="16" spans="1:4">
      <c r="A16"/>
      <c r="B16"/>
      <c r="C16"/>
      <c r="D16"/>
    </row>
    <row r="17" spans="1:4" s="2" customFormat="1" ht="18">
      <c r="A17" s="24" t="s">
        <v>49</v>
      </c>
    </row>
    <row r="18" spans="1:4" ht="6" customHeight="1">
      <c r="A18"/>
      <c r="B18"/>
      <c r="C18"/>
      <c r="D18"/>
    </row>
    <row r="19" spans="1:4" ht="15.5">
      <c r="A19" s="3" t="s">
        <v>20</v>
      </c>
      <c r="B19" s="3" t="s">
        <v>21</v>
      </c>
      <c r="C19" s="3" t="s">
        <v>22</v>
      </c>
      <c r="D19" s="3" t="s">
        <v>23</v>
      </c>
    </row>
    <row r="20" spans="1:4">
      <c r="A20" s="26" t="s">
        <v>52</v>
      </c>
      <c r="B20" s="95" t="s">
        <v>203</v>
      </c>
      <c r="C20" s="26" t="s">
        <v>174</v>
      </c>
    </row>
    <row r="21" spans="1:4">
      <c r="A21" s="26" t="s">
        <v>201</v>
      </c>
      <c r="B21" s="95" t="s">
        <v>204</v>
      </c>
      <c r="C21" s="26" t="s">
        <v>174</v>
      </c>
    </row>
    <row r="22" spans="1:4">
      <c r="A22" s="26" t="s">
        <v>51</v>
      </c>
      <c r="B22" s="95" t="s">
        <v>205</v>
      </c>
      <c r="C22" s="26" t="s">
        <v>174</v>
      </c>
    </row>
    <row r="23" spans="1:4">
      <c r="A23" s="26" t="s">
        <v>202</v>
      </c>
      <c r="B23" s="95" t="s">
        <v>206</v>
      </c>
      <c r="C23" s="26" t="s">
        <v>174</v>
      </c>
    </row>
    <row r="24" spans="1:4">
      <c r="A24" s="26" t="s">
        <v>145</v>
      </c>
      <c r="B24" s="95" t="s">
        <v>207</v>
      </c>
      <c r="C24" s="26" t="s">
        <v>174</v>
      </c>
    </row>
    <row r="25" spans="1:4">
      <c r="A25" s="49" t="s">
        <v>137</v>
      </c>
      <c r="B25" s="26" t="s">
        <v>78</v>
      </c>
      <c r="C25" s="26" t="s">
        <v>174</v>
      </c>
    </row>
    <row r="26" spans="1:4">
      <c r="A26" s="49" t="s">
        <v>192</v>
      </c>
      <c r="B26" s="26" t="s">
        <v>125</v>
      </c>
      <c r="C26" s="26" t="s">
        <v>174</v>
      </c>
    </row>
    <row r="27" spans="1:4" ht="12" thickBot="1">
      <c r="A27" s="49" t="s">
        <v>90</v>
      </c>
      <c r="B27" s="26" t="s">
        <v>128</v>
      </c>
      <c r="C27" s="26" t="s">
        <v>174</v>
      </c>
    </row>
    <row r="28" spans="1:4">
      <c r="A28" s="31"/>
      <c r="B28" s="30"/>
      <c r="C28" s="30"/>
      <c r="D28" s="30"/>
    </row>
    <row r="29" spans="1:4" hidden="1"/>
    <row r="30" spans="1:4" hidden="1"/>
    <row r="31" spans="1:4" hidden="1">
      <c r="A31"/>
      <c r="B31"/>
      <c r="C31"/>
      <c r="D31"/>
    </row>
    <row r="32" spans="1:4" hidden="1">
      <c r="A32"/>
      <c r="B32"/>
      <c r="C32"/>
      <c r="D32"/>
    </row>
    <row r="33" spans="1:4" hidden="1">
      <c r="A33"/>
      <c r="B33"/>
      <c r="C33"/>
      <c r="D33"/>
    </row>
    <row r="34" spans="1:4" hidden="1">
      <c r="A34"/>
      <c r="B34"/>
      <c r="C34"/>
      <c r="D34"/>
    </row>
    <row r="35" spans="1:4" hidden="1">
      <c r="A35"/>
      <c r="B35"/>
      <c r="C35"/>
      <c r="D35"/>
    </row>
    <row r="36" spans="1:4" hidden="1">
      <c r="A36"/>
      <c r="B36"/>
      <c r="C36"/>
      <c r="D36"/>
    </row>
    <row r="37" spans="1:4" hidden="1">
      <c r="A37"/>
      <c r="B37"/>
      <c r="C37"/>
      <c r="D37"/>
    </row>
    <row r="38" spans="1:4" hidden="1">
      <c r="A38"/>
      <c r="B38"/>
      <c r="C38"/>
      <c r="D38"/>
    </row>
    <row r="39" spans="1:4" hidden="1"/>
    <row r="40" spans="1:4" hidden="1"/>
    <row r="41" spans="1:4" hidden="1"/>
    <row r="42" spans="1:4" hidden="1"/>
    <row r="43" spans="1:4" hidden="1"/>
    <row r="44" spans="1:4" hidden="1"/>
    <row r="45" spans="1:4" hidden="1"/>
    <row r="46" spans="1:4" hidden="1"/>
    <row r="47" spans="1:4" hidden="1"/>
    <row r="48" spans="1:4" hidden="1"/>
    <row r="49" spans="1:4" hidden="1"/>
    <row r="50" spans="1:4" hidden="1"/>
    <row r="51" spans="1:4" hidden="1"/>
    <row r="52" spans="1:4" hidden="1"/>
    <row r="53" spans="1:4" hidden="1"/>
    <row r="54" spans="1:4" hidden="1"/>
    <row r="55" spans="1:4" hidden="1">
      <c r="A55"/>
      <c r="B55"/>
      <c r="C55"/>
      <c r="D55"/>
    </row>
    <row r="56" spans="1:4" hidden="1">
      <c r="A56"/>
      <c r="B56"/>
      <c r="C56"/>
      <c r="D56"/>
    </row>
    <row r="57" spans="1:4" hidden="1">
      <c r="A57"/>
      <c r="B57"/>
      <c r="C57"/>
      <c r="D57"/>
    </row>
    <row r="58" spans="1:4" hidden="1">
      <c r="A58"/>
      <c r="B58"/>
      <c r="C58"/>
      <c r="D58"/>
    </row>
    <row r="59" spans="1:4" hidden="1">
      <c r="A59"/>
      <c r="B59"/>
      <c r="C59"/>
      <c r="D59"/>
    </row>
    <row r="60" spans="1:4" hidden="1">
      <c r="A60"/>
      <c r="B60"/>
      <c r="C60"/>
      <c r="D60"/>
    </row>
    <row r="61" spans="1:4" hidden="1">
      <c r="A61"/>
      <c r="B61"/>
      <c r="C61"/>
      <c r="D61"/>
    </row>
    <row r="62" spans="1:4" hidden="1"/>
    <row r="63" spans="1:4" hidden="1"/>
    <row r="64" spans="1:4" hidden="1"/>
    <row r="65" spans="1:4" hidden="1"/>
    <row r="66" spans="1:4" hidden="1"/>
    <row r="67" spans="1:4" hidden="1"/>
    <row r="68" spans="1:4" hidden="1"/>
    <row r="69" spans="1:4" hidden="1"/>
    <row r="70" spans="1:4" hidden="1"/>
    <row r="71" spans="1:4" hidden="1"/>
    <row r="72" spans="1:4" hidden="1"/>
    <row r="73" spans="1:4" hidden="1"/>
    <row r="74" spans="1:4" hidden="1"/>
    <row r="75" spans="1:4" hidden="1"/>
    <row r="76" spans="1:4" hidden="1"/>
    <row r="77" spans="1:4" hidden="1"/>
    <row r="78" spans="1:4" hidden="1"/>
    <row r="79" spans="1:4" hidden="1">
      <c r="A79"/>
      <c r="B79"/>
      <c r="C79"/>
      <c r="D79"/>
    </row>
    <row r="80" spans="1:4" hidden="1">
      <c r="A80"/>
      <c r="B80"/>
      <c r="C80"/>
      <c r="D80"/>
    </row>
    <row r="81" spans="1:4" hidden="1">
      <c r="A81"/>
      <c r="B81"/>
      <c r="C81"/>
      <c r="D81"/>
    </row>
    <row r="82" spans="1:4" hidden="1">
      <c r="A82"/>
      <c r="B82"/>
      <c r="C82"/>
      <c r="D82"/>
    </row>
    <row r="83" spans="1:4" hidden="1">
      <c r="A83"/>
      <c r="B83"/>
      <c r="C83"/>
      <c r="D83"/>
    </row>
    <row r="84" spans="1:4" hidden="1">
      <c r="A84"/>
      <c r="B84"/>
      <c r="C84"/>
      <c r="D84"/>
    </row>
  </sheetData>
  <phoneticPr fontId="0" type="noConversion"/>
  <dataValidations disablePrompts="1" count="1">
    <dataValidation type="list" allowBlank="1" sqref="B9 C20:C27">
      <formula1>$B$10:$B$13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2">
    <tabColor theme="7" tint="-0.499984740745262"/>
    <pageSetUpPr autoPageBreaks="0"/>
  </sheetPr>
  <dimension ref="A1:D13"/>
  <sheetViews>
    <sheetView showGridLines="0" zoomScaleNormal="100" workbookViewId="0">
      <selection activeCell="A27" sqref="A27"/>
    </sheetView>
  </sheetViews>
  <sheetFormatPr baseColWidth="10" defaultColWidth="0" defaultRowHeight="11.5" zeroHeight="1"/>
  <cols>
    <col min="1" max="1" width="16.69921875" style="22" customWidth="1"/>
    <col min="2" max="2" width="16.69921875" style="23" customWidth="1"/>
    <col min="3" max="3" width="16.69921875" style="22" customWidth="1"/>
    <col min="4" max="4" width="92.69921875" style="26" customWidth="1"/>
    <col min="5" max="16384" width="12.69921875" hidden="1"/>
  </cols>
  <sheetData>
    <row r="1" spans="1:4" s="40" customFormat="1" ht="33.75" customHeight="1">
      <c r="C1" s="41" t="str">
        <f>Workbook.Title</f>
        <v>Modelo de demanda de Mercado para el IFT</v>
      </c>
    </row>
    <row r="2" spans="1:4" ht="12" customHeight="1">
      <c r="A2"/>
      <c r="B2"/>
      <c r="C2"/>
      <c r="D2"/>
    </row>
    <row r="3" spans="1:4" s="2" customFormat="1" ht="18">
      <c r="A3" s="24" t="s">
        <v>48</v>
      </c>
    </row>
    <row r="4" spans="1:4" ht="6" customHeight="1">
      <c r="A4"/>
      <c r="B4"/>
      <c r="C4"/>
      <c r="D4"/>
    </row>
    <row r="5" spans="1:4">
      <c r="A5" s="25" t="s">
        <v>46</v>
      </c>
      <c r="B5" s="26" t="str">
        <f>Workbook.Title</f>
        <v>Modelo de demanda de Mercado para el IFT</v>
      </c>
      <c r="C5"/>
      <c r="D5"/>
    </row>
    <row r="6" spans="1:4">
      <c r="A6" s="25" t="s">
        <v>45</v>
      </c>
      <c r="B6" s="26" t="str">
        <f>Workbook.Objective</f>
        <v>Demanda del mercado fijo y móvil de telecomunicaciones</v>
      </c>
      <c r="C6"/>
      <c r="D6"/>
    </row>
    <row r="7" spans="1:4">
      <c r="A7"/>
      <c r="B7"/>
      <c r="C7"/>
      <c r="D7"/>
    </row>
    <row r="8" spans="1:4">
      <c r="A8" s="25" t="s">
        <v>44</v>
      </c>
      <c r="B8" t="str">
        <f>Workbook.Version</f>
        <v>Final</v>
      </c>
      <c r="D8"/>
    </row>
    <row r="9" spans="1:4">
      <c r="A9" s="25" t="s">
        <v>22</v>
      </c>
      <c r="B9" s="26" t="str">
        <f>Workbook.Status</f>
        <v>Aprobado para publicación</v>
      </c>
      <c r="C9"/>
      <c r="D9"/>
    </row>
    <row r="10" spans="1:4">
      <c r="A10" s="25" t="s">
        <v>47</v>
      </c>
      <c r="B10" s="26" t="str">
        <f>Workbook.Author</f>
        <v>Guillermo Fernández Castellanos</v>
      </c>
      <c r="C10"/>
      <c r="D10"/>
    </row>
    <row r="11" spans="1:4">
      <c r="A11" s="25" t="s">
        <v>50</v>
      </c>
      <c r="B11" s="26" t="str">
        <f>Workbook.Authors_Email_Address</f>
        <v>guillermo.fernandez@analysysmason.com</v>
      </c>
      <c r="C11"/>
      <c r="D11"/>
    </row>
    <row r="12" spans="1:4">
      <c r="A12"/>
      <c r="B12"/>
      <c r="C12"/>
      <c r="D12"/>
    </row>
    <row r="13" spans="1:4"/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tabColor theme="7" tint="-0.499984740745262"/>
    <outlinePr summaryBelow="0"/>
    <pageSetUpPr autoPageBreaks="0" fitToPage="1"/>
  </sheetPr>
  <dimension ref="A1:L33"/>
  <sheetViews>
    <sheetView showGridLines="0" zoomScaleNormal="100" workbookViewId="0">
      <selection activeCell="F33" sqref="F33"/>
    </sheetView>
  </sheetViews>
  <sheetFormatPr baseColWidth="10" defaultColWidth="0" defaultRowHeight="11.5" zeroHeight="1"/>
  <cols>
    <col min="1" max="1" width="2.69921875" style="81" customWidth="1"/>
    <col min="2" max="2" width="26.69921875" style="81" customWidth="1"/>
    <col min="3" max="12" width="12.69921875" style="81" customWidth="1"/>
    <col min="13" max="16384" width="12.69921875" style="81" hidden="1"/>
  </cols>
  <sheetData>
    <row r="1" spans="1:5" s="33" customFormat="1" ht="33.75" customHeight="1">
      <c r="C1" s="37" t="s">
        <v>169</v>
      </c>
    </row>
    <row r="2" spans="1:5"/>
    <row r="3" spans="1:5" ht="18">
      <c r="A3" s="5" t="s">
        <v>41</v>
      </c>
    </row>
    <row r="4" spans="1:5"/>
    <row r="5" spans="1:5">
      <c r="B5" s="20" t="s">
        <v>30</v>
      </c>
      <c r="C5" s="6">
        <v>100</v>
      </c>
      <c r="D5" s="13" t="s">
        <v>24</v>
      </c>
      <c r="E5" s="81" t="s">
        <v>37</v>
      </c>
    </row>
    <row r="6" spans="1:5"/>
    <row r="7" spans="1:5">
      <c r="B7" s="4" t="s">
        <v>31</v>
      </c>
      <c r="C7" s="8">
        <v>100</v>
      </c>
      <c r="D7" s="13" t="s">
        <v>24</v>
      </c>
      <c r="E7" s="81" t="s">
        <v>36</v>
      </c>
    </row>
    <row r="8" spans="1:5"/>
    <row r="9" spans="1:5">
      <c r="B9" s="4" t="s">
        <v>39</v>
      </c>
      <c r="C9" s="19">
        <v>100</v>
      </c>
      <c r="D9" s="13" t="s">
        <v>24</v>
      </c>
      <c r="E9" s="81" t="s">
        <v>40</v>
      </c>
    </row>
    <row r="10" spans="1:5"/>
    <row r="11" spans="1:5">
      <c r="B11" s="4" t="s">
        <v>32</v>
      </c>
      <c r="C11" s="7">
        <v>100</v>
      </c>
      <c r="D11" s="13" t="s">
        <v>25</v>
      </c>
      <c r="E11" s="81" t="s">
        <v>38</v>
      </c>
    </row>
    <row r="12" spans="1:5"/>
    <row r="13" spans="1:5">
      <c r="B13" s="4" t="s">
        <v>33</v>
      </c>
      <c r="C13" s="9">
        <v>100</v>
      </c>
      <c r="D13" s="13" t="s">
        <v>25</v>
      </c>
      <c r="E13" s="81" t="s">
        <v>57</v>
      </c>
    </row>
    <row r="14" spans="1:5"/>
    <row r="15" spans="1:5" ht="23">
      <c r="B15" s="4" t="s">
        <v>54</v>
      </c>
      <c r="C15" s="27">
        <v>100</v>
      </c>
      <c r="D15" s="13" t="s">
        <v>25</v>
      </c>
      <c r="E15" s="81" t="s">
        <v>55</v>
      </c>
    </row>
    <row r="16" spans="1:5"/>
    <row r="17" spans="1:6" ht="18" hidden="1">
      <c r="A17" s="5" t="s">
        <v>42</v>
      </c>
    </row>
    <row r="18" spans="1:6" hidden="1"/>
    <row r="19" spans="1:6" hidden="1">
      <c r="B19" s="4" t="s">
        <v>26</v>
      </c>
      <c r="C19" s="10">
        <v>100</v>
      </c>
      <c r="D19" s="13" t="s">
        <v>25</v>
      </c>
      <c r="E19" s="81" t="s">
        <v>35</v>
      </c>
    </row>
    <row r="20" spans="1:6">
      <c r="C20" s="10"/>
    </row>
    <row r="21" spans="1:6">
      <c r="B21" s="4" t="s">
        <v>43</v>
      </c>
      <c r="C21" s="29">
        <v>123.45</v>
      </c>
      <c r="E21" s="81" t="s">
        <v>170</v>
      </c>
    </row>
    <row r="22" spans="1:6"/>
    <row r="23" spans="1:6" ht="12">
      <c r="B23" s="4" t="s">
        <v>56</v>
      </c>
      <c r="C23" s="28">
        <v>0</v>
      </c>
      <c r="D23" s="13" t="s">
        <v>25</v>
      </c>
      <c r="E23" s="81" t="s">
        <v>171</v>
      </c>
      <c r="F23" s="18"/>
    </row>
    <row r="24" spans="1:6"/>
    <row r="25" spans="1:6" ht="12">
      <c r="B25" s="4" t="s">
        <v>56</v>
      </c>
      <c r="C25" s="28">
        <v>0.1</v>
      </c>
      <c r="D25" s="13" t="s">
        <v>25</v>
      </c>
      <c r="E25" s="81" t="s">
        <v>171</v>
      </c>
      <c r="F25" s="18"/>
    </row>
    <row r="26" spans="1:6"/>
    <row r="27" spans="1:6">
      <c r="B27" s="4" t="s">
        <v>27</v>
      </c>
      <c r="C27" s="11">
        <v>100</v>
      </c>
      <c r="E27" s="81" t="s">
        <v>172</v>
      </c>
    </row>
    <row r="28" spans="1:6"/>
    <row r="29" spans="1:6" ht="12">
      <c r="B29" s="4" t="s">
        <v>34</v>
      </c>
      <c r="C29" s="16" t="s">
        <v>34</v>
      </c>
      <c r="D29" s="13" t="s">
        <v>25</v>
      </c>
      <c r="E29" s="81" t="s">
        <v>173</v>
      </c>
    </row>
    <row r="30" spans="1:6"/>
    <row r="31" spans="1:6">
      <c r="B31" s="4" t="s">
        <v>28</v>
      </c>
      <c r="C31" s="12">
        <v>100</v>
      </c>
      <c r="E31" s="81" t="s">
        <v>29</v>
      </c>
    </row>
    <row r="32" spans="1:6"/>
    <row r="33" spans="2:5">
      <c r="B33" s="4" t="s">
        <v>276</v>
      </c>
      <c r="C33" s="204">
        <v>100</v>
      </c>
      <c r="D33" s="89"/>
      <c r="E33" s="89" t="s">
        <v>277</v>
      </c>
    </row>
  </sheetData>
  <phoneticPr fontId="0" type="noConversion"/>
  <conditionalFormatting sqref="C25:C26">
    <cfRule type="cellIs" dxfId="6" priority="1" stopIfTrue="1" operator="notEqual">
      <formula>0</formula>
    </cfRule>
  </conditionalFormatting>
  <dataValidations disablePrompts="1" count="2">
    <dataValidation type="list" showInputMessage="1" showErrorMessage="1" errorTitle="Input Parameter" error="Please select value from list" promptTitle="Input Parameter" prompt="Select from list" sqref="C16">
      <formula1>$C$17:$C$19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2" max="16383" man="1"/>
    <brk id="84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  <pageSetUpPr autoPageBreaks="0"/>
  </sheetPr>
  <dimension ref="A1:BX20"/>
  <sheetViews>
    <sheetView showGridLines="0" zoomScaleNormal="100" workbookViewId="0">
      <selection activeCell="BX20" sqref="BX20"/>
    </sheetView>
  </sheetViews>
  <sheetFormatPr baseColWidth="10" defaultColWidth="12.69921875" defaultRowHeight="11.5"/>
  <cols>
    <col min="1" max="1" width="6.69921875" style="184" customWidth="1"/>
    <col min="2" max="2" width="33" style="184" customWidth="1"/>
    <col min="3" max="4" width="12.69921875" style="184"/>
    <col min="5" max="5" width="12.59765625" style="184" customWidth="1"/>
    <col min="6" max="8" width="12.69921875" style="184"/>
    <col min="9" max="9" width="12.69921875" style="184" customWidth="1"/>
    <col min="10" max="16384" width="12.69921875" style="184"/>
  </cols>
  <sheetData>
    <row r="1" spans="1:76" s="178" customFormat="1" ht="33.75" customHeight="1">
      <c r="D1" s="179" t="s">
        <v>131</v>
      </c>
      <c r="L1" s="178" t="s">
        <v>53</v>
      </c>
    </row>
    <row r="3" spans="1:76" s="183" customFormat="1" ht="18" customHeight="1">
      <c r="A3" s="180">
        <v>1</v>
      </c>
      <c r="B3" s="180" t="s">
        <v>198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2"/>
      <c r="BR3" s="182"/>
      <c r="BS3" s="181"/>
      <c r="BT3" s="181"/>
      <c r="BU3" s="181"/>
      <c r="BV3" s="181"/>
      <c r="BW3" s="181"/>
      <c r="BX3" s="181"/>
    </row>
    <row r="5" spans="1:76" ht="23">
      <c r="B5" s="185" t="s">
        <v>221</v>
      </c>
      <c r="D5" s="186" t="s">
        <v>132</v>
      </c>
    </row>
    <row r="6" spans="1:76" ht="12">
      <c r="B6" s="184" t="s">
        <v>222</v>
      </c>
      <c r="D6" s="187">
        <v>0.64200000000000002</v>
      </c>
      <c r="E6" s="188" t="s">
        <v>223</v>
      </c>
      <c r="H6" s="189" t="s">
        <v>217</v>
      </c>
    </row>
    <row r="8" spans="1:76" s="183" customFormat="1" ht="18" customHeight="1">
      <c r="A8" s="180">
        <v>2</v>
      </c>
      <c r="B8" s="180" t="s">
        <v>199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2"/>
      <c r="BR8" s="182"/>
      <c r="BS8" s="181"/>
      <c r="BT8" s="181"/>
      <c r="BU8" s="181"/>
      <c r="BV8" s="181"/>
      <c r="BW8" s="181"/>
      <c r="BX8" s="181"/>
    </row>
    <row r="10" spans="1:76" ht="23">
      <c r="B10" s="185" t="s">
        <v>224</v>
      </c>
      <c r="D10" s="186" t="s">
        <v>132</v>
      </c>
    </row>
    <row r="11" spans="1:76" ht="12">
      <c r="B11" s="184" t="s">
        <v>222</v>
      </c>
      <c r="C11" s="190"/>
      <c r="D11" s="191">
        <v>0.68</v>
      </c>
      <c r="E11" s="188" t="s">
        <v>225</v>
      </c>
      <c r="H11" s="189"/>
    </row>
    <row r="12" spans="1:76">
      <c r="D12" s="192"/>
    </row>
    <row r="13" spans="1:76" s="183" customFormat="1" ht="18" customHeight="1">
      <c r="A13" s="180">
        <v>3</v>
      </c>
      <c r="B13" s="180" t="s">
        <v>136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2"/>
      <c r="BR13" s="182"/>
      <c r="BS13" s="181"/>
      <c r="BT13" s="181"/>
      <c r="BU13" s="181"/>
      <c r="BV13" s="181"/>
      <c r="BW13" s="181"/>
      <c r="BX13" s="181"/>
    </row>
    <row r="15" spans="1:76" ht="15.5">
      <c r="B15" s="193" t="s">
        <v>135</v>
      </c>
    </row>
    <row r="17" spans="2:75">
      <c r="D17" s="186">
        <f t="array" ref="D17:BV17">TRANSPOSE(Market.Years)</f>
        <v>2000</v>
      </c>
      <c r="E17" s="186">
        <v>2001</v>
      </c>
      <c r="F17" s="186">
        <v>2002</v>
      </c>
      <c r="G17" s="186">
        <v>2003</v>
      </c>
      <c r="H17" s="186">
        <v>2004</v>
      </c>
      <c r="I17" s="186">
        <v>2005</v>
      </c>
      <c r="J17" s="186">
        <v>2006</v>
      </c>
      <c r="K17" s="186">
        <v>2007</v>
      </c>
      <c r="L17" s="186">
        <v>2008</v>
      </c>
      <c r="M17" s="186">
        <v>2009</v>
      </c>
      <c r="N17" s="186">
        <v>2010</v>
      </c>
      <c r="O17" s="186">
        <v>2011</v>
      </c>
      <c r="P17" s="186">
        <v>2012</v>
      </c>
      <c r="Q17" s="186">
        <v>2013</v>
      </c>
      <c r="R17" s="186">
        <v>2014</v>
      </c>
      <c r="S17" s="186">
        <v>2015</v>
      </c>
      <c r="T17" s="186">
        <v>2016</v>
      </c>
      <c r="U17" s="186">
        <v>2017</v>
      </c>
      <c r="V17" s="186">
        <v>2018</v>
      </c>
      <c r="W17" s="186">
        <v>2019</v>
      </c>
      <c r="X17" s="186">
        <v>2020</v>
      </c>
      <c r="Y17" s="186">
        <v>2021</v>
      </c>
      <c r="Z17" s="186">
        <v>2022</v>
      </c>
      <c r="AA17" s="186">
        <v>2023</v>
      </c>
      <c r="AB17" s="186">
        <v>2024</v>
      </c>
      <c r="AC17" s="186">
        <v>2025</v>
      </c>
      <c r="AD17" s="186">
        <v>2026</v>
      </c>
      <c r="AE17" s="186">
        <v>2027</v>
      </c>
      <c r="AF17" s="186">
        <v>2028</v>
      </c>
      <c r="AG17" s="186">
        <v>2029</v>
      </c>
      <c r="AH17" s="186">
        <v>2030</v>
      </c>
      <c r="AI17" s="186">
        <v>2031</v>
      </c>
      <c r="AJ17" s="186">
        <v>2032</v>
      </c>
      <c r="AK17" s="186">
        <v>2033</v>
      </c>
      <c r="AL17" s="186">
        <v>2034</v>
      </c>
      <c r="AM17" s="186">
        <v>2035</v>
      </c>
      <c r="AN17" s="186">
        <v>2036</v>
      </c>
      <c r="AO17" s="186">
        <v>2037</v>
      </c>
      <c r="AP17" s="186">
        <v>2038</v>
      </c>
      <c r="AQ17" s="186">
        <v>2039</v>
      </c>
      <c r="AR17" s="186">
        <v>2040</v>
      </c>
      <c r="AS17" s="186">
        <v>2041</v>
      </c>
      <c r="AT17" s="186">
        <v>2042</v>
      </c>
      <c r="AU17" s="186">
        <v>2043</v>
      </c>
      <c r="AV17" s="186">
        <v>2044</v>
      </c>
      <c r="AW17" s="186">
        <v>2045</v>
      </c>
      <c r="AX17" s="186">
        <v>2046</v>
      </c>
      <c r="AY17" s="186">
        <v>2047</v>
      </c>
      <c r="AZ17" s="186">
        <v>2048</v>
      </c>
      <c r="BA17" s="186">
        <v>2049</v>
      </c>
      <c r="BB17" s="186">
        <v>2050</v>
      </c>
      <c r="BC17" s="186">
        <v>2051</v>
      </c>
      <c r="BD17" s="186">
        <v>2052</v>
      </c>
      <c r="BE17" s="186">
        <v>2053</v>
      </c>
      <c r="BF17" s="186">
        <v>2054</v>
      </c>
      <c r="BG17" s="186">
        <v>2055</v>
      </c>
      <c r="BH17" s="186">
        <v>2056</v>
      </c>
      <c r="BI17" s="186">
        <v>2057</v>
      </c>
      <c r="BJ17" s="186">
        <v>2058</v>
      </c>
      <c r="BK17" s="186">
        <v>2059</v>
      </c>
      <c r="BL17" s="186">
        <v>2060</v>
      </c>
      <c r="BM17" s="186">
        <v>2061</v>
      </c>
      <c r="BN17" s="186">
        <v>2062</v>
      </c>
      <c r="BO17" s="186">
        <v>2063</v>
      </c>
      <c r="BP17" s="186">
        <v>2064</v>
      </c>
      <c r="BQ17" s="186">
        <v>2065</v>
      </c>
      <c r="BR17" s="186">
        <v>2066</v>
      </c>
      <c r="BS17" s="186">
        <v>2067</v>
      </c>
      <c r="BT17" s="186">
        <v>2068</v>
      </c>
      <c r="BU17" s="186">
        <v>2069</v>
      </c>
      <c r="BV17" s="186">
        <v>2070</v>
      </c>
    </row>
    <row r="18" spans="2:75" ht="12">
      <c r="B18" s="185" t="s">
        <v>133</v>
      </c>
      <c r="D18" s="194">
        <v>0</v>
      </c>
      <c r="E18" s="194">
        <v>0</v>
      </c>
      <c r="F18" s="194">
        <v>0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5">
        <f t="shared" ref="P18:S19" si="0">($T18-$O18)/($T$17-$O$17)+O18</f>
        <v>0.12840000000000001</v>
      </c>
      <c r="Q18" s="195">
        <f t="shared" si="0"/>
        <v>0.25680000000000003</v>
      </c>
      <c r="R18" s="195">
        <f t="shared" si="0"/>
        <v>0.38520000000000004</v>
      </c>
      <c r="S18" s="195">
        <f t="shared" si="0"/>
        <v>0.51360000000000006</v>
      </c>
      <c r="T18" s="196">
        <f>cuota_operador_fijo_incumbente</f>
        <v>0.64200000000000002</v>
      </c>
      <c r="U18" s="197">
        <f>T18</f>
        <v>0.64200000000000002</v>
      </c>
      <c r="V18" s="197">
        <f t="shared" ref="V18:BB18" si="1">U18</f>
        <v>0.64200000000000002</v>
      </c>
      <c r="W18" s="197">
        <f t="shared" si="1"/>
        <v>0.64200000000000002</v>
      </c>
      <c r="X18" s="197">
        <f t="shared" si="1"/>
        <v>0.64200000000000002</v>
      </c>
      <c r="Y18" s="197">
        <f t="shared" si="1"/>
        <v>0.64200000000000002</v>
      </c>
      <c r="Z18" s="197">
        <f t="shared" si="1"/>
        <v>0.64200000000000002</v>
      </c>
      <c r="AA18" s="197">
        <f t="shared" si="1"/>
        <v>0.64200000000000002</v>
      </c>
      <c r="AB18" s="197">
        <f t="shared" si="1"/>
        <v>0.64200000000000002</v>
      </c>
      <c r="AC18" s="197">
        <f t="shared" si="1"/>
        <v>0.64200000000000002</v>
      </c>
      <c r="AD18" s="197">
        <f t="shared" si="1"/>
        <v>0.64200000000000002</v>
      </c>
      <c r="AE18" s="197">
        <f t="shared" si="1"/>
        <v>0.64200000000000002</v>
      </c>
      <c r="AF18" s="197">
        <f t="shared" si="1"/>
        <v>0.64200000000000002</v>
      </c>
      <c r="AG18" s="197">
        <f t="shared" si="1"/>
        <v>0.64200000000000002</v>
      </c>
      <c r="AH18" s="197">
        <f t="shared" si="1"/>
        <v>0.64200000000000002</v>
      </c>
      <c r="AI18" s="197">
        <f t="shared" si="1"/>
        <v>0.64200000000000002</v>
      </c>
      <c r="AJ18" s="197">
        <f t="shared" si="1"/>
        <v>0.64200000000000002</v>
      </c>
      <c r="AK18" s="197">
        <f t="shared" si="1"/>
        <v>0.64200000000000002</v>
      </c>
      <c r="AL18" s="197">
        <f t="shared" si="1"/>
        <v>0.64200000000000002</v>
      </c>
      <c r="AM18" s="197">
        <f t="shared" si="1"/>
        <v>0.64200000000000002</v>
      </c>
      <c r="AN18" s="197">
        <f t="shared" si="1"/>
        <v>0.64200000000000002</v>
      </c>
      <c r="AO18" s="197">
        <f t="shared" si="1"/>
        <v>0.64200000000000002</v>
      </c>
      <c r="AP18" s="197">
        <f t="shared" si="1"/>
        <v>0.64200000000000002</v>
      </c>
      <c r="AQ18" s="197">
        <f t="shared" si="1"/>
        <v>0.64200000000000002</v>
      </c>
      <c r="AR18" s="197">
        <f t="shared" si="1"/>
        <v>0.64200000000000002</v>
      </c>
      <c r="AS18" s="197">
        <f t="shared" si="1"/>
        <v>0.64200000000000002</v>
      </c>
      <c r="AT18" s="197">
        <f t="shared" si="1"/>
        <v>0.64200000000000002</v>
      </c>
      <c r="AU18" s="197">
        <f t="shared" si="1"/>
        <v>0.64200000000000002</v>
      </c>
      <c r="AV18" s="197">
        <f t="shared" si="1"/>
        <v>0.64200000000000002</v>
      </c>
      <c r="AW18" s="197">
        <f t="shared" si="1"/>
        <v>0.64200000000000002</v>
      </c>
      <c r="AX18" s="197">
        <f t="shared" si="1"/>
        <v>0.64200000000000002</v>
      </c>
      <c r="AY18" s="197">
        <f t="shared" si="1"/>
        <v>0.64200000000000002</v>
      </c>
      <c r="AZ18" s="197">
        <f t="shared" si="1"/>
        <v>0.64200000000000002</v>
      </c>
      <c r="BA18" s="197">
        <f t="shared" si="1"/>
        <v>0.64200000000000002</v>
      </c>
      <c r="BB18" s="197">
        <f t="shared" si="1"/>
        <v>0.64200000000000002</v>
      </c>
      <c r="BC18" s="197">
        <f t="shared" ref="BC18:BE19" si="2">BB18</f>
        <v>0.64200000000000002</v>
      </c>
      <c r="BD18" s="197">
        <f t="shared" si="2"/>
        <v>0.64200000000000002</v>
      </c>
      <c r="BE18" s="197">
        <f t="shared" si="2"/>
        <v>0.64200000000000002</v>
      </c>
      <c r="BF18" s="197">
        <f t="shared" ref="BF18:BH19" si="3">BE18</f>
        <v>0.64200000000000002</v>
      </c>
      <c r="BG18" s="197">
        <f t="shared" si="3"/>
        <v>0.64200000000000002</v>
      </c>
      <c r="BH18" s="197">
        <f t="shared" si="3"/>
        <v>0.64200000000000002</v>
      </c>
      <c r="BI18" s="197">
        <f t="shared" ref="BI18:BV18" si="4">BH18</f>
        <v>0.64200000000000002</v>
      </c>
      <c r="BJ18" s="197">
        <f t="shared" si="4"/>
        <v>0.64200000000000002</v>
      </c>
      <c r="BK18" s="197">
        <f t="shared" si="4"/>
        <v>0.64200000000000002</v>
      </c>
      <c r="BL18" s="197">
        <f t="shared" si="4"/>
        <v>0.64200000000000002</v>
      </c>
      <c r="BM18" s="197">
        <f t="shared" si="4"/>
        <v>0.64200000000000002</v>
      </c>
      <c r="BN18" s="197">
        <f t="shared" si="4"/>
        <v>0.64200000000000002</v>
      </c>
      <c r="BO18" s="197">
        <f t="shared" si="4"/>
        <v>0.64200000000000002</v>
      </c>
      <c r="BP18" s="197">
        <f t="shared" si="4"/>
        <v>0.64200000000000002</v>
      </c>
      <c r="BQ18" s="197">
        <f t="shared" si="4"/>
        <v>0.64200000000000002</v>
      </c>
      <c r="BR18" s="197">
        <f t="shared" si="4"/>
        <v>0.64200000000000002</v>
      </c>
      <c r="BS18" s="197">
        <f t="shared" si="4"/>
        <v>0.64200000000000002</v>
      </c>
      <c r="BT18" s="197">
        <f t="shared" si="4"/>
        <v>0.64200000000000002</v>
      </c>
      <c r="BU18" s="197">
        <f t="shared" si="4"/>
        <v>0.64200000000000002</v>
      </c>
      <c r="BV18" s="197">
        <f t="shared" si="4"/>
        <v>0.64200000000000002</v>
      </c>
      <c r="BW18" s="190" t="s">
        <v>0</v>
      </c>
    </row>
    <row r="19" spans="2:75" ht="12">
      <c r="B19" s="185" t="s">
        <v>134</v>
      </c>
      <c r="D19" s="194">
        <v>0</v>
      </c>
      <c r="E19" s="194">
        <v>0</v>
      </c>
      <c r="F19" s="194">
        <v>0</v>
      </c>
      <c r="G19" s="194">
        <v>0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4">
        <v>0</v>
      </c>
      <c r="P19" s="195">
        <f t="shared" si="0"/>
        <v>0.13600000000000001</v>
      </c>
      <c r="Q19" s="195">
        <f t="shared" si="0"/>
        <v>0.27200000000000002</v>
      </c>
      <c r="R19" s="195">
        <f t="shared" si="0"/>
        <v>0.40800000000000003</v>
      </c>
      <c r="S19" s="195">
        <f t="shared" si="0"/>
        <v>0.54400000000000004</v>
      </c>
      <c r="T19" s="196">
        <f>cuota_operador_movil_incumbente</f>
        <v>0.68</v>
      </c>
      <c r="U19" s="198">
        <f>T19</f>
        <v>0.68</v>
      </c>
      <c r="V19" s="198">
        <f t="shared" ref="V19:BB19" si="5">U19</f>
        <v>0.68</v>
      </c>
      <c r="W19" s="198">
        <f t="shared" si="5"/>
        <v>0.68</v>
      </c>
      <c r="X19" s="198">
        <f t="shared" si="5"/>
        <v>0.68</v>
      </c>
      <c r="Y19" s="198">
        <f t="shared" si="5"/>
        <v>0.68</v>
      </c>
      <c r="Z19" s="198">
        <f t="shared" si="5"/>
        <v>0.68</v>
      </c>
      <c r="AA19" s="198">
        <f t="shared" si="5"/>
        <v>0.68</v>
      </c>
      <c r="AB19" s="198">
        <f t="shared" si="5"/>
        <v>0.68</v>
      </c>
      <c r="AC19" s="198">
        <f t="shared" si="5"/>
        <v>0.68</v>
      </c>
      <c r="AD19" s="198">
        <f t="shared" si="5"/>
        <v>0.68</v>
      </c>
      <c r="AE19" s="198">
        <f t="shared" si="5"/>
        <v>0.68</v>
      </c>
      <c r="AF19" s="198">
        <f t="shared" si="5"/>
        <v>0.68</v>
      </c>
      <c r="AG19" s="198">
        <f t="shared" si="5"/>
        <v>0.68</v>
      </c>
      <c r="AH19" s="198">
        <f t="shared" si="5"/>
        <v>0.68</v>
      </c>
      <c r="AI19" s="198">
        <f t="shared" si="5"/>
        <v>0.68</v>
      </c>
      <c r="AJ19" s="198">
        <f t="shared" si="5"/>
        <v>0.68</v>
      </c>
      <c r="AK19" s="198">
        <f t="shared" si="5"/>
        <v>0.68</v>
      </c>
      <c r="AL19" s="198">
        <f t="shared" si="5"/>
        <v>0.68</v>
      </c>
      <c r="AM19" s="198">
        <f t="shared" si="5"/>
        <v>0.68</v>
      </c>
      <c r="AN19" s="198">
        <f t="shared" si="5"/>
        <v>0.68</v>
      </c>
      <c r="AO19" s="198">
        <f t="shared" si="5"/>
        <v>0.68</v>
      </c>
      <c r="AP19" s="198">
        <f t="shared" si="5"/>
        <v>0.68</v>
      </c>
      <c r="AQ19" s="198">
        <f t="shared" si="5"/>
        <v>0.68</v>
      </c>
      <c r="AR19" s="198">
        <f t="shared" si="5"/>
        <v>0.68</v>
      </c>
      <c r="AS19" s="198">
        <f t="shared" si="5"/>
        <v>0.68</v>
      </c>
      <c r="AT19" s="198">
        <f t="shared" si="5"/>
        <v>0.68</v>
      </c>
      <c r="AU19" s="198">
        <f t="shared" si="5"/>
        <v>0.68</v>
      </c>
      <c r="AV19" s="198">
        <f t="shared" si="5"/>
        <v>0.68</v>
      </c>
      <c r="AW19" s="198">
        <f t="shared" si="5"/>
        <v>0.68</v>
      </c>
      <c r="AX19" s="198">
        <f t="shared" si="5"/>
        <v>0.68</v>
      </c>
      <c r="AY19" s="198">
        <f t="shared" si="5"/>
        <v>0.68</v>
      </c>
      <c r="AZ19" s="198">
        <f t="shared" si="5"/>
        <v>0.68</v>
      </c>
      <c r="BA19" s="198">
        <f t="shared" si="5"/>
        <v>0.68</v>
      </c>
      <c r="BB19" s="198">
        <f t="shared" si="5"/>
        <v>0.68</v>
      </c>
      <c r="BC19" s="198">
        <f t="shared" si="2"/>
        <v>0.68</v>
      </c>
      <c r="BD19" s="198">
        <f t="shared" si="2"/>
        <v>0.68</v>
      </c>
      <c r="BE19" s="198">
        <f t="shared" si="2"/>
        <v>0.68</v>
      </c>
      <c r="BF19" s="198">
        <f t="shared" si="3"/>
        <v>0.68</v>
      </c>
      <c r="BG19" s="198">
        <f t="shared" si="3"/>
        <v>0.68</v>
      </c>
      <c r="BH19" s="198">
        <f t="shared" si="3"/>
        <v>0.68</v>
      </c>
      <c r="BI19" s="198">
        <f t="shared" ref="BI19:BV19" si="6">BH19</f>
        <v>0.68</v>
      </c>
      <c r="BJ19" s="198">
        <f t="shared" si="6"/>
        <v>0.68</v>
      </c>
      <c r="BK19" s="198">
        <f t="shared" si="6"/>
        <v>0.68</v>
      </c>
      <c r="BL19" s="198">
        <f t="shared" si="6"/>
        <v>0.68</v>
      </c>
      <c r="BM19" s="198">
        <f t="shared" si="6"/>
        <v>0.68</v>
      </c>
      <c r="BN19" s="198">
        <f t="shared" si="6"/>
        <v>0.68</v>
      </c>
      <c r="BO19" s="198">
        <f t="shared" si="6"/>
        <v>0.68</v>
      </c>
      <c r="BP19" s="198">
        <f t="shared" si="6"/>
        <v>0.68</v>
      </c>
      <c r="BQ19" s="198">
        <f t="shared" si="6"/>
        <v>0.68</v>
      </c>
      <c r="BR19" s="198">
        <f t="shared" si="6"/>
        <v>0.68</v>
      </c>
      <c r="BS19" s="198">
        <f t="shared" si="6"/>
        <v>0.68</v>
      </c>
      <c r="BT19" s="198">
        <f t="shared" si="6"/>
        <v>0.68</v>
      </c>
      <c r="BU19" s="198">
        <f t="shared" si="6"/>
        <v>0.68</v>
      </c>
      <c r="BV19" s="198">
        <f t="shared" si="6"/>
        <v>0.68</v>
      </c>
      <c r="BW19" s="190" t="s">
        <v>1</v>
      </c>
    </row>
    <row r="20" spans="2:75" ht="12">
      <c r="T20" s="188" t="s">
        <v>220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autoPageBreaks="0"/>
  </sheetPr>
  <dimension ref="A1:R77"/>
  <sheetViews>
    <sheetView showGridLines="0" zoomScaleNormal="100" workbookViewId="0"/>
  </sheetViews>
  <sheetFormatPr baseColWidth="10" defaultColWidth="12.69921875" defaultRowHeight="11.5"/>
  <cols>
    <col min="1" max="1" width="6.69921875" customWidth="1"/>
    <col min="2" max="2" width="12.69921875" customWidth="1"/>
    <col min="3" max="3" width="10.69921875" customWidth="1"/>
    <col min="4" max="4" width="42.8984375" bestFit="1" customWidth="1"/>
    <col min="5" max="5" width="12.69921875" customWidth="1"/>
    <col min="6" max="6" width="9.69921875" customWidth="1"/>
    <col min="7" max="7" width="42.8984375" bestFit="1" customWidth="1"/>
    <col min="8" max="8" width="12.69921875" customWidth="1"/>
    <col min="9" max="9" width="10.19921875" customWidth="1"/>
    <col min="10" max="10" width="12.69921875" customWidth="1"/>
    <col min="11" max="11" width="8.59765625" customWidth="1"/>
    <col min="12" max="12" width="22" bestFit="1" customWidth="1"/>
    <col min="13" max="13" width="8.59765625" customWidth="1"/>
    <col min="14" max="14" width="18.8984375" bestFit="1" customWidth="1"/>
    <col min="15" max="15" width="9" customWidth="1"/>
    <col min="17" max="17" width="8.59765625" customWidth="1"/>
    <col min="18" max="18" width="15.09765625" customWidth="1"/>
  </cols>
  <sheetData>
    <row r="1" spans="1:18" s="34" customFormat="1" ht="33.75" customHeight="1">
      <c r="A1" s="34" t="s">
        <v>53</v>
      </c>
      <c r="D1" s="38" t="s">
        <v>145</v>
      </c>
    </row>
    <row r="2" spans="1:18" ht="12">
      <c r="B2" s="6">
        <v>1000</v>
      </c>
      <c r="C2" s="83" t="s">
        <v>196</v>
      </c>
    </row>
    <row r="3" spans="1:18" ht="12">
      <c r="B3" s="6">
        <v>1000</v>
      </c>
      <c r="C3" s="17" t="s">
        <v>73</v>
      </c>
    </row>
    <row r="5" spans="1:18" ht="34.5">
      <c r="B5" s="42" t="s">
        <v>146</v>
      </c>
      <c r="D5" s="42" t="s">
        <v>147</v>
      </c>
      <c r="E5" s="1" t="s">
        <v>82</v>
      </c>
      <c r="G5" s="42" t="s">
        <v>148</v>
      </c>
      <c r="H5" s="1" t="s">
        <v>82</v>
      </c>
      <c r="J5" s="42" t="s">
        <v>149</v>
      </c>
      <c r="L5" s="42" t="s">
        <v>150</v>
      </c>
      <c r="N5" s="42" t="s">
        <v>74</v>
      </c>
      <c r="P5" s="42" t="s">
        <v>151</v>
      </c>
      <c r="R5" s="42" t="s">
        <v>152</v>
      </c>
    </row>
    <row r="6" spans="1:18">
      <c r="B6" s="43">
        <v>2000</v>
      </c>
      <c r="C6">
        <v>1</v>
      </c>
      <c r="D6" s="61" t="s">
        <v>157</v>
      </c>
      <c r="E6" s="45" t="s">
        <v>87</v>
      </c>
      <c r="F6">
        <v>1</v>
      </c>
      <c r="G6" s="61" t="s">
        <v>99</v>
      </c>
      <c r="H6" s="45" t="s">
        <v>129</v>
      </c>
      <c r="J6" s="45" t="s">
        <v>62</v>
      </c>
      <c r="L6" s="45" t="s">
        <v>13</v>
      </c>
      <c r="N6" s="45" t="s">
        <v>76</v>
      </c>
      <c r="P6" s="45" t="s">
        <v>91</v>
      </c>
      <c r="R6" s="45" t="s">
        <v>89</v>
      </c>
    </row>
    <row r="7" spans="1:18">
      <c r="B7" s="44">
        <f t="shared" ref="B7:B58" si="0">B6+1</f>
        <v>2001</v>
      </c>
      <c r="C7">
        <v>2</v>
      </c>
      <c r="D7" s="61" t="s">
        <v>158</v>
      </c>
      <c r="E7" s="45" t="s">
        <v>87</v>
      </c>
      <c r="F7">
        <v>2</v>
      </c>
      <c r="G7" s="61" t="s">
        <v>100</v>
      </c>
      <c r="H7" s="45" t="s">
        <v>129</v>
      </c>
      <c r="J7" s="45" t="s">
        <v>63</v>
      </c>
      <c r="L7" s="45" t="s">
        <v>14</v>
      </c>
      <c r="N7" s="45" t="s">
        <v>77</v>
      </c>
      <c r="P7" s="45" t="s">
        <v>90</v>
      </c>
      <c r="R7" s="45" t="s">
        <v>86</v>
      </c>
    </row>
    <row r="8" spans="1:18">
      <c r="B8" s="44">
        <f t="shared" si="0"/>
        <v>2002</v>
      </c>
      <c r="C8">
        <v>3</v>
      </c>
      <c r="D8" s="61" t="s">
        <v>159</v>
      </c>
      <c r="E8" s="45" t="s">
        <v>87</v>
      </c>
      <c r="F8">
        <v>3</v>
      </c>
      <c r="G8" s="61" t="s">
        <v>101</v>
      </c>
      <c r="H8" s="45" t="s">
        <v>129</v>
      </c>
      <c r="J8" s="45" t="s">
        <v>64</v>
      </c>
      <c r="L8" s="45" t="s">
        <v>15</v>
      </c>
      <c r="N8" s="45" t="s">
        <v>75</v>
      </c>
      <c r="P8" s="45" t="s">
        <v>68</v>
      </c>
      <c r="R8" s="45" t="s">
        <v>94</v>
      </c>
    </row>
    <row r="9" spans="1:18">
      <c r="B9" s="44">
        <f t="shared" si="0"/>
        <v>2003</v>
      </c>
      <c r="C9">
        <v>4</v>
      </c>
      <c r="D9" s="61" t="s">
        <v>160</v>
      </c>
      <c r="E9" s="45" t="s">
        <v>87</v>
      </c>
      <c r="F9">
        <v>4</v>
      </c>
      <c r="G9" s="61" t="s">
        <v>102</v>
      </c>
      <c r="H9" s="45" t="s">
        <v>129</v>
      </c>
      <c r="J9" s="45" t="s">
        <v>2</v>
      </c>
      <c r="L9" s="45" t="s">
        <v>209</v>
      </c>
      <c r="N9" s="45" t="s">
        <v>68</v>
      </c>
      <c r="P9" s="45" t="s">
        <v>68</v>
      </c>
      <c r="R9" s="45" t="s">
        <v>18</v>
      </c>
    </row>
    <row r="10" spans="1:18">
      <c r="B10" s="44">
        <f t="shared" si="0"/>
        <v>2004</v>
      </c>
      <c r="C10">
        <v>5</v>
      </c>
      <c r="D10" s="61" t="s">
        <v>161</v>
      </c>
      <c r="E10" s="45" t="s">
        <v>87</v>
      </c>
      <c r="F10">
        <v>5</v>
      </c>
      <c r="G10" s="61" t="s">
        <v>103</v>
      </c>
      <c r="H10" s="45" t="s">
        <v>129</v>
      </c>
      <c r="J10" s="45" t="s">
        <v>68</v>
      </c>
      <c r="L10" s="45" t="s">
        <v>68</v>
      </c>
      <c r="N10" s="45" t="s">
        <v>68</v>
      </c>
      <c r="P10" s="45" t="s">
        <v>68</v>
      </c>
      <c r="R10" s="45" t="s">
        <v>68</v>
      </c>
    </row>
    <row r="11" spans="1:18" ht="12">
      <c r="B11" s="44">
        <f t="shared" si="0"/>
        <v>2005</v>
      </c>
      <c r="C11">
        <v>6</v>
      </c>
      <c r="D11" s="61" t="s">
        <v>162</v>
      </c>
      <c r="E11" s="45" t="s">
        <v>87</v>
      </c>
      <c r="F11">
        <v>6</v>
      </c>
      <c r="G11" s="61" t="s">
        <v>104</v>
      </c>
      <c r="H11" s="45" t="s">
        <v>129</v>
      </c>
      <c r="J11" s="17" t="s">
        <v>65</v>
      </c>
      <c r="L11" s="17" t="s">
        <v>12</v>
      </c>
      <c r="N11" s="17" t="s">
        <v>16</v>
      </c>
      <c r="P11" s="17" t="s">
        <v>17</v>
      </c>
      <c r="R11" s="17" t="s">
        <v>71</v>
      </c>
    </row>
    <row r="12" spans="1:18">
      <c r="B12" s="44">
        <f t="shared" si="0"/>
        <v>2006</v>
      </c>
      <c r="C12">
        <v>7</v>
      </c>
      <c r="D12" s="61" t="s">
        <v>163</v>
      </c>
      <c r="E12" s="45" t="s">
        <v>87</v>
      </c>
      <c r="F12">
        <v>7</v>
      </c>
      <c r="G12" s="61" t="s">
        <v>105</v>
      </c>
      <c r="H12" s="45" t="s">
        <v>129</v>
      </c>
    </row>
    <row r="13" spans="1:18">
      <c r="B13" s="44">
        <f t="shared" si="0"/>
        <v>2007</v>
      </c>
      <c r="C13">
        <v>8</v>
      </c>
      <c r="D13" s="61" t="s">
        <v>234</v>
      </c>
      <c r="E13" s="45" t="s">
        <v>87</v>
      </c>
      <c r="F13">
        <v>8</v>
      </c>
      <c r="G13" s="47" t="str">
        <f>"Fixed Service"&amp;F13</f>
        <v>Fixed Service8</v>
      </c>
      <c r="H13" s="47" t="str">
        <f>"Fixed Unit"&amp;F13</f>
        <v>Fixed Unit8</v>
      </c>
    </row>
    <row r="14" spans="1:18">
      <c r="B14" s="44">
        <f t="shared" si="0"/>
        <v>2008</v>
      </c>
      <c r="C14">
        <v>9</v>
      </c>
      <c r="D14" s="61" t="s">
        <v>235</v>
      </c>
      <c r="E14" s="45" t="s">
        <v>87</v>
      </c>
      <c r="F14">
        <v>9</v>
      </c>
      <c r="G14" s="61" t="s">
        <v>106</v>
      </c>
      <c r="H14" s="45" t="s">
        <v>129</v>
      </c>
    </row>
    <row r="15" spans="1:18">
      <c r="B15" s="44">
        <f t="shared" si="0"/>
        <v>2009</v>
      </c>
      <c r="C15">
        <v>10</v>
      </c>
      <c r="D15" s="61" t="s">
        <v>112</v>
      </c>
      <c r="E15" s="45" t="s">
        <v>98</v>
      </c>
      <c r="F15">
        <v>10</v>
      </c>
      <c r="G15" s="61" t="s">
        <v>107</v>
      </c>
      <c r="H15" s="45" t="s">
        <v>129</v>
      </c>
    </row>
    <row r="16" spans="1:18">
      <c r="B16" s="44">
        <f t="shared" si="0"/>
        <v>2010</v>
      </c>
      <c r="C16">
        <v>11</v>
      </c>
      <c r="D16" s="61" t="s">
        <v>265</v>
      </c>
      <c r="E16" s="45" t="s">
        <v>98</v>
      </c>
      <c r="F16">
        <v>11</v>
      </c>
      <c r="G16" s="61" t="s">
        <v>108</v>
      </c>
      <c r="H16" s="45" t="s">
        <v>129</v>
      </c>
    </row>
    <row r="17" spans="2:8">
      <c r="B17" s="44">
        <f t="shared" si="0"/>
        <v>2011</v>
      </c>
      <c r="C17">
        <v>12</v>
      </c>
      <c r="D17" s="61" t="s">
        <v>266</v>
      </c>
      <c r="E17" s="45" t="s">
        <v>98</v>
      </c>
      <c r="F17">
        <v>12</v>
      </c>
      <c r="G17" s="61" t="s">
        <v>109</v>
      </c>
      <c r="H17" s="45" t="s">
        <v>129</v>
      </c>
    </row>
    <row r="18" spans="2:8">
      <c r="B18" s="44">
        <f t="shared" si="0"/>
        <v>2012</v>
      </c>
      <c r="C18">
        <v>13</v>
      </c>
      <c r="D18" s="61" t="s">
        <v>267</v>
      </c>
      <c r="E18" s="45" t="s">
        <v>87</v>
      </c>
      <c r="F18">
        <v>13</v>
      </c>
      <c r="G18" s="61" t="s">
        <v>110</v>
      </c>
      <c r="H18" s="45" t="s">
        <v>129</v>
      </c>
    </row>
    <row r="19" spans="2:8">
      <c r="B19" s="44">
        <f t="shared" si="0"/>
        <v>2013</v>
      </c>
      <c r="C19">
        <v>14</v>
      </c>
      <c r="D19" s="61" t="s">
        <v>268</v>
      </c>
      <c r="E19" s="45" t="s">
        <v>87</v>
      </c>
      <c r="F19">
        <v>14</v>
      </c>
      <c r="G19" s="47" t="str">
        <f>"Fixed Service"&amp;F19</f>
        <v>Fixed Service14</v>
      </c>
      <c r="H19" s="47" t="str">
        <f>"Fixed Unit"&amp;F19</f>
        <v>Fixed Unit14</v>
      </c>
    </row>
    <row r="20" spans="2:8">
      <c r="B20" s="44">
        <f t="shared" si="0"/>
        <v>2014</v>
      </c>
      <c r="C20">
        <v>15</v>
      </c>
      <c r="D20" s="61" t="s">
        <v>269</v>
      </c>
      <c r="E20" s="45" t="s">
        <v>270</v>
      </c>
      <c r="F20">
        <v>15</v>
      </c>
      <c r="G20" s="61" t="s">
        <v>153</v>
      </c>
      <c r="H20" s="45" t="s">
        <v>129</v>
      </c>
    </row>
    <row r="21" spans="2:8">
      <c r="B21" s="44">
        <f t="shared" si="0"/>
        <v>2015</v>
      </c>
      <c r="C21">
        <v>16</v>
      </c>
      <c r="D21" s="61" t="s">
        <v>271</v>
      </c>
      <c r="E21" s="45" t="s">
        <v>270</v>
      </c>
      <c r="F21">
        <v>16</v>
      </c>
      <c r="G21" s="61" t="s">
        <v>111</v>
      </c>
      <c r="H21" s="45" t="s">
        <v>129</v>
      </c>
    </row>
    <row r="22" spans="2:8">
      <c r="B22" s="44">
        <f t="shared" si="0"/>
        <v>2016</v>
      </c>
      <c r="C22">
        <v>17</v>
      </c>
      <c r="D22" s="61" t="s">
        <v>272</v>
      </c>
      <c r="E22" s="45" t="s">
        <v>270</v>
      </c>
      <c r="F22">
        <v>17</v>
      </c>
      <c r="G22" s="47" t="str">
        <f>"Fixed Service"&amp;F22</f>
        <v>Fixed Service17</v>
      </c>
      <c r="H22" s="47" t="str">
        <f>"Fixed Unit"&amp;F22</f>
        <v>Fixed Unit17</v>
      </c>
    </row>
    <row r="23" spans="2:8">
      <c r="B23" s="44">
        <f t="shared" si="0"/>
        <v>2017</v>
      </c>
      <c r="C23">
        <v>18</v>
      </c>
      <c r="D23" s="61" t="s">
        <v>273</v>
      </c>
      <c r="E23" s="45" t="s">
        <v>270</v>
      </c>
      <c r="F23">
        <v>18</v>
      </c>
      <c r="G23" s="61" t="s">
        <v>112</v>
      </c>
      <c r="H23" s="45" t="s">
        <v>70</v>
      </c>
    </row>
    <row r="24" spans="2:8">
      <c r="B24" s="44">
        <f t="shared" si="0"/>
        <v>2018</v>
      </c>
      <c r="C24">
        <v>19</v>
      </c>
      <c r="D24" s="61" t="s">
        <v>274</v>
      </c>
      <c r="E24" s="45" t="s">
        <v>270</v>
      </c>
      <c r="F24">
        <v>19</v>
      </c>
      <c r="G24" s="61" t="s">
        <v>218</v>
      </c>
      <c r="H24" s="45" t="s">
        <v>70</v>
      </c>
    </row>
    <row r="25" spans="2:8">
      <c r="B25" s="44">
        <f t="shared" si="0"/>
        <v>2019</v>
      </c>
      <c r="C25">
        <v>20</v>
      </c>
      <c r="D25" s="61" t="s">
        <v>275</v>
      </c>
      <c r="E25" s="45" t="s">
        <v>270</v>
      </c>
      <c r="F25">
        <v>20</v>
      </c>
      <c r="G25" s="61" t="s">
        <v>219</v>
      </c>
      <c r="H25" s="45" t="s">
        <v>70</v>
      </c>
    </row>
    <row r="26" spans="2:8">
      <c r="B26" s="44">
        <f t="shared" si="0"/>
        <v>2020</v>
      </c>
      <c r="C26">
        <v>21</v>
      </c>
      <c r="D26" s="61" t="s">
        <v>153</v>
      </c>
      <c r="E26" s="45" t="s">
        <v>87</v>
      </c>
      <c r="F26">
        <v>21</v>
      </c>
      <c r="G26" s="61" t="s">
        <v>263</v>
      </c>
      <c r="H26" s="45" t="s">
        <v>11</v>
      </c>
    </row>
    <row r="27" spans="2:8">
      <c r="B27" s="44">
        <f t="shared" si="0"/>
        <v>2021</v>
      </c>
      <c r="C27">
        <v>22</v>
      </c>
      <c r="D27" s="61" t="s">
        <v>111</v>
      </c>
      <c r="E27" s="45" t="s">
        <v>87</v>
      </c>
      <c r="F27">
        <v>22</v>
      </c>
      <c r="G27" s="61" t="s">
        <v>264</v>
      </c>
      <c r="H27" s="45" t="s">
        <v>11</v>
      </c>
    </row>
    <row r="28" spans="2:8">
      <c r="B28" s="44">
        <f t="shared" si="0"/>
        <v>2022</v>
      </c>
      <c r="C28">
        <v>23</v>
      </c>
      <c r="D28" s="47" t="str">
        <f t="shared" ref="D28:D33" si="1">"Mobile Service"&amp;C28</f>
        <v>Mobile Service23</v>
      </c>
      <c r="E28" s="47" t="str">
        <f t="shared" ref="E28:E33" si="2">"Mobile Unit"&amp;C28</f>
        <v>Mobile Unit23</v>
      </c>
      <c r="F28">
        <v>23</v>
      </c>
      <c r="G28" s="61" t="s">
        <v>120</v>
      </c>
      <c r="H28" s="45" t="s">
        <v>130</v>
      </c>
    </row>
    <row r="29" spans="2:8">
      <c r="B29" s="44">
        <f t="shared" si="0"/>
        <v>2023</v>
      </c>
      <c r="C29">
        <v>24</v>
      </c>
      <c r="D29" s="47" t="str">
        <f t="shared" si="1"/>
        <v>Mobile Service24</v>
      </c>
      <c r="E29" s="47" t="str">
        <f t="shared" si="2"/>
        <v>Mobile Unit24</v>
      </c>
      <c r="F29">
        <v>24</v>
      </c>
      <c r="G29" s="61" t="s">
        <v>119</v>
      </c>
      <c r="H29" s="45" t="s">
        <v>11</v>
      </c>
    </row>
    <row r="30" spans="2:8">
      <c r="B30" s="44">
        <f t="shared" si="0"/>
        <v>2024</v>
      </c>
      <c r="C30">
        <v>25</v>
      </c>
      <c r="D30" s="47" t="str">
        <f t="shared" si="1"/>
        <v>Mobile Service25</v>
      </c>
      <c r="E30" s="47" t="str">
        <f t="shared" si="2"/>
        <v>Mobile Unit25</v>
      </c>
      <c r="F30">
        <v>25</v>
      </c>
      <c r="G30" s="61" t="s">
        <v>122</v>
      </c>
      <c r="H30" s="45" t="s">
        <v>130</v>
      </c>
    </row>
    <row r="31" spans="2:8">
      <c r="B31" s="44">
        <f t="shared" si="0"/>
        <v>2025</v>
      </c>
      <c r="C31">
        <v>26</v>
      </c>
      <c r="D31" s="47" t="str">
        <f t="shared" si="1"/>
        <v>Mobile Service26</v>
      </c>
      <c r="E31" s="47" t="str">
        <f t="shared" si="2"/>
        <v>Mobile Unit26</v>
      </c>
      <c r="F31">
        <v>26</v>
      </c>
      <c r="G31" s="61" t="s">
        <v>121</v>
      </c>
      <c r="H31" s="45" t="s">
        <v>11</v>
      </c>
    </row>
    <row r="32" spans="2:8">
      <c r="B32" s="44">
        <f t="shared" si="0"/>
        <v>2026</v>
      </c>
      <c r="C32">
        <v>27</v>
      </c>
      <c r="D32" s="47" t="str">
        <f t="shared" si="1"/>
        <v>Mobile Service27</v>
      </c>
      <c r="E32" s="47" t="str">
        <f t="shared" si="2"/>
        <v>Mobile Unit27</v>
      </c>
      <c r="F32">
        <v>27</v>
      </c>
      <c r="G32" s="47" t="str">
        <f>"Fixed Service"&amp;F32</f>
        <v>Fixed Service27</v>
      </c>
      <c r="H32" s="47" t="str">
        <f>"Fixed Unit"&amp;F32</f>
        <v>Fixed Unit27</v>
      </c>
    </row>
    <row r="33" spans="2:8">
      <c r="B33" s="44">
        <f t="shared" si="0"/>
        <v>2027</v>
      </c>
      <c r="C33">
        <v>28</v>
      </c>
      <c r="D33" s="47" t="str">
        <f t="shared" si="1"/>
        <v>Mobile Service28</v>
      </c>
      <c r="E33" s="47" t="str">
        <f t="shared" si="2"/>
        <v>Mobile Unit28</v>
      </c>
      <c r="F33">
        <v>28</v>
      </c>
      <c r="G33" s="47" t="str">
        <f>"Fixed Service"&amp;F33</f>
        <v>Fixed Service28</v>
      </c>
      <c r="H33" s="47" t="str">
        <f>"Fixed Unit"&amp;F33</f>
        <v>Fixed Unit28</v>
      </c>
    </row>
    <row r="34" spans="2:8">
      <c r="B34" s="44">
        <f t="shared" si="0"/>
        <v>2028</v>
      </c>
      <c r="C34">
        <v>29</v>
      </c>
      <c r="D34" s="47" t="str">
        <f>"Mobile Service"&amp;C34</f>
        <v>Mobile Service29</v>
      </c>
      <c r="E34" s="47" t="str">
        <f>"Mobile Unit"&amp;C34</f>
        <v>Mobile Unit29</v>
      </c>
      <c r="F34">
        <v>29</v>
      </c>
      <c r="G34" s="47" t="str">
        <f>"Fixed Service"&amp;F34</f>
        <v>Fixed Service29</v>
      </c>
      <c r="H34" s="47" t="str">
        <f>"Fixed Unit"&amp;F34</f>
        <v>Fixed Unit29</v>
      </c>
    </row>
    <row r="35" spans="2:8">
      <c r="B35" s="44">
        <f t="shared" si="0"/>
        <v>2029</v>
      </c>
      <c r="C35">
        <v>30</v>
      </c>
      <c r="D35" s="47" t="str">
        <f>"Mobile Service"&amp;C35</f>
        <v>Mobile Service30</v>
      </c>
      <c r="E35" s="47" t="str">
        <f>"Mobile Unit"&amp;C35</f>
        <v>Mobile Unit30</v>
      </c>
      <c r="F35">
        <v>30</v>
      </c>
      <c r="G35" s="45" t="s">
        <v>193</v>
      </c>
      <c r="H35" s="45" t="s">
        <v>66</v>
      </c>
    </row>
    <row r="36" spans="2:8" ht="12">
      <c r="B36" s="44">
        <f t="shared" si="0"/>
        <v>2030</v>
      </c>
      <c r="D36" s="17" t="s">
        <v>59</v>
      </c>
      <c r="E36" s="17" t="s">
        <v>61</v>
      </c>
      <c r="G36" s="17" t="s">
        <v>60</v>
      </c>
      <c r="H36" s="17" t="s">
        <v>19</v>
      </c>
    </row>
    <row r="37" spans="2:8">
      <c r="B37" s="44">
        <f t="shared" si="0"/>
        <v>2031</v>
      </c>
    </row>
    <row r="38" spans="2:8">
      <c r="B38" s="44">
        <f t="shared" si="0"/>
        <v>2032</v>
      </c>
    </row>
    <row r="39" spans="2:8">
      <c r="B39" s="44">
        <f t="shared" si="0"/>
        <v>2033</v>
      </c>
    </row>
    <row r="40" spans="2:8">
      <c r="B40" s="44">
        <f t="shared" si="0"/>
        <v>2034</v>
      </c>
    </row>
    <row r="41" spans="2:8">
      <c r="B41" s="44">
        <f t="shared" si="0"/>
        <v>2035</v>
      </c>
    </row>
    <row r="42" spans="2:8">
      <c r="B42" s="44">
        <f t="shared" si="0"/>
        <v>2036</v>
      </c>
    </row>
    <row r="43" spans="2:8">
      <c r="B43" s="44">
        <f t="shared" si="0"/>
        <v>2037</v>
      </c>
    </row>
    <row r="44" spans="2:8">
      <c r="B44" s="44">
        <f t="shared" si="0"/>
        <v>2038</v>
      </c>
    </row>
    <row r="45" spans="2:8">
      <c r="B45" s="44">
        <f t="shared" si="0"/>
        <v>2039</v>
      </c>
    </row>
    <row r="46" spans="2:8">
      <c r="B46" s="44">
        <f t="shared" si="0"/>
        <v>2040</v>
      </c>
    </row>
    <row r="47" spans="2:8">
      <c r="B47" s="44">
        <f t="shared" si="0"/>
        <v>2041</v>
      </c>
    </row>
    <row r="48" spans="2:8">
      <c r="B48" s="44">
        <f t="shared" si="0"/>
        <v>2042</v>
      </c>
    </row>
    <row r="49" spans="2:2">
      <c r="B49" s="44">
        <f t="shared" si="0"/>
        <v>2043</v>
      </c>
    </row>
    <row r="50" spans="2:2">
      <c r="B50" s="44">
        <f t="shared" si="0"/>
        <v>2044</v>
      </c>
    </row>
    <row r="51" spans="2:2">
      <c r="B51" s="44">
        <f t="shared" si="0"/>
        <v>2045</v>
      </c>
    </row>
    <row r="52" spans="2:2">
      <c r="B52" s="44">
        <f t="shared" si="0"/>
        <v>2046</v>
      </c>
    </row>
    <row r="53" spans="2:2">
      <c r="B53" s="44">
        <f t="shared" si="0"/>
        <v>2047</v>
      </c>
    </row>
    <row r="54" spans="2:2">
      <c r="B54" s="44">
        <f t="shared" si="0"/>
        <v>2048</v>
      </c>
    </row>
    <row r="55" spans="2:2">
      <c r="B55" s="44">
        <f t="shared" si="0"/>
        <v>2049</v>
      </c>
    </row>
    <row r="56" spans="2:2">
      <c r="B56" s="44">
        <f t="shared" si="0"/>
        <v>2050</v>
      </c>
    </row>
    <row r="57" spans="2:2">
      <c r="B57" s="44">
        <f t="shared" si="0"/>
        <v>2051</v>
      </c>
    </row>
    <row r="58" spans="2:2">
      <c r="B58" s="44">
        <f t="shared" si="0"/>
        <v>2052</v>
      </c>
    </row>
    <row r="59" spans="2:2">
      <c r="B59" s="44">
        <f>B58+1</f>
        <v>2053</v>
      </c>
    </row>
    <row r="60" spans="2:2">
      <c r="B60" s="44">
        <f>B59+1</f>
        <v>2054</v>
      </c>
    </row>
    <row r="61" spans="2:2">
      <c r="B61" s="44">
        <f>B60+1</f>
        <v>2055</v>
      </c>
    </row>
    <row r="62" spans="2:2">
      <c r="B62" s="44">
        <f>B61+1</f>
        <v>2056</v>
      </c>
    </row>
    <row r="63" spans="2:2">
      <c r="B63" s="44">
        <f t="shared" ref="B63:B76" si="3">B62+1</f>
        <v>2057</v>
      </c>
    </row>
    <row r="64" spans="2:2">
      <c r="B64" s="44">
        <f t="shared" si="3"/>
        <v>2058</v>
      </c>
    </row>
    <row r="65" spans="2:2">
      <c r="B65" s="44">
        <f t="shared" si="3"/>
        <v>2059</v>
      </c>
    </row>
    <row r="66" spans="2:2">
      <c r="B66" s="44">
        <f t="shared" si="3"/>
        <v>2060</v>
      </c>
    </row>
    <row r="67" spans="2:2">
      <c r="B67" s="44">
        <f t="shared" si="3"/>
        <v>2061</v>
      </c>
    </row>
    <row r="68" spans="2:2">
      <c r="B68" s="44">
        <f t="shared" si="3"/>
        <v>2062</v>
      </c>
    </row>
    <row r="69" spans="2:2">
      <c r="B69" s="44">
        <f t="shared" si="3"/>
        <v>2063</v>
      </c>
    </row>
    <row r="70" spans="2:2">
      <c r="B70" s="44">
        <f>B69+1</f>
        <v>2064</v>
      </c>
    </row>
    <row r="71" spans="2:2">
      <c r="B71" s="44">
        <f t="shared" si="3"/>
        <v>2065</v>
      </c>
    </row>
    <row r="72" spans="2:2">
      <c r="B72" s="44">
        <f t="shared" si="3"/>
        <v>2066</v>
      </c>
    </row>
    <row r="73" spans="2:2">
      <c r="B73" s="44">
        <f t="shared" si="3"/>
        <v>2067</v>
      </c>
    </row>
    <row r="74" spans="2:2">
      <c r="B74" s="44">
        <f t="shared" si="3"/>
        <v>2068</v>
      </c>
    </row>
    <row r="75" spans="2:2">
      <c r="B75" s="44">
        <f t="shared" si="3"/>
        <v>2069</v>
      </c>
    </row>
    <row r="76" spans="2:2">
      <c r="B76" s="44">
        <f t="shared" si="3"/>
        <v>2070</v>
      </c>
    </row>
    <row r="77" spans="2:2" ht="12">
      <c r="B77" s="17" t="s">
        <v>58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79998168889431442"/>
    <pageSetUpPr autoPageBreaks="0"/>
  </sheetPr>
  <dimension ref="A1:AD126"/>
  <sheetViews>
    <sheetView showGridLines="0" defaultGridColor="0" colorId="22" zoomScale="80" zoomScaleNormal="8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AC104" sqref="AC104"/>
    </sheetView>
  </sheetViews>
  <sheetFormatPr baseColWidth="10" defaultColWidth="12.69921875" defaultRowHeight="11.5" outlineLevelCol="1"/>
  <cols>
    <col min="1" max="1" width="6.69921875" style="89" customWidth="1"/>
    <col min="2" max="2" width="8.19921875" style="89" customWidth="1"/>
    <col min="3" max="3" width="3.19921875" style="89" customWidth="1"/>
    <col min="4" max="4" width="3.09765625" style="89" customWidth="1"/>
    <col min="5" max="5" width="29.8984375" style="89" customWidth="1"/>
    <col min="6" max="6" width="6.59765625" style="89" customWidth="1"/>
    <col min="7" max="11" width="12.69921875" style="89"/>
    <col min="12" max="16" width="0" style="89" hidden="1" customWidth="1" outlineLevel="1"/>
    <col min="17" max="17" width="12.69921875" style="89" collapsed="1"/>
    <col min="18" max="18" width="14.3984375" style="89" bestFit="1" customWidth="1"/>
    <col min="19" max="22" width="15.09765625" style="89" bestFit="1" customWidth="1"/>
    <col min="23" max="25" width="16.19921875" style="89" bestFit="1" customWidth="1"/>
    <col min="26" max="26" width="15.09765625" style="89" bestFit="1" customWidth="1"/>
    <col min="27" max="27" width="16.8984375" style="89" bestFit="1" customWidth="1"/>
    <col min="28" max="28" width="11.3984375" style="89" bestFit="1" customWidth="1"/>
    <col min="29" max="16384" width="12.69921875" style="89"/>
  </cols>
  <sheetData>
    <row r="1" spans="1:28" s="37" customFormat="1" ht="33.75" customHeight="1">
      <c r="D1" s="46" t="s">
        <v>78</v>
      </c>
    </row>
    <row r="3" spans="1:28">
      <c r="A3" s="87"/>
      <c r="B3"/>
      <c r="C3"/>
      <c r="D3"/>
      <c r="E3"/>
      <c r="F3"/>
      <c r="G3" s="1" t="s">
        <v>79</v>
      </c>
      <c r="H3" s="1" t="s">
        <v>80</v>
      </c>
      <c r="I3" s="1" t="s">
        <v>81</v>
      </c>
      <c r="J3" s="1" t="s">
        <v>82</v>
      </c>
      <c r="K3" s="1" t="s">
        <v>72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</row>
    <row r="4" spans="1:28" ht="12">
      <c r="A4" s="87"/>
      <c r="B4"/>
      <c r="C4"/>
      <c r="D4"/>
      <c r="E4"/>
      <c r="F4"/>
      <c r="G4"/>
      <c r="H4"/>
      <c r="I4"/>
      <c r="J4"/>
      <c r="K4" s="59"/>
      <c r="L4"/>
      <c r="M4"/>
      <c r="N4"/>
      <c r="O4"/>
      <c r="P4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8" ht="18">
      <c r="A5" s="88">
        <v>1</v>
      </c>
      <c r="B5" s="56" t="s">
        <v>226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7" spans="1:28" ht="15.5">
      <c r="B7" s="15" t="s">
        <v>167</v>
      </c>
      <c r="C7" s="15"/>
      <c r="D7" s="15"/>
      <c r="E7"/>
      <c r="F7"/>
      <c r="G7"/>
      <c r="H7"/>
      <c r="I7"/>
      <c r="J7"/>
      <c r="K7" s="59"/>
      <c r="L7"/>
      <c r="M7"/>
      <c r="N7"/>
      <c r="O7"/>
      <c r="P7"/>
      <c r="Q7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 spans="1:28">
      <c r="B8" s="87"/>
      <c r="C8"/>
      <c r="D8"/>
      <c r="E8" s="47" t="s">
        <v>222</v>
      </c>
      <c r="F8"/>
      <c r="G8"/>
      <c r="H8"/>
      <c r="I8" t="s">
        <v>155</v>
      </c>
      <c r="J8" s="102" t="s">
        <v>66</v>
      </c>
      <c r="K8" s="59"/>
      <c r="L8"/>
      <c r="M8"/>
      <c r="N8"/>
      <c r="O8"/>
      <c r="P8"/>
      <c r="Q8" s="103">
        <v>0</v>
      </c>
      <c r="R8" s="103">
        <v>0</v>
      </c>
      <c r="S8" s="103">
        <v>0</v>
      </c>
      <c r="T8" s="104">
        <f>AVERAGE(S47:T47)</f>
        <v>46000000</v>
      </c>
      <c r="U8" s="104">
        <f>AVERAGE(T47:U47)</f>
        <v>47500000</v>
      </c>
      <c r="V8" s="104">
        <f t="shared" ref="V8:AA8" si="0">AVERAGE(U47:V47)</f>
        <v>50500000</v>
      </c>
      <c r="W8" s="104">
        <f t="shared" si="0"/>
        <v>53250000</v>
      </c>
      <c r="X8" s="104">
        <f t="shared" si="0"/>
        <v>56250000</v>
      </c>
      <c r="Y8" s="104">
        <f t="shared" si="0"/>
        <v>58500000</v>
      </c>
      <c r="Z8" s="104">
        <f t="shared" si="0"/>
        <v>59500000</v>
      </c>
      <c r="AA8" s="104">
        <f t="shared" si="0"/>
        <v>60500000</v>
      </c>
      <c r="AB8" s="104">
        <f>AVERAGE(AA47:AB47)</f>
        <v>60500000</v>
      </c>
    </row>
    <row r="9" spans="1:28">
      <c r="B9"/>
      <c r="C9"/>
      <c r="D9"/>
      <c r="E9"/>
      <c r="F9"/>
      <c r="G9"/>
      <c r="H9"/>
      <c r="I9"/>
      <c r="J9"/>
      <c r="K9" s="59"/>
      <c r="L9"/>
      <c r="M9"/>
      <c r="N9"/>
      <c r="O9"/>
      <c r="P9"/>
      <c r="Q9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 spans="1:28" ht="15.5">
      <c r="B10" s="15" t="s">
        <v>168</v>
      </c>
      <c r="C10" s="15"/>
      <c r="D10" s="15"/>
      <c r="E10"/>
      <c r="F10"/>
      <c r="G10"/>
      <c r="H10"/>
      <c r="I10"/>
      <c r="J10"/>
      <c r="K10" s="59"/>
      <c r="L10"/>
      <c r="M10"/>
      <c r="N10"/>
      <c r="O10"/>
      <c r="P10"/>
      <c r="Q10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28" ht="12">
      <c r="B11"/>
      <c r="C11"/>
      <c r="D11" s="105">
        <v>1</v>
      </c>
      <c r="E11" s="47" t="str">
        <f t="array" ref="E11:E40">Mobile.Retail.Services</f>
        <v>Llamadas on-net</v>
      </c>
      <c r="F11"/>
      <c r="G11"/>
      <c r="H11"/>
      <c r="I11"/>
      <c r="J11" s="47" t="str">
        <f t="array" ref="J11:J40">Mobile.Retail.Services.Units</f>
        <v>minutos</v>
      </c>
      <c r="K11" s="59"/>
      <c r="L11"/>
      <c r="M11"/>
      <c r="N11"/>
      <c r="O11"/>
      <c r="P11"/>
      <c r="Q11" s="103">
        <v>0</v>
      </c>
      <c r="R11" s="103">
        <v>0</v>
      </c>
      <c r="S11" s="106">
        <f>S60</f>
        <v>25465116279.208672</v>
      </c>
      <c r="T11" s="106">
        <f t="shared" ref="T11:AA11" si="1">T60</f>
        <v>33953488372.278233</v>
      </c>
      <c r="U11" s="106">
        <f t="shared" si="1"/>
        <v>42441860465.347786</v>
      </c>
      <c r="V11" s="106">
        <f t="shared" si="1"/>
        <v>50930232558.417343</v>
      </c>
      <c r="W11" s="106">
        <f t="shared" si="1"/>
        <v>65360465116.635597</v>
      </c>
      <c r="X11" s="106">
        <f t="shared" si="1"/>
        <v>65360465116.635597</v>
      </c>
      <c r="Y11" s="106">
        <f t="shared" si="1"/>
        <v>77244186046.932968</v>
      </c>
      <c r="Z11" s="106">
        <f t="shared" si="1"/>
        <v>83610465116.735138</v>
      </c>
      <c r="AA11" s="106">
        <f t="shared" si="1"/>
        <v>73000000000.398193</v>
      </c>
    </row>
    <row r="12" spans="1:28" ht="12">
      <c r="B12"/>
      <c r="C12"/>
      <c r="D12" s="105">
        <v>2</v>
      </c>
      <c r="E12" s="47" t="str">
        <v>Llamadas a redes fijas</v>
      </c>
      <c r="F12"/>
      <c r="G12"/>
      <c r="H12"/>
      <c r="I12"/>
      <c r="J12" s="47" t="str">
        <v>minutos</v>
      </c>
      <c r="K12" s="59"/>
      <c r="L12"/>
      <c r="M12"/>
      <c r="N12"/>
      <c r="O12"/>
      <c r="P12"/>
      <c r="Q12" s="103">
        <v>0</v>
      </c>
      <c r="R12" s="103">
        <v>0</v>
      </c>
      <c r="S12" s="106">
        <f t="shared" ref="S12:AA14" si="2">S61</f>
        <v>1744186046.5116279</v>
      </c>
      <c r="T12" s="106">
        <f t="shared" si="2"/>
        <v>2325581395.3488374</v>
      </c>
      <c r="U12" s="106">
        <f t="shared" si="2"/>
        <v>2906976744.1860466</v>
      </c>
      <c r="V12" s="106">
        <f t="shared" si="2"/>
        <v>3488372093.0232558</v>
      </c>
      <c r="W12" s="106">
        <f t="shared" si="2"/>
        <v>4476744186.0465117</v>
      </c>
      <c r="X12" s="106">
        <f t="shared" si="2"/>
        <v>4476744186.0465117</v>
      </c>
      <c r="Y12" s="106">
        <f t="shared" si="2"/>
        <v>5290697674.4186049</v>
      </c>
      <c r="Z12" s="106">
        <f t="shared" si="2"/>
        <v>5726744186.0465117</v>
      </c>
      <c r="AA12" s="106">
        <f t="shared" si="2"/>
        <v>5000000000</v>
      </c>
    </row>
    <row r="13" spans="1:28" ht="12">
      <c r="B13"/>
      <c r="C13"/>
      <c r="D13" s="105">
        <v>3</v>
      </c>
      <c r="E13" s="47" t="str">
        <v>Llamadas a otras redes móviles</v>
      </c>
      <c r="F13"/>
      <c r="G13"/>
      <c r="H13"/>
      <c r="I13"/>
      <c r="J13" s="47" t="str">
        <v>minutos</v>
      </c>
      <c r="K13" s="59"/>
      <c r="L13"/>
      <c r="M13"/>
      <c r="N13"/>
      <c r="O13"/>
      <c r="P13"/>
      <c r="Q13" s="103">
        <v>0</v>
      </c>
      <c r="R13" s="103">
        <v>0</v>
      </c>
      <c r="S13" s="106">
        <f t="shared" si="2"/>
        <v>1744186046.6263955</v>
      </c>
      <c r="T13" s="106">
        <f t="shared" si="2"/>
        <v>2325581395.5018606</v>
      </c>
      <c r="U13" s="106">
        <f t="shared" si="2"/>
        <v>2906976744.377326</v>
      </c>
      <c r="V13" s="106">
        <f t="shared" si="2"/>
        <v>3488372093.2527909</v>
      </c>
      <c r="W13" s="106">
        <f t="shared" si="2"/>
        <v>4476744186.3410816</v>
      </c>
      <c r="X13" s="106">
        <f t="shared" si="2"/>
        <v>4476744186.3410816</v>
      </c>
      <c r="Y13" s="106">
        <f t="shared" si="2"/>
        <v>5290697674.7667332</v>
      </c>
      <c r="Z13" s="106">
        <f t="shared" si="2"/>
        <v>5726744186.4233322</v>
      </c>
      <c r="AA13" s="106">
        <f t="shared" si="2"/>
        <v>5000000000.3290005</v>
      </c>
    </row>
    <row r="14" spans="1:28" ht="12">
      <c r="B14"/>
      <c r="C14"/>
      <c r="D14" s="105">
        <v>4</v>
      </c>
      <c r="E14" s="47" t="str">
        <v>Llamadas a internacional</v>
      </c>
      <c r="F14"/>
      <c r="G14"/>
      <c r="H14"/>
      <c r="I14"/>
      <c r="J14" s="47" t="str">
        <v>minutos</v>
      </c>
      <c r="K14" s="59"/>
      <c r="L14"/>
      <c r="M14"/>
      <c r="N14"/>
      <c r="O14"/>
      <c r="P14"/>
      <c r="Q14" s="103">
        <v>0</v>
      </c>
      <c r="R14" s="103">
        <v>0</v>
      </c>
      <c r="S14" s="106">
        <f t="shared" si="2"/>
        <v>1046511627.9069767</v>
      </c>
      <c r="T14" s="106">
        <f t="shared" si="2"/>
        <v>1395348837.2093024</v>
      </c>
      <c r="U14" s="106">
        <f t="shared" si="2"/>
        <v>1744186046.5116279</v>
      </c>
      <c r="V14" s="106">
        <f t="shared" si="2"/>
        <v>2093023255.8139534</v>
      </c>
      <c r="W14" s="106">
        <f t="shared" si="2"/>
        <v>2686046511.6279068</v>
      </c>
      <c r="X14" s="106">
        <f t="shared" si="2"/>
        <v>2686046511.6279068</v>
      </c>
      <c r="Y14" s="106">
        <f t="shared" si="2"/>
        <v>3174418604.6511626</v>
      </c>
      <c r="Z14" s="106">
        <f t="shared" si="2"/>
        <v>3436046511.6279068</v>
      </c>
      <c r="AA14" s="106">
        <f t="shared" si="2"/>
        <v>3000000000</v>
      </c>
    </row>
    <row r="15" spans="1:28" ht="12">
      <c r="B15"/>
      <c r="C15"/>
      <c r="D15" s="105">
        <v>5</v>
      </c>
      <c r="E15" s="47" t="str">
        <v>Llamadas entrantes de fijos</v>
      </c>
      <c r="F15"/>
      <c r="G15"/>
      <c r="H15"/>
      <c r="I15"/>
      <c r="J15" s="47" t="str">
        <v>minutos</v>
      </c>
      <c r="K15" s="59"/>
      <c r="L15"/>
      <c r="M15"/>
      <c r="N15"/>
      <c r="O15"/>
      <c r="P15"/>
      <c r="Q15" s="103">
        <v>0</v>
      </c>
      <c r="R15" s="103">
        <v>0</v>
      </c>
      <c r="S15" s="106">
        <f>S68</f>
        <v>4844961240.3352289</v>
      </c>
      <c r="T15" s="106">
        <f t="shared" ref="T15:AA15" si="3">T68</f>
        <v>2015503875.9369802</v>
      </c>
      <c r="U15" s="106">
        <f t="shared" si="3"/>
        <v>2519379844.921227</v>
      </c>
      <c r="V15" s="106">
        <f t="shared" si="3"/>
        <v>3023255813.9054723</v>
      </c>
      <c r="W15" s="106">
        <f t="shared" si="3"/>
        <v>2546511627.8256898</v>
      </c>
      <c r="X15" s="106">
        <f t="shared" si="3"/>
        <v>10879844961.281921</v>
      </c>
      <c r="Y15" s="106">
        <f t="shared" si="3"/>
        <v>8585271317.8156252</v>
      </c>
      <c r="Z15" s="106">
        <f t="shared" si="3"/>
        <v>1796511627.7814488</v>
      </c>
      <c r="AA15" s="106">
        <f t="shared" si="3"/>
        <v>9000000000</v>
      </c>
    </row>
    <row r="16" spans="1:28" ht="12">
      <c r="B16"/>
      <c r="C16"/>
      <c r="D16" s="105">
        <v>6</v>
      </c>
      <c r="E16" s="47" t="str">
        <v>Llamadas entrantes de otros móviles</v>
      </c>
      <c r="F16"/>
      <c r="G16"/>
      <c r="H16"/>
      <c r="I16"/>
      <c r="J16" s="47" t="str">
        <v>minutos</v>
      </c>
      <c r="K16" s="59"/>
      <c r="L16"/>
      <c r="M16"/>
      <c r="N16"/>
      <c r="O16"/>
      <c r="P16"/>
      <c r="Q16" s="103">
        <v>0</v>
      </c>
      <c r="R16" s="103">
        <v>0</v>
      </c>
      <c r="S16" s="106">
        <f t="shared" ref="S16:AA17" si="4">S69</f>
        <v>4844961240.3352289</v>
      </c>
      <c r="T16" s="106">
        <f t="shared" si="4"/>
        <v>2015503875.9369802</v>
      </c>
      <c r="U16" s="106">
        <f t="shared" si="4"/>
        <v>2519379844.921227</v>
      </c>
      <c r="V16" s="106">
        <f t="shared" si="4"/>
        <v>3023255813.9054723</v>
      </c>
      <c r="W16" s="106">
        <f t="shared" si="4"/>
        <v>2546511627.8256898</v>
      </c>
      <c r="X16" s="106">
        <f t="shared" si="4"/>
        <v>10879844961.281921</v>
      </c>
      <c r="Y16" s="106">
        <f t="shared" si="4"/>
        <v>8585271317.8156252</v>
      </c>
      <c r="Z16" s="106">
        <f t="shared" si="4"/>
        <v>1796511627.7814488</v>
      </c>
      <c r="AA16" s="106">
        <f t="shared" si="4"/>
        <v>9000000000</v>
      </c>
    </row>
    <row r="17" spans="2:27" ht="12">
      <c r="B17"/>
      <c r="C17"/>
      <c r="D17" s="105">
        <v>7</v>
      </c>
      <c r="E17" s="47" t="str">
        <v>Llamadas entrantes internacionales</v>
      </c>
      <c r="F17"/>
      <c r="G17"/>
      <c r="H17"/>
      <c r="I17"/>
      <c r="J17" s="47" t="str">
        <v>minutos</v>
      </c>
      <c r="K17" s="59"/>
      <c r="L17"/>
      <c r="M17"/>
      <c r="N17"/>
      <c r="O17"/>
      <c r="P17"/>
      <c r="Q17" s="103">
        <v>0</v>
      </c>
      <c r="R17" s="103">
        <v>0</v>
      </c>
      <c r="S17" s="106">
        <f t="shared" si="4"/>
        <v>4844961240.3352289</v>
      </c>
      <c r="T17" s="106">
        <f t="shared" si="4"/>
        <v>2015503875.9369802</v>
      </c>
      <c r="U17" s="106">
        <f t="shared" si="4"/>
        <v>2519379844.921227</v>
      </c>
      <c r="V17" s="106">
        <f t="shared" si="4"/>
        <v>3023255813.9054723</v>
      </c>
      <c r="W17" s="106">
        <f t="shared" si="4"/>
        <v>2546511627.8256898</v>
      </c>
      <c r="X17" s="106">
        <f t="shared" si="4"/>
        <v>10879844961.281921</v>
      </c>
      <c r="Y17" s="106">
        <f t="shared" si="4"/>
        <v>8585271317.8156252</v>
      </c>
      <c r="Z17" s="106">
        <f t="shared" si="4"/>
        <v>1796511627.7814488</v>
      </c>
      <c r="AA17" s="106">
        <f t="shared" si="4"/>
        <v>9000000000</v>
      </c>
    </row>
    <row r="18" spans="2:27" ht="12">
      <c r="B18"/>
      <c r="C18"/>
      <c r="D18" s="105">
        <v>8</v>
      </c>
      <c r="E18" s="47" t="str">
        <v>Roaming en originación</v>
      </c>
      <c r="F18"/>
      <c r="G18"/>
      <c r="H18"/>
      <c r="I18"/>
      <c r="J18" s="47" t="str">
        <v>minutos</v>
      </c>
      <c r="K18" s="59"/>
      <c r="L18"/>
      <c r="M18"/>
      <c r="N18"/>
      <c r="O18"/>
      <c r="P18"/>
      <c r="Q18" s="103">
        <v>0</v>
      </c>
      <c r="R18" s="103">
        <v>0</v>
      </c>
      <c r="S18" s="107"/>
      <c r="T18" s="107"/>
      <c r="U18" s="107"/>
      <c r="V18" s="107"/>
      <c r="W18" s="107"/>
      <c r="X18" s="107"/>
      <c r="Y18" s="107"/>
      <c r="Z18" s="107"/>
      <c r="AA18" s="106">
        <f>AA80</f>
        <v>500000000</v>
      </c>
    </row>
    <row r="19" spans="2:27" ht="12">
      <c r="B19"/>
      <c r="C19"/>
      <c r="D19" s="105">
        <v>9</v>
      </c>
      <c r="E19" s="47" t="str">
        <v>Roaming en terminación</v>
      </c>
      <c r="F19"/>
      <c r="G19"/>
      <c r="H19"/>
      <c r="I19"/>
      <c r="J19" s="47" t="str">
        <v>minutos</v>
      </c>
      <c r="K19" s="59"/>
      <c r="L19"/>
      <c r="M19"/>
      <c r="N19"/>
      <c r="O19"/>
      <c r="P19"/>
      <c r="Q19" s="103">
        <v>0</v>
      </c>
      <c r="R19" s="103">
        <v>0</v>
      </c>
      <c r="S19" s="107"/>
      <c r="T19" s="107"/>
      <c r="U19" s="107"/>
      <c r="V19" s="107"/>
      <c r="W19" s="107"/>
      <c r="X19" s="107"/>
      <c r="Y19" s="107"/>
      <c r="Z19" s="107"/>
      <c r="AA19" s="106">
        <f>AA81</f>
        <v>250000000</v>
      </c>
    </row>
    <row r="20" spans="2:27" ht="12">
      <c r="B20"/>
      <c r="C20"/>
      <c r="D20" s="105">
        <v>10</v>
      </c>
      <c r="E20" s="47" t="str">
        <v>SMS on-net</v>
      </c>
      <c r="F20"/>
      <c r="G20"/>
      <c r="H20"/>
      <c r="I20"/>
      <c r="J20" s="47" t="str">
        <v>mensajes</v>
      </c>
      <c r="K20" s="59"/>
      <c r="L20"/>
      <c r="M20"/>
      <c r="N20"/>
      <c r="O20"/>
      <c r="P20"/>
      <c r="Q20" s="103">
        <v>0</v>
      </c>
      <c r="R20" s="103">
        <v>0</v>
      </c>
      <c r="S20" s="106">
        <f>S91</f>
        <v>10595797851.914993</v>
      </c>
      <c r="T20" s="106">
        <f t="shared" ref="T20:AA21" si="5">T91</f>
        <v>24723528321.134983</v>
      </c>
      <c r="U20" s="106">
        <f t="shared" si="5"/>
        <v>21544788965.560486</v>
      </c>
      <c r="V20" s="106">
        <f t="shared" si="5"/>
        <v>24723528321.134983</v>
      </c>
      <c r="W20" s="106">
        <f t="shared" si="5"/>
        <v>35495922803.91523</v>
      </c>
      <c r="X20" s="106">
        <f t="shared" si="5"/>
        <v>40617225099.007477</v>
      </c>
      <c r="Y20" s="106">
        <f t="shared" si="5"/>
        <v>32846973340.936478</v>
      </c>
      <c r="Z20" s="106">
        <f t="shared" si="5"/>
        <v>22780965381.617233</v>
      </c>
      <c r="AA20" s="106">
        <f t="shared" si="5"/>
        <v>22685603200.949997</v>
      </c>
    </row>
    <row r="21" spans="2:27" ht="12">
      <c r="B21"/>
      <c r="C21"/>
      <c r="D21" s="105">
        <v>11</v>
      </c>
      <c r="E21" s="47" t="str">
        <v>SMS salientes a otras redes</v>
      </c>
      <c r="F21"/>
      <c r="G21"/>
      <c r="H21"/>
      <c r="I21"/>
      <c r="J21" s="47" t="str">
        <v>mensajes</v>
      </c>
      <c r="K21" s="59"/>
      <c r="L21"/>
      <c r="M21"/>
      <c r="N21"/>
      <c r="O21"/>
      <c r="P21"/>
      <c r="Q21" s="103">
        <v>0</v>
      </c>
      <c r="R21" s="103">
        <v>0</v>
      </c>
      <c r="S21" s="106">
        <f>S92</f>
        <v>3531932617.3049965</v>
      </c>
      <c r="T21" s="106">
        <f t="shared" si="5"/>
        <v>8241176107.0449944</v>
      </c>
      <c r="U21" s="106">
        <f t="shared" si="5"/>
        <v>7181596321.8534966</v>
      </c>
      <c r="V21" s="106">
        <f t="shared" si="5"/>
        <v>8241176107.0449944</v>
      </c>
      <c r="W21" s="106">
        <f t="shared" si="5"/>
        <v>11831974267.971741</v>
      </c>
      <c r="X21" s="106">
        <f t="shared" si="5"/>
        <v>13539075033.002487</v>
      </c>
      <c r="Y21" s="106">
        <f t="shared" si="5"/>
        <v>10948991113.645493</v>
      </c>
      <c r="Z21" s="106">
        <f t="shared" si="5"/>
        <v>7593655127.2057457</v>
      </c>
      <c r="AA21" s="106">
        <f t="shared" si="5"/>
        <v>7561867733.6500015</v>
      </c>
    </row>
    <row r="22" spans="2:27" ht="12">
      <c r="B22"/>
      <c r="C22"/>
      <c r="D22" s="105">
        <v>12</v>
      </c>
      <c r="E22" s="47" t="str">
        <v>SMS entrantes de otras redes</v>
      </c>
      <c r="F22"/>
      <c r="G22"/>
      <c r="H22"/>
      <c r="I22"/>
      <c r="J22" s="47" t="str">
        <v>mensajes</v>
      </c>
      <c r="K22" s="59"/>
      <c r="L22"/>
      <c r="M22"/>
      <c r="N22"/>
      <c r="O22"/>
      <c r="P22"/>
      <c r="Q22" s="103">
        <v>0</v>
      </c>
      <c r="R22" s="103">
        <v>0</v>
      </c>
      <c r="S22" s="106">
        <f>S94</f>
        <v>3531932617.3049965</v>
      </c>
      <c r="T22" s="106">
        <f t="shared" ref="T22:AA22" si="6">T94</f>
        <v>8241176107.0449944</v>
      </c>
      <c r="U22" s="106">
        <f t="shared" si="6"/>
        <v>7181596321.8534966</v>
      </c>
      <c r="V22" s="106">
        <f t="shared" si="6"/>
        <v>8241176107.0449944</v>
      </c>
      <c r="W22" s="106">
        <f t="shared" si="6"/>
        <v>11831974267.971741</v>
      </c>
      <c r="X22" s="106">
        <f t="shared" si="6"/>
        <v>13539075033.002487</v>
      </c>
      <c r="Y22" s="106">
        <f t="shared" si="6"/>
        <v>10948991113.645493</v>
      </c>
      <c r="Z22" s="106">
        <f t="shared" si="6"/>
        <v>7593655127.2057457</v>
      </c>
      <c r="AA22" s="106">
        <f t="shared" si="6"/>
        <v>7561867733.6500015</v>
      </c>
    </row>
    <row r="23" spans="2:27" ht="12">
      <c r="B23"/>
      <c r="C23"/>
      <c r="D23" s="105">
        <v>13</v>
      </c>
      <c r="E23" s="47" t="str">
        <v>Recuperación de correo de voz</v>
      </c>
      <c r="F23"/>
      <c r="G23"/>
      <c r="H23"/>
      <c r="I23"/>
      <c r="J23" s="47" t="str">
        <v>minutos</v>
      </c>
      <c r="K23" s="59"/>
      <c r="L23"/>
      <c r="M23"/>
      <c r="N23"/>
      <c r="O23"/>
      <c r="P23"/>
      <c r="Q23" s="103">
        <v>0</v>
      </c>
      <c r="R23" s="103">
        <v>0</v>
      </c>
      <c r="S23" s="107"/>
      <c r="T23" s="107"/>
      <c r="U23" s="107"/>
      <c r="V23" s="107"/>
      <c r="W23" s="107"/>
      <c r="X23" s="107"/>
      <c r="Y23" s="107"/>
      <c r="Z23" s="107"/>
      <c r="AA23" s="107"/>
    </row>
    <row r="24" spans="2:27" ht="12">
      <c r="B24"/>
      <c r="C24"/>
      <c r="D24" s="105">
        <v>14</v>
      </c>
      <c r="E24" s="47" t="str">
        <v>Depósito de correo de voz</v>
      </c>
      <c r="F24"/>
      <c r="G24"/>
      <c r="H24"/>
      <c r="I24"/>
      <c r="J24" s="47" t="str">
        <v>minutos</v>
      </c>
      <c r="K24" s="59"/>
      <c r="L24"/>
      <c r="M24"/>
      <c r="N24"/>
      <c r="O24"/>
      <c r="P24"/>
      <c r="Q24" s="103">
        <v>0</v>
      </c>
      <c r="R24" s="103">
        <v>0</v>
      </c>
      <c r="S24" s="107"/>
      <c r="T24" s="107"/>
      <c r="U24" s="107"/>
      <c r="V24" s="107"/>
      <c r="W24" s="107"/>
      <c r="X24" s="107"/>
      <c r="Y24" s="107"/>
      <c r="Z24" s="107"/>
      <c r="AA24" s="107"/>
    </row>
    <row r="25" spans="2:27" ht="12">
      <c r="B25"/>
      <c r="C25"/>
      <c r="D25" s="105">
        <v>15</v>
      </c>
      <c r="E25" s="47" t="str">
        <v xml:space="preserve">Datos GPRS </v>
      </c>
      <c r="F25"/>
      <c r="G25"/>
      <c r="H25"/>
      <c r="I25"/>
      <c r="J25" s="47" t="str">
        <v>megabytes</v>
      </c>
      <c r="K25" s="59"/>
      <c r="L25"/>
      <c r="M25"/>
      <c r="N25"/>
      <c r="O25"/>
      <c r="P25"/>
      <c r="Q25" s="103">
        <v>0</v>
      </c>
      <c r="R25" s="103">
        <v>0</v>
      </c>
      <c r="S25" s="106">
        <f>S119</f>
        <v>390000</v>
      </c>
      <c r="T25" s="106">
        <f t="shared" ref="T25:AA25" si="7">T119</f>
        <v>1050000.0000000009</v>
      </c>
      <c r="U25" s="106">
        <f t="shared" si="7"/>
        <v>7380000.0000000065</v>
      </c>
      <c r="V25" s="106">
        <f t="shared" si="7"/>
        <v>4819200.0000000047</v>
      </c>
      <c r="W25" s="106">
        <f t="shared" si="7"/>
        <v>50400.000000000044</v>
      </c>
      <c r="X25" s="106">
        <f t="shared" si="7"/>
        <v>67500.000000000058</v>
      </c>
      <c r="Y25" s="106">
        <f t="shared" si="7"/>
        <v>128040.00000000012</v>
      </c>
      <c r="Z25" s="106">
        <f t="shared" si="7"/>
        <v>238740</v>
      </c>
      <c r="AA25" s="106">
        <f t="shared" si="7"/>
        <v>163000000</v>
      </c>
    </row>
    <row r="26" spans="2:27" ht="12">
      <c r="B26"/>
      <c r="C26"/>
      <c r="D26" s="105">
        <v>16</v>
      </c>
      <c r="E26" s="47" t="str">
        <v>Datos EDGE</v>
      </c>
      <c r="F26"/>
      <c r="G26"/>
      <c r="H26"/>
      <c r="I26"/>
      <c r="J26" s="47" t="str">
        <v>megabytes</v>
      </c>
      <c r="K26" s="59"/>
      <c r="L26"/>
      <c r="M26"/>
      <c r="N26"/>
      <c r="O26"/>
      <c r="P26"/>
      <c r="Q26" s="103">
        <v>0</v>
      </c>
      <c r="R26" s="103">
        <v>0</v>
      </c>
      <c r="S26" s="106">
        <f t="shared" ref="S26:AA30" si="8">S120</f>
        <v>1260000</v>
      </c>
      <c r="T26" s="106">
        <f t="shared" si="8"/>
        <v>6300000</v>
      </c>
      <c r="U26" s="106">
        <f t="shared" si="8"/>
        <v>47970000</v>
      </c>
      <c r="V26" s="106">
        <f t="shared" si="8"/>
        <v>27308800.000000004</v>
      </c>
      <c r="W26" s="106">
        <f t="shared" si="8"/>
        <v>201600</v>
      </c>
      <c r="X26" s="106">
        <f t="shared" si="8"/>
        <v>270000</v>
      </c>
      <c r="Y26" s="106">
        <f t="shared" si="8"/>
        <v>512160</v>
      </c>
      <c r="Z26" s="106">
        <f t="shared" si="8"/>
        <v>596850</v>
      </c>
      <c r="AA26" s="106">
        <f t="shared" si="8"/>
        <v>652000000</v>
      </c>
    </row>
    <row r="27" spans="2:27" ht="12">
      <c r="B27"/>
      <c r="C27"/>
      <c r="D27" s="105">
        <v>17</v>
      </c>
      <c r="E27" s="47" t="str">
        <v>Datos Release 99</v>
      </c>
      <c r="F27"/>
      <c r="G27"/>
      <c r="H27"/>
      <c r="I27"/>
      <c r="J27" s="47" t="str">
        <v>megabytes</v>
      </c>
      <c r="K27" s="59"/>
      <c r="L27"/>
      <c r="M27"/>
      <c r="N27"/>
      <c r="O27"/>
      <c r="P27"/>
      <c r="Q27" s="103">
        <v>0</v>
      </c>
      <c r="R27" s="103">
        <v>0</v>
      </c>
      <c r="S27" s="106">
        <f t="shared" si="8"/>
        <v>1350000</v>
      </c>
      <c r="T27" s="106">
        <f t="shared" si="8"/>
        <v>13650000</v>
      </c>
      <c r="U27" s="106">
        <f t="shared" si="8"/>
        <v>110700000</v>
      </c>
      <c r="V27" s="106">
        <f t="shared" si="8"/>
        <v>56224000</v>
      </c>
      <c r="W27" s="106">
        <f t="shared" si="8"/>
        <v>630000</v>
      </c>
      <c r="X27" s="106">
        <f t="shared" si="8"/>
        <v>1012500</v>
      </c>
      <c r="Y27" s="106">
        <f t="shared" si="8"/>
        <v>960300</v>
      </c>
      <c r="Z27" s="106">
        <f t="shared" si="8"/>
        <v>795800</v>
      </c>
      <c r="AA27" s="106">
        <f t="shared" si="8"/>
        <v>1630000000</v>
      </c>
    </row>
    <row r="28" spans="2:27" ht="12">
      <c r="B28"/>
      <c r="C28"/>
      <c r="D28" s="105">
        <v>18</v>
      </c>
      <c r="E28" s="47" t="str">
        <v>Datos - HSDPA</v>
      </c>
      <c r="F28"/>
      <c r="G28"/>
      <c r="H28"/>
      <c r="I28"/>
      <c r="J28" s="47" t="str">
        <v>megabytes</v>
      </c>
      <c r="K28" s="59"/>
      <c r="L28"/>
      <c r="M28"/>
      <c r="N28"/>
      <c r="O28"/>
      <c r="P28"/>
      <c r="Q28" s="103">
        <v>0</v>
      </c>
      <c r="R28" s="103">
        <v>0</v>
      </c>
      <c r="S28" s="106">
        <f t="shared" si="8"/>
        <v>0</v>
      </c>
      <c r="T28" s="106">
        <f t="shared" si="8"/>
        <v>0</v>
      </c>
      <c r="U28" s="106">
        <f t="shared" si="8"/>
        <v>15682500.000000002</v>
      </c>
      <c r="V28" s="106">
        <f t="shared" si="8"/>
        <v>61444800</v>
      </c>
      <c r="W28" s="106">
        <f t="shared" si="8"/>
        <v>1392300</v>
      </c>
      <c r="X28" s="106">
        <f t="shared" si="8"/>
        <v>4590000</v>
      </c>
      <c r="Y28" s="106">
        <f t="shared" si="8"/>
        <v>12243825</v>
      </c>
      <c r="Z28" s="106">
        <f t="shared" si="8"/>
        <v>30743743.500000004</v>
      </c>
      <c r="AA28" s="106">
        <f t="shared" si="8"/>
        <v>100939496871</v>
      </c>
    </row>
    <row r="29" spans="2:27" ht="12">
      <c r="B29"/>
      <c r="C29"/>
      <c r="D29" s="105">
        <v>19</v>
      </c>
      <c r="E29" s="47" t="str">
        <v>Datos - HSUPA</v>
      </c>
      <c r="F29"/>
      <c r="G29"/>
      <c r="H29"/>
      <c r="I29"/>
      <c r="J29" s="47" t="str">
        <v>megabytes</v>
      </c>
      <c r="K29" s="59"/>
      <c r="L29"/>
      <c r="M29"/>
      <c r="N29"/>
      <c r="O29"/>
      <c r="P29"/>
      <c r="Q29" s="103">
        <v>0</v>
      </c>
      <c r="R29" s="103">
        <v>0</v>
      </c>
      <c r="S29" s="106">
        <f t="shared" si="8"/>
        <v>0</v>
      </c>
      <c r="T29" s="106">
        <f t="shared" si="8"/>
        <v>0</v>
      </c>
      <c r="U29" s="106">
        <f t="shared" si="8"/>
        <v>2767500.0000000005</v>
      </c>
      <c r="V29" s="106">
        <f t="shared" si="8"/>
        <v>10843200.000000004</v>
      </c>
      <c r="W29" s="106">
        <f t="shared" si="8"/>
        <v>245700.00000000003</v>
      </c>
      <c r="X29" s="106">
        <f t="shared" si="8"/>
        <v>810000.00000000012</v>
      </c>
      <c r="Y29" s="106">
        <f t="shared" si="8"/>
        <v>2160675.0000000005</v>
      </c>
      <c r="Z29" s="106">
        <f t="shared" si="8"/>
        <v>5425366.5000000009</v>
      </c>
      <c r="AA29" s="106">
        <f t="shared" si="8"/>
        <v>17812852389.000004</v>
      </c>
    </row>
    <row r="30" spans="2:27" ht="12">
      <c r="B30"/>
      <c r="C30"/>
      <c r="D30" s="105">
        <v>20</v>
      </c>
      <c r="E30" s="47" t="str">
        <v>Datos - LTE</v>
      </c>
      <c r="F30"/>
      <c r="G30"/>
      <c r="H30"/>
      <c r="I30"/>
      <c r="J30" s="47" t="str">
        <v>megabytes</v>
      </c>
      <c r="K30" s="59"/>
      <c r="L30"/>
      <c r="M30"/>
      <c r="N30"/>
      <c r="O30"/>
      <c r="P30"/>
      <c r="Q30" s="103">
        <v>0</v>
      </c>
      <c r="R30" s="103">
        <v>0</v>
      </c>
      <c r="S30" s="106">
        <f t="shared" si="8"/>
        <v>0</v>
      </c>
      <c r="T30" s="106">
        <f t="shared" si="8"/>
        <v>0</v>
      </c>
      <c r="U30" s="106">
        <f t="shared" si="8"/>
        <v>0</v>
      </c>
      <c r="V30" s="106">
        <f t="shared" si="8"/>
        <v>0</v>
      </c>
      <c r="W30" s="106">
        <f t="shared" si="8"/>
        <v>0</v>
      </c>
      <c r="X30" s="106">
        <f t="shared" si="8"/>
        <v>0</v>
      </c>
      <c r="Y30" s="106">
        <f t="shared" si="8"/>
        <v>0</v>
      </c>
      <c r="Z30" s="106">
        <f t="shared" si="8"/>
        <v>1989500</v>
      </c>
      <c r="AA30" s="106">
        <f t="shared" si="8"/>
        <v>41802650739.999992</v>
      </c>
    </row>
    <row r="31" spans="2:27" ht="12">
      <c r="B31"/>
      <c r="C31"/>
      <c r="D31" s="105">
        <v>21</v>
      </c>
      <c r="E31" s="47" t="str">
        <v>Llamadas en tránsito Local</v>
      </c>
      <c r="F31"/>
      <c r="G31"/>
      <c r="H31"/>
      <c r="I31"/>
      <c r="J31" s="47" t="str">
        <v>minutos</v>
      </c>
      <c r="K31" s="59"/>
      <c r="L31"/>
      <c r="M31"/>
      <c r="N31"/>
      <c r="O31"/>
      <c r="P31"/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</row>
    <row r="32" spans="2:27" ht="12">
      <c r="B32"/>
      <c r="C32"/>
      <c r="D32" s="105">
        <v>22</v>
      </c>
      <c r="E32" s="47" t="str">
        <v>Llamadas en tránsito Larga Distancia</v>
      </c>
      <c r="F32"/>
      <c r="G32"/>
      <c r="H32"/>
      <c r="I32"/>
      <c r="J32" s="47" t="str">
        <v>minutos</v>
      </c>
      <c r="K32" s="59"/>
      <c r="L32"/>
      <c r="M32"/>
      <c r="N32"/>
      <c r="O32"/>
      <c r="P32"/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103">
        <v>0</v>
      </c>
      <c r="Z32" s="103">
        <v>0</v>
      </c>
      <c r="AA32" s="103">
        <v>0</v>
      </c>
    </row>
    <row r="33" spans="1:30" ht="12">
      <c r="B33"/>
      <c r="C33"/>
      <c r="D33" s="105">
        <v>23</v>
      </c>
      <c r="E33" s="47" t="str">
        <v>Mobile Service23</v>
      </c>
      <c r="F33"/>
      <c r="G33"/>
      <c r="H33"/>
      <c r="I33"/>
      <c r="J33" s="47" t="str">
        <v>Mobile Unit23</v>
      </c>
      <c r="K33" s="59"/>
      <c r="L33"/>
      <c r="M33"/>
      <c r="N33"/>
      <c r="O33"/>
      <c r="P33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30" ht="12">
      <c r="B34"/>
      <c r="C34"/>
      <c r="D34" s="105">
        <v>24</v>
      </c>
      <c r="E34" s="47" t="str">
        <v>Mobile Service24</v>
      </c>
      <c r="F34"/>
      <c r="G34"/>
      <c r="H34"/>
      <c r="I34"/>
      <c r="J34" s="47" t="str">
        <v>Mobile Unit24</v>
      </c>
      <c r="K34" s="59"/>
      <c r="L34"/>
      <c r="M34"/>
      <c r="N34"/>
      <c r="O34"/>
      <c r="P34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</row>
    <row r="35" spans="1:30" ht="12">
      <c r="B35"/>
      <c r="C35"/>
      <c r="D35" s="105">
        <v>25</v>
      </c>
      <c r="E35" s="47" t="str">
        <v>Mobile Service25</v>
      </c>
      <c r="F35"/>
      <c r="G35"/>
      <c r="H35"/>
      <c r="I35"/>
      <c r="J35" s="47" t="str">
        <v>Mobile Unit25</v>
      </c>
      <c r="K35" s="59"/>
      <c r="L35"/>
      <c r="M35"/>
      <c r="N35"/>
      <c r="O35"/>
      <c r="P35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30" ht="12">
      <c r="B36"/>
      <c r="C36"/>
      <c r="D36" s="105">
        <v>26</v>
      </c>
      <c r="E36" s="47" t="str">
        <v>Mobile Service26</v>
      </c>
      <c r="F36"/>
      <c r="G36"/>
      <c r="H36"/>
      <c r="I36"/>
      <c r="J36" s="47" t="str">
        <v>Mobile Unit26</v>
      </c>
      <c r="K36" s="59"/>
      <c r="L36"/>
      <c r="M36"/>
      <c r="N36"/>
      <c r="O36"/>
      <c r="P36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30" ht="12">
      <c r="B37"/>
      <c r="C37"/>
      <c r="D37" s="105">
        <v>27</v>
      </c>
      <c r="E37" s="47" t="str">
        <v>Mobile Service27</v>
      </c>
      <c r="F37"/>
      <c r="G37"/>
      <c r="H37"/>
      <c r="I37"/>
      <c r="J37" s="47" t="str">
        <v>Mobile Unit27</v>
      </c>
      <c r="K37" s="59"/>
      <c r="L37"/>
      <c r="M37"/>
      <c r="N37"/>
      <c r="O37"/>
      <c r="P3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pans="1:30" ht="12">
      <c r="B38"/>
      <c r="C38"/>
      <c r="D38" s="105">
        <v>28</v>
      </c>
      <c r="E38" s="47" t="str">
        <v>Mobile Service28</v>
      </c>
      <c r="F38"/>
      <c r="G38"/>
      <c r="H38"/>
      <c r="I38"/>
      <c r="J38" s="47" t="str">
        <v>Mobile Unit28</v>
      </c>
      <c r="K38" s="59"/>
      <c r="L38"/>
      <c r="M38"/>
      <c r="N38"/>
      <c r="O38"/>
      <c r="P38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pans="1:30" ht="12">
      <c r="B39"/>
      <c r="C39"/>
      <c r="D39" s="105">
        <v>29</v>
      </c>
      <c r="E39" s="47" t="str">
        <v>Mobile Service29</v>
      </c>
      <c r="F39"/>
      <c r="G39"/>
      <c r="H39"/>
      <c r="I39"/>
      <c r="J39" s="47" t="str">
        <v>Mobile Unit29</v>
      </c>
      <c r="K39" s="59"/>
      <c r="L39"/>
      <c r="M39"/>
      <c r="N39"/>
      <c r="O39"/>
      <c r="P39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pans="1:30" ht="12">
      <c r="B40"/>
      <c r="C40"/>
      <c r="D40" s="105">
        <v>30</v>
      </c>
      <c r="E40" s="47" t="str">
        <v>Mobile Service30</v>
      </c>
      <c r="F40"/>
      <c r="G40"/>
      <c r="H40"/>
      <c r="I40"/>
      <c r="J40" s="47" t="str">
        <v>Mobile Unit30</v>
      </c>
      <c r="K40" s="59"/>
      <c r="L40"/>
      <c r="M40"/>
      <c r="N40"/>
      <c r="O40"/>
      <c r="P40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2" spans="1:30" s="58" customFormat="1" ht="18" customHeight="1">
      <c r="A42" s="88">
        <v>2</v>
      </c>
      <c r="B42" s="56" t="s">
        <v>227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89"/>
      <c r="AC42" s="89"/>
      <c r="AD42" s="89"/>
    </row>
    <row r="43" spans="1:30" customFormat="1">
      <c r="A43" s="87"/>
      <c r="K43" s="59"/>
      <c r="AB43" s="89"/>
      <c r="AC43" s="89"/>
      <c r="AD43" s="89"/>
    </row>
    <row r="44" spans="1:30" customFormat="1" ht="15.5">
      <c r="A44" s="87"/>
      <c r="B44" s="15" t="s">
        <v>83</v>
      </c>
      <c r="C44" s="15"/>
      <c r="D44" s="15"/>
      <c r="AB44" s="89"/>
      <c r="AC44" s="89"/>
      <c r="AD44" s="89"/>
    </row>
    <row r="45" spans="1:30" customFormat="1">
      <c r="A45" s="87"/>
      <c r="K45" s="59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B45" s="89"/>
      <c r="AC45" s="89"/>
      <c r="AD45" s="89"/>
    </row>
    <row r="46" spans="1:30" customFormat="1" ht="12">
      <c r="E46" s="14" t="s">
        <v>154</v>
      </c>
      <c r="G46" s="17" t="s">
        <v>197</v>
      </c>
      <c r="K46" s="59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89"/>
      <c r="AC46" s="89"/>
      <c r="AD46" s="89"/>
    </row>
    <row r="47" spans="1:30" customFormat="1">
      <c r="A47" s="87"/>
      <c r="E47" s="102" t="s">
        <v>85</v>
      </c>
      <c r="G47" s="63"/>
      <c r="I47" s="102" t="s">
        <v>84</v>
      </c>
      <c r="J47" s="102" t="s">
        <v>66</v>
      </c>
      <c r="K47" s="59"/>
      <c r="L47" s="108"/>
      <c r="M47" s="108"/>
      <c r="N47" s="108"/>
      <c r="O47" s="108"/>
      <c r="P47" s="108"/>
      <c r="Q47" s="107"/>
      <c r="R47" s="107"/>
      <c r="S47" s="107"/>
      <c r="T47" s="109">
        <f>SUM(T48:T49)</f>
        <v>46000000</v>
      </c>
      <c r="U47" s="109">
        <f t="shared" ref="U47:Z47" si="9">SUM(U48:U49)</f>
        <v>49000000</v>
      </c>
      <c r="V47" s="109">
        <f t="shared" si="9"/>
        <v>52000000</v>
      </c>
      <c r="W47" s="109">
        <f t="shared" si="9"/>
        <v>54500000</v>
      </c>
      <c r="X47" s="109">
        <f t="shared" si="9"/>
        <v>58000000</v>
      </c>
      <c r="Y47" s="109">
        <f t="shared" si="9"/>
        <v>59000000</v>
      </c>
      <c r="Z47" s="109">
        <f t="shared" si="9"/>
        <v>60000000</v>
      </c>
      <c r="AA47" s="109">
        <f>SUM(AA48:AA49)</f>
        <v>61000000</v>
      </c>
      <c r="AB47" s="109">
        <f>SUM(AB48:AB49)</f>
        <v>60000000</v>
      </c>
      <c r="AC47" s="89"/>
      <c r="AD47" s="89"/>
    </row>
    <row r="48" spans="1:30" customFormat="1">
      <c r="A48" s="87"/>
      <c r="E48" s="110" t="s">
        <v>194</v>
      </c>
      <c r="G48" s="90"/>
      <c r="H48" s="91"/>
      <c r="I48" s="102" t="s">
        <v>84</v>
      </c>
      <c r="J48" s="102" t="s">
        <v>66</v>
      </c>
      <c r="K48" s="59"/>
      <c r="L48" s="108"/>
      <c r="M48" s="108"/>
      <c r="N48" s="108"/>
      <c r="O48" s="108"/>
      <c r="P48" s="108"/>
      <c r="Q48" s="107"/>
      <c r="R48" s="107"/>
      <c r="S48" s="107"/>
      <c r="T48" s="199">
        <v>43000000</v>
      </c>
      <c r="U48" s="199">
        <v>45000000</v>
      </c>
      <c r="V48" s="199">
        <v>47000000</v>
      </c>
      <c r="W48" s="199">
        <v>48500000</v>
      </c>
      <c r="X48" s="199">
        <v>51000000</v>
      </c>
      <c r="Y48" s="199">
        <v>52000000</v>
      </c>
      <c r="Z48" s="199">
        <v>52500000</v>
      </c>
      <c r="AA48" s="199">
        <v>53000000</v>
      </c>
      <c r="AB48" s="199">
        <v>51000000</v>
      </c>
      <c r="AC48" s="89"/>
      <c r="AD48" s="89"/>
    </row>
    <row r="49" spans="1:30" customFormat="1">
      <c r="A49" s="87"/>
      <c r="E49" s="110" t="s">
        <v>195</v>
      </c>
      <c r="G49" s="90"/>
      <c r="H49" s="91"/>
      <c r="I49" s="102" t="s">
        <v>84</v>
      </c>
      <c r="J49" s="102" t="s">
        <v>66</v>
      </c>
      <c r="K49" s="59"/>
      <c r="L49" s="108"/>
      <c r="M49" s="108"/>
      <c r="N49" s="108"/>
      <c r="O49" s="108"/>
      <c r="P49" s="108"/>
      <c r="Q49" s="107"/>
      <c r="R49" s="107"/>
      <c r="S49" s="107"/>
      <c r="T49" s="199">
        <v>3000000</v>
      </c>
      <c r="U49" s="199">
        <v>4000000</v>
      </c>
      <c r="V49" s="199">
        <v>5000000</v>
      </c>
      <c r="W49" s="199">
        <v>6000000</v>
      </c>
      <c r="X49" s="199">
        <v>7000000</v>
      </c>
      <c r="Y49" s="199">
        <v>7000000</v>
      </c>
      <c r="Z49" s="199">
        <v>7500000</v>
      </c>
      <c r="AA49" s="199">
        <v>8000000</v>
      </c>
      <c r="AB49" s="199">
        <v>9000000</v>
      </c>
      <c r="AC49" s="89"/>
      <c r="AD49" s="89"/>
    </row>
    <row r="50" spans="1:30" customFormat="1">
      <c r="A50" s="87"/>
      <c r="G50" s="63"/>
      <c r="K50" s="59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89"/>
      <c r="AC50" s="89"/>
      <c r="AD50" s="89"/>
    </row>
    <row r="51" spans="1:30" customFormat="1">
      <c r="A51" s="87"/>
      <c r="E51" s="14" t="s">
        <v>92</v>
      </c>
      <c r="G51" s="63"/>
      <c r="K51" s="59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89"/>
      <c r="AC51" s="89"/>
      <c r="AD51" s="89"/>
    </row>
    <row r="52" spans="1:30" customFormat="1">
      <c r="E52" s="51" t="s">
        <v>93</v>
      </c>
      <c r="G52" s="92" t="s">
        <v>210</v>
      </c>
      <c r="I52" t="s">
        <v>166</v>
      </c>
      <c r="J52" t="s">
        <v>66</v>
      </c>
      <c r="K52" s="59"/>
      <c r="L52" s="108"/>
      <c r="M52" s="108"/>
      <c r="N52" s="108"/>
      <c r="O52" s="108"/>
      <c r="P52" s="108"/>
      <c r="Q52" s="107"/>
      <c r="R52" s="111">
        <v>50000</v>
      </c>
      <c r="S52" s="111">
        <v>100000</v>
      </c>
      <c r="T52" s="111">
        <v>500000</v>
      </c>
      <c r="U52" s="112">
        <v>1000000</v>
      </c>
      <c r="V52" s="199">
        <v>4000</v>
      </c>
      <c r="W52" s="199">
        <v>8000</v>
      </c>
      <c r="X52" s="199">
        <v>14500</v>
      </c>
      <c r="Y52" s="199">
        <v>14600</v>
      </c>
      <c r="Z52" s="199">
        <v>20000</v>
      </c>
      <c r="AA52" s="199">
        <v>24000</v>
      </c>
      <c r="AB52" s="199">
        <v>27800</v>
      </c>
      <c r="AC52" s="89"/>
      <c r="AD52" s="89"/>
    </row>
    <row r="53" spans="1:30" customFormat="1" ht="12">
      <c r="A53" s="87"/>
      <c r="E53" s="51"/>
      <c r="G53" s="17"/>
      <c r="H53" s="63"/>
      <c r="I53" s="102"/>
      <c r="K53" s="59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89"/>
      <c r="AC53" s="89"/>
      <c r="AD53" s="89"/>
    </row>
    <row r="54" spans="1:30" s="58" customFormat="1" ht="18" customHeight="1">
      <c r="A54" s="88">
        <v>3</v>
      </c>
      <c r="B54" s="56" t="s">
        <v>228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89"/>
      <c r="AD54" s="89"/>
    </row>
    <row r="56" spans="1:30" ht="15.5">
      <c r="C56" s="15" t="s">
        <v>229</v>
      </c>
      <c r="D56"/>
      <c r="E56"/>
      <c r="F56"/>
      <c r="G56" s="63"/>
      <c r="H56"/>
      <c r="I56"/>
      <c r="J56"/>
    </row>
    <row r="57" spans="1:30">
      <c r="C57"/>
      <c r="D57"/>
      <c r="E57"/>
      <c r="F57"/>
      <c r="G57" s="63"/>
      <c r="H57"/>
      <c r="I57"/>
      <c r="J57"/>
    </row>
    <row r="58" spans="1:30" ht="15.5">
      <c r="C58" s="15"/>
      <c r="D58" s="15"/>
      <c r="E58" s="14" t="s">
        <v>95</v>
      </c>
      <c r="F58"/>
      <c r="G58" s="92" t="s">
        <v>230</v>
      </c>
      <c r="H58"/>
      <c r="I58"/>
      <c r="J58"/>
    </row>
    <row r="59" spans="1:30">
      <c r="C59"/>
      <c r="D59"/>
      <c r="E59" s="51" t="s">
        <v>96</v>
      </c>
      <c r="F59"/>
      <c r="G59" s="92"/>
      <c r="H59"/>
      <c r="I59" t="s">
        <v>88</v>
      </c>
      <c r="J59" s="21" t="s">
        <v>87</v>
      </c>
      <c r="Q59" s="107"/>
      <c r="R59" s="107"/>
      <c r="S59" s="199">
        <v>30000000000</v>
      </c>
      <c r="T59" s="199">
        <v>40000000000</v>
      </c>
      <c r="U59" s="199">
        <v>50000000000</v>
      </c>
      <c r="V59" s="199">
        <v>60000000000</v>
      </c>
      <c r="W59" s="199">
        <v>77000000000</v>
      </c>
      <c r="X59" s="199">
        <v>77000000000</v>
      </c>
      <c r="Y59" s="199">
        <v>91000000000</v>
      </c>
      <c r="Z59" s="199">
        <v>98500000000</v>
      </c>
      <c r="AA59" s="199">
        <v>86000000000</v>
      </c>
    </row>
    <row r="60" spans="1:30">
      <c r="C60"/>
      <c r="D60"/>
      <c r="E60" s="68" t="s">
        <v>114</v>
      </c>
      <c r="F60"/>
      <c r="G60" s="92"/>
      <c r="H60"/>
      <c r="I60" t="s">
        <v>88</v>
      </c>
      <c r="J60" s="21" t="s">
        <v>87</v>
      </c>
      <c r="Q60" s="107"/>
      <c r="R60" s="107"/>
      <c r="S60" s="109">
        <f t="shared" ref="S60:Y63" si="10">S$59*$AA60/$AA$59</f>
        <v>25465116279.208672</v>
      </c>
      <c r="T60" s="109">
        <f t="shared" si="10"/>
        <v>33953488372.278233</v>
      </c>
      <c r="U60" s="109">
        <f t="shared" si="10"/>
        <v>42441860465.347786</v>
      </c>
      <c r="V60" s="109">
        <f t="shared" si="10"/>
        <v>50930232558.417343</v>
      </c>
      <c r="W60" s="109">
        <f t="shared" si="10"/>
        <v>65360465116.635597</v>
      </c>
      <c r="X60" s="109">
        <f t="shared" si="10"/>
        <v>65360465116.635597</v>
      </c>
      <c r="Y60" s="109">
        <f t="shared" si="10"/>
        <v>77244186046.932968</v>
      </c>
      <c r="Z60" s="109">
        <f>Z$59*$AA60/$AA$59</f>
        <v>83610465116.735138</v>
      </c>
      <c r="AA60" s="200">
        <v>73000000000.398193</v>
      </c>
    </row>
    <row r="61" spans="1:30">
      <c r="C61"/>
      <c r="D61"/>
      <c r="E61" s="68" t="s">
        <v>158</v>
      </c>
      <c r="F61"/>
      <c r="G61" s="92"/>
      <c r="H61"/>
      <c r="I61" t="s">
        <v>88</v>
      </c>
      <c r="J61" s="21" t="s">
        <v>87</v>
      </c>
      <c r="Q61" s="107"/>
      <c r="R61" s="107"/>
      <c r="S61" s="109">
        <f t="shared" si="10"/>
        <v>1744186046.5116279</v>
      </c>
      <c r="T61" s="109">
        <f t="shared" si="10"/>
        <v>2325581395.3488374</v>
      </c>
      <c r="U61" s="109">
        <f t="shared" si="10"/>
        <v>2906976744.1860466</v>
      </c>
      <c r="V61" s="109">
        <f t="shared" si="10"/>
        <v>3488372093.0232558</v>
      </c>
      <c r="W61" s="109">
        <f t="shared" si="10"/>
        <v>4476744186.0465117</v>
      </c>
      <c r="X61" s="109">
        <f t="shared" si="10"/>
        <v>4476744186.0465117</v>
      </c>
      <c r="Y61" s="109">
        <f t="shared" si="10"/>
        <v>5290697674.4186049</v>
      </c>
      <c r="Z61" s="109">
        <f>Z$59*$AA61/$AA$59</f>
        <v>5726744186.0465117</v>
      </c>
      <c r="AA61" s="200">
        <v>5000000000</v>
      </c>
    </row>
    <row r="62" spans="1:30">
      <c r="C62"/>
      <c r="D62"/>
      <c r="E62" s="68" t="s">
        <v>159</v>
      </c>
      <c r="F62"/>
      <c r="G62" s="92"/>
      <c r="H62"/>
      <c r="I62" t="s">
        <v>88</v>
      </c>
      <c r="J62" s="21" t="s">
        <v>87</v>
      </c>
      <c r="Q62" s="107"/>
      <c r="R62" s="107"/>
      <c r="S62" s="109">
        <f t="shared" si="10"/>
        <v>1744186046.6263955</v>
      </c>
      <c r="T62" s="109">
        <f t="shared" si="10"/>
        <v>2325581395.5018606</v>
      </c>
      <c r="U62" s="109">
        <f t="shared" si="10"/>
        <v>2906976744.377326</v>
      </c>
      <c r="V62" s="109">
        <f t="shared" si="10"/>
        <v>3488372093.2527909</v>
      </c>
      <c r="W62" s="109">
        <f t="shared" si="10"/>
        <v>4476744186.3410816</v>
      </c>
      <c r="X62" s="109">
        <f t="shared" si="10"/>
        <v>4476744186.3410816</v>
      </c>
      <c r="Y62" s="109">
        <f t="shared" si="10"/>
        <v>5290697674.7667332</v>
      </c>
      <c r="Z62" s="109">
        <f>Z$59*$AA62/$AA$59</f>
        <v>5726744186.4233322</v>
      </c>
      <c r="AA62" s="200">
        <v>5000000000.3290005</v>
      </c>
    </row>
    <row r="63" spans="1:30">
      <c r="C63"/>
      <c r="D63"/>
      <c r="E63" s="68" t="s">
        <v>160</v>
      </c>
      <c r="F63"/>
      <c r="G63"/>
      <c r="H63"/>
      <c r="I63" t="s">
        <v>88</v>
      </c>
      <c r="J63" s="21" t="s">
        <v>87</v>
      </c>
      <c r="Q63" s="107"/>
      <c r="R63" s="107"/>
      <c r="S63" s="109">
        <f t="shared" si="10"/>
        <v>1046511627.9069767</v>
      </c>
      <c r="T63" s="109">
        <f t="shared" si="10"/>
        <v>1395348837.2093024</v>
      </c>
      <c r="U63" s="109">
        <f t="shared" si="10"/>
        <v>1744186046.5116279</v>
      </c>
      <c r="V63" s="109">
        <f t="shared" si="10"/>
        <v>2093023255.8139534</v>
      </c>
      <c r="W63" s="109">
        <f t="shared" si="10"/>
        <v>2686046511.6279068</v>
      </c>
      <c r="X63" s="109">
        <f t="shared" si="10"/>
        <v>2686046511.6279068</v>
      </c>
      <c r="Y63" s="109">
        <f t="shared" si="10"/>
        <v>3174418604.6511626</v>
      </c>
      <c r="Z63" s="109">
        <f>Z$59*$AA63/$AA$59</f>
        <v>3436046511.6279068</v>
      </c>
      <c r="AA63" s="200">
        <v>3000000000</v>
      </c>
    </row>
    <row r="64" spans="1:30" ht="12">
      <c r="C64"/>
      <c r="D64"/>
      <c r="E64"/>
      <c r="F64"/>
      <c r="G64"/>
      <c r="H64"/>
      <c r="I64"/>
      <c r="J64"/>
      <c r="Q64"/>
      <c r="R64"/>
      <c r="S64" s="82" t="b">
        <f t="shared" ref="S64:Y64" si="11">ROUND(SUM(S60:S63),1)=ROUND(S59,1)</f>
        <v>0</v>
      </c>
      <c r="T64" s="82" t="b">
        <f t="shared" si="11"/>
        <v>0</v>
      </c>
      <c r="U64" s="82" t="b">
        <f t="shared" si="11"/>
        <v>0</v>
      </c>
      <c r="V64" s="82" t="b">
        <f t="shared" si="11"/>
        <v>0</v>
      </c>
      <c r="W64" s="82" t="b">
        <f>ROUND(SUM(W60:W63),1)=ROUND(W59,1)</f>
        <v>0</v>
      </c>
      <c r="X64" s="82" t="b">
        <f t="shared" si="11"/>
        <v>0</v>
      </c>
      <c r="Y64" s="82" t="b">
        <f t="shared" si="11"/>
        <v>0</v>
      </c>
      <c r="Z64" s="82" t="b">
        <f>ROUND(SUM(Z60:Z63),1)=ROUND(Z59,1)</f>
        <v>0</v>
      </c>
      <c r="AA64" s="82" t="b">
        <f>ROUND(SUM(AA60:AA63),1)=ROUND(AA59,1)</f>
        <v>0</v>
      </c>
    </row>
    <row r="65" spans="3:27">
      <c r="C65"/>
      <c r="D65"/>
      <c r="E65" s="51" t="s">
        <v>231</v>
      </c>
      <c r="F65"/>
      <c r="G65"/>
      <c r="H65"/>
      <c r="I65" t="s">
        <v>88</v>
      </c>
      <c r="J65" s="21" t="s">
        <v>87</v>
      </c>
      <c r="Q65" s="107"/>
      <c r="R65" s="107"/>
      <c r="S65" s="199">
        <v>40000000000</v>
      </c>
      <c r="T65" s="199">
        <v>40000000000</v>
      </c>
      <c r="U65" s="199">
        <v>50000000000</v>
      </c>
      <c r="V65" s="199">
        <v>60000000000</v>
      </c>
      <c r="W65" s="199">
        <v>73000000000</v>
      </c>
      <c r="X65" s="199">
        <v>98000000000</v>
      </c>
      <c r="Y65" s="199">
        <v>103000000000</v>
      </c>
      <c r="Z65" s="199">
        <v>89000000000</v>
      </c>
      <c r="AA65" s="199">
        <v>100000000000</v>
      </c>
    </row>
    <row r="66" spans="3:27">
      <c r="C66"/>
      <c r="D66"/>
      <c r="E66"/>
      <c r="F66"/>
      <c r="G66"/>
      <c r="H66"/>
      <c r="I66"/>
      <c r="J66"/>
      <c r="Q66"/>
      <c r="R66"/>
    </row>
    <row r="67" spans="3:27">
      <c r="C67"/>
      <c r="D67"/>
      <c r="E67" s="51" t="s">
        <v>232</v>
      </c>
      <c r="F67"/>
      <c r="G67"/>
      <c r="H67"/>
      <c r="I67" t="s">
        <v>88</v>
      </c>
      <c r="J67" s="21" t="s">
        <v>87</v>
      </c>
      <c r="Q67" s="107"/>
      <c r="R67" s="107"/>
      <c r="S67" s="104">
        <f>S65-S60</f>
        <v>14534883720.791328</v>
      </c>
      <c r="T67" s="104">
        <f t="shared" ref="T67:Y67" si="12">T65-T60</f>
        <v>6046511627.7217674</v>
      </c>
      <c r="U67" s="104">
        <f>U65-U60</f>
        <v>7558139534.6522141</v>
      </c>
      <c r="V67" s="104">
        <f t="shared" si="12"/>
        <v>9069767441.5826569</v>
      </c>
      <c r="W67" s="104">
        <f t="shared" si="12"/>
        <v>7639534883.3644028</v>
      </c>
      <c r="X67" s="104">
        <f t="shared" si="12"/>
        <v>32639534883.364403</v>
      </c>
      <c r="Y67" s="104">
        <f t="shared" si="12"/>
        <v>25755813953.067032</v>
      </c>
      <c r="Z67" s="104">
        <f>Z65-Z60</f>
        <v>5389534883.2648621</v>
      </c>
      <c r="AA67" s="104">
        <f>AA65-AA60</f>
        <v>26999999999.601807</v>
      </c>
    </row>
    <row r="68" spans="3:27">
      <c r="C68"/>
      <c r="D68"/>
      <c r="E68" s="68" t="s">
        <v>161</v>
      </c>
      <c r="F68"/>
      <c r="G68"/>
      <c r="H68"/>
      <c r="I68" t="s">
        <v>88</v>
      </c>
      <c r="J68" s="21" t="s">
        <v>87</v>
      </c>
      <c r="Q68" s="107"/>
      <c r="R68" s="107"/>
      <c r="S68" s="109">
        <f t="shared" ref="S68:Y70" si="13">S$67*$AA68/$AA$67</f>
        <v>4844961240.3352289</v>
      </c>
      <c r="T68" s="109">
        <f t="shared" si="13"/>
        <v>2015503875.9369802</v>
      </c>
      <c r="U68" s="109">
        <f>U$67*$AA68/$AA$67</f>
        <v>2519379844.921227</v>
      </c>
      <c r="V68" s="109">
        <f t="shared" si="13"/>
        <v>3023255813.9054723</v>
      </c>
      <c r="W68" s="109">
        <f t="shared" si="13"/>
        <v>2546511627.8256898</v>
      </c>
      <c r="X68" s="109">
        <f t="shared" si="13"/>
        <v>10879844961.281921</v>
      </c>
      <c r="Y68" s="109">
        <f t="shared" si="13"/>
        <v>8585271317.8156252</v>
      </c>
      <c r="Z68" s="109">
        <f>Z$67*$AA68/$AA$67</f>
        <v>1796511627.7814488</v>
      </c>
      <c r="AA68" s="199">
        <v>9000000000</v>
      </c>
    </row>
    <row r="69" spans="3:27">
      <c r="C69"/>
      <c r="D69"/>
      <c r="E69" s="68" t="s">
        <v>162</v>
      </c>
      <c r="F69"/>
      <c r="G69"/>
      <c r="H69"/>
      <c r="I69" t="s">
        <v>88</v>
      </c>
      <c r="J69" s="21" t="s">
        <v>87</v>
      </c>
      <c r="Q69" s="107"/>
      <c r="R69" s="107"/>
      <c r="S69" s="109">
        <f t="shared" si="13"/>
        <v>4844961240.3352289</v>
      </c>
      <c r="T69" s="109">
        <f t="shared" si="13"/>
        <v>2015503875.9369802</v>
      </c>
      <c r="U69" s="109">
        <f>U$67*$AA69/$AA$67</f>
        <v>2519379844.921227</v>
      </c>
      <c r="V69" s="109">
        <f t="shared" si="13"/>
        <v>3023255813.9054723</v>
      </c>
      <c r="W69" s="109">
        <f t="shared" si="13"/>
        <v>2546511627.8256898</v>
      </c>
      <c r="X69" s="109">
        <f t="shared" si="13"/>
        <v>10879844961.281921</v>
      </c>
      <c r="Y69" s="109">
        <f t="shared" si="13"/>
        <v>8585271317.8156252</v>
      </c>
      <c r="Z69" s="109">
        <f>Z$67*$AA69/$AA$67</f>
        <v>1796511627.7814488</v>
      </c>
      <c r="AA69" s="199">
        <v>9000000000</v>
      </c>
    </row>
    <row r="70" spans="3:27">
      <c r="C70"/>
      <c r="D70"/>
      <c r="E70" s="68" t="s">
        <v>163</v>
      </c>
      <c r="F70"/>
      <c r="G70"/>
      <c r="H70"/>
      <c r="I70" t="s">
        <v>88</v>
      </c>
      <c r="J70" s="21" t="s">
        <v>87</v>
      </c>
      <c r="Q70" s="107"/>
      <c r="R70" s="107"/>
      <c r="S70" s="109">
        <f t="shared" si="13"/>
        <v>4844961240.3352289</v>
      </c>
      <c r="T70" s="109">
        <f t="shared" si="13"/>
        <v>2015503875.9369802</v>
      </c>
      <c r="U70" s="109">
        <f>U$67*$AA70/$AA$67</f>
        <v>2519379844.921227</v>
      </c>
      <c r="V70" s="109">
        <f t="shared" si="13"/>
        <v>3023255813.9054723</v>
      </c>
      <c r="W70" s="109">
        <f t="shared" si="13"/>
        <v>2546511627.8256898</v>
      </c>
      <c r="X70" s="109">
        <f t="shared" si="13"/>
        <v>10879844961.281921</v>
      </c>
      <c r="Y70" s="109">
        <f t="shared" si="13"/>
        <v>8585271317.8156252</v>
      </c>
      <c r="Z70" s="109">
        <f>Z$67*$AA70/$AA$67</f>
        <v>1796511627.7814488</v>
      </c>
      <c r="AA70" s="199">
        <v>9000000000</v>
      </c>
    </row>
    <row r="71" spans="3:27" ht="12">
      <c r="C71"/>
      <c r="D71"/>
      <c r="E71"/>
      <c r="F71"/>
      <c r="G71"/>
      <c r="H71"/>
      <c r="I71"/>
      <c r="J71"/>
      <c r="S71" s="82" t="b">
        <f t="shared" ref="S71:Z71" si="14">ROUND(SUM(S68:S70),1)=ROUND(S67,1)</f>
        <v>0</v>
      </c>
      <c r="T71" s="82" t="b">
        <f t="shared" si="14"/>
        <v>0</v>
      </c>
      <c r="U71" s="82" t="b">
        <f>ROUND(SUM(U68:U70),1)=ROUND(U67,1)</f>
        <v>0</v>
      </c>
      <c r="V71" s="82" t="b">
        <f t="shared" si="14"/>
        <v>0</v>
      </c>
      <c r="W71" s="82" t="b">
        <f t="shared" si="14"/>
        <v>0</v>
      </c>
      <c r="X71" s="82" t="b">
        <f t="shared" si="14"/>
        <v>0</v>
      </c>
      <c r="Y71" s="82" t="b">
        <f t="shared" si="14"/>
        <v>0</v>
      </c>
      <c r="Z71" s="82" t="b">
        <f t="shared" si="14"/>
        <v>1</v>
      </c>
      <c r="AA71" s="82" t="b">
        <f>ROUND(SUM(AA68:AA70),1)=ROUND(AA67,1)</f>
        <v>0</v>
      </c>
    </row>
    <row r="72" spans="3:27" ht="15.5">
      <c r="C72" s="15"/>
      <c r="D72"/>
      <c r="E72" s="14" t="s">
        <v>115</v>
      </c>
      <c r="F72"/>
      <c r="G72"/>
      <c r="H72"/>
      <c r="I72"/>
      <c r="J72"/>
    </row>
    <row r="73" spans="3:27">
      <c r="C73"/>
      <c r="D73"/>
      <c r="E73"/>
      <c r="F73"/>
      <c r="G73"/>
      <c r="H73"/>
      <c r="I73"/>
      <c r="J73"/>
    </row>
    <row r="74" spans="3:27">
      <c r="C74"/>
      <c r="D74"/>
      <c r="E74" s="78" t="s">
        <v>156</v>
      </c>
      <c r="F74"/>
      <c r="G74"/>
      <c r="H74"/>
      <c r="I74"/>
      <c r="J74"/>
    </row>
    <row r="75" spans="3:27">
      <c r="C75"/>
      <c r="D75"/>
      <c r="E75" s="68" t="s">
        <v>116</v>
      </c>
      <c r="F75"/>
      <c r="G75" s="92" t="s">
        <v>237</v>
      </c>
      <c r="H75"/>
      <c r="I75"/>
      <c r="J75" t="s">
        <v>67</v>
      </c>
      <c r="Q75" s="73">
        <f t="shared" ref="Q75:Y76" si="15">R75</f>
        <v>2.5000000000000001E-2</v>
      </c>
      <c r="R75" s="73">
        <f t="shared" si="15"/>
        <v>2.5000000000000001E-2</v>
      </c>
      <c r="S75" s="73">
        <f t="shared" si="15"/>
        <v>2.5000000000000001E-2</v>
      </c>
      <c r="T75" s="73">
        <f t="shared" si="15"/>
        <v>2.5000000000000001E-2</v>
      </c>
      <c r="U75" s="73">
        <f t="shared" si="15"/>
        <v>2.5000000000000001E-2</v>
      </c>
      <c r="V75" s="73">
        <f t="shared" si="15"/>
        <v>2.5000000000000001E-2</v>
      </c>
      <c r="W75" s="73">
        <f t="shared" si="15"/>
        <v>2.5000000000000001E-2</v>
      </c>
      <c r="X75" s="73">
        <f t="shared" si="15"/>
        <v>2.5000000000000001E-2</v>
      </c>
      <c r="Y75" s="73">
        <f t="shared" si="15"/>
        <v>2.5000000000000001E-2</v>
      </c>
      <c r="Z75" s="73">
        <f>AA75</f>
        <v>2.5000000000000001E-2</v>
      </c>
      <c r="AA75" s="76">
        <v>2.5000000000000001E-2</v>
      </c>
    </row>
    <row r="76" spans="3:27">
      <c r="C76"/>
      <c r="D76"/>
      <c r="E76" s="68" t="s">
        <v>117</v>
      </c>
      <c r="F76"/>
      <c r="G76" s="92" t="s">
        <v>237</v>
      </c>
      <c r="H76"/>
      <c r="I76"/>
      <c r="J76" t="s">
        <v>67</v>
      </c>
      <c r="Q76" s="73">
        <f t="shared" si="15"/>
        <v>0.03</v>
      </c>
      <c r="R76" s="73">
        <f t="shared" si="15"/>
        <v>0.03</v>
      </c>
      <c r="S76" s="73">
        <f t="shared" si="15"/>
        <v>0.03</v>
      </c>
      <c r="T76" s="73">
        <f t="shared" si="15"/>
        <v>0.03</v>
      </c>
      <c r="U76" s="73">
        <f t="shared" si="15"/>
        <v>0.03</v>
      </c>
      <c r="V76" s="73">
        <f t="shared" si="15"/>
        <v>0.03</v>
      </c>
      <c r="W76" s="73">
        <f t="shared" si="15"/>
        <v>0.03</v>
      </c>
      <c r="X76" s="73">
        <f t="shared" si="15"/>
        <v>0.03</v>
      </c>
      <c r="Y76" s="73">
        <f t="shared" si="15"/>
        <v>0.03</v>
      </c>
      <c r="Z76" s="73">
        <f>AA76</f>
        <v>0.03</v>
      </c>
      <c r="AA76" s="76">
        <v>0.03</v>
      </c>
    </row>
    <row r="77" spans="3:27">
      <c r="C77"/>
      <c r="D77"/>
      <c r="E77"/>
      <c r="F77"/>
      <c r="G77"/>
      <c r="H77"/>
      <c r="I77"/>
      <c r="J77"/>
    </row>
    <row r="78" spans="3:27">
      <c r="C78"/>
      <c r="D78"/>
      <c r="E78" s="14" t="s">
        <v>233</v>
      </c>
      <c r="F78"/>
      <c r="G78"/>
      <c r="H78"/>
      <c r="I78"/>
      <c r="J78"/>
    </row>
    <row r="79" spans="3:27">
      <c r="C79"/>
      <c r="D79"/>
      <c r="E79"/>
      <c r="F79"/>
      <c r="G79"/>
      <c r="H79"/>
      <c r="I79"/>
      <c r="J79"/>
    </row>
    <row r="80" spans="3:27">
      <c r="C80"/>
      <c r="D80"/>
      <c r="E80" s="51" t="s">
        <v>234</v>
      </c>
      <c r="F80"/>
      <c r="G80"/>
      <c r="H80"/>
      <c r="I80" t="s">
        <v>88</v>
      </c>
      <c r="J80" s="21" t="s">
        <v>87</v>
      </c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99">
        <v>500000000</v>
      </c>
    </row>
    <row r="81" spans="3:27">
      <c r="C81"/>
      <c r="D81"/>
      <c r="E81" s="51" t="s">
        <v>235</v>
      </c>
      <c r="F81"/>
      <c r="G81"/>
      <c r="H81"/>
      <c r="I81" t="s">
        <v>88</v>
      </c>
      <c r="J81" s="21" t="s">
        <v>87</v>
      </c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99">
        <v>250000000</v>
      </c>
    </row>
    <row r="82" spans="3:27">
      <c r="C82"/>
      <c r="D82"/>
      <c r="E82"/>
      <c r="F82"/>
      <c r="G82"/>
      <c r="H82"/>
      <c r="I82"/>
      <c r="J82"/>
    </row>
    <row r="83" spans="3:27" ht="15.5">
      <c r="C83" s="15" t="s">
        <v>113</v>
      </c>
      <c r="D83"/>
      <c r="E83"/>
      <c r="F83"/>
      <c r="G83"/>
      <c r="H83"/>
      <c r="I83"/>
      <c r="J83"/>
    </row>
    <row r="84" spans="3:27">
      <c r="C84"/>
      <c r="D84"/>
      <c r="E84"/>
      <c r="F84"/>
      <c r="G84"/>
      <c r="H84"/>
      <c r="I84"/>
      <c r="J84"/>
    </row>
    <row r="85" spans="3:27" ht="15.5">
      <c r="C85" s="15"/>
      <c r="D85" s="15"/>
      <c r="E85" s="14" t="s">
        <v>97</v>
      </c>
      <c r="F85"/>
      <c r="G85" s="63"/>
      <c r="H85"/>
      <c r="I85"/>
      <c r="J85"/>
    </row>
    <row r="86" spans="3:27">
      <c r="C86"/>
      <c r="D86"/>
      <c r="E86" s="51" t="s">
        <v>236</v>
      </c>
      <c r="F86"/>
      <c r="G86" s="92" t="s">
        <v>237</v>
      </c>
      <c r="H86"/>
      <c r="I86" t="s">
        <v>88</v>
      </c>
      <c r="J86" s="21" t="s">
        <v>98</v>
      </c>
      <c r="Q86" s="113"/>
      <c r="R86" s="113"/>
      <c r="S86" s="201">
        <v>30000000000</v>
      </c>
      <c r="T86" s="201">
        <v>70000000000</v>
      </c>
      <c r="U86" s="201">
        <v>61000000000</v>
      </c>
      <c r="V86" s="201">
        <v>70000000000</v>
      </c>
      <c r="W86" s="201">
        <v>100500000000</v>
      </c>
      <c r="X86" s="201">
        <v>115000000000</v>
      </c>
      <c r="Y86" s="201">
        <v>93000000000</v>
      </c>
      <c r="Z86" s="201">
        <v>64500000000</v>
      </c>
      <c r="AA86" s="201">
        <v>64230000000</v>
      </c>
    </row>
    <row r="87" spans="3:27">
      <c r="C87"/>
      <c r="D87"/>
      <c r="E87" s="68"/>
      <c r="F87"/>
      <c r="G87"/>
      <c r="H87"/>
      <c r="I87"/>
      <c r="J87"/>
      <c r="Q87"/>
      <c r="R87"/>
      <c r="S87"/>
      <c r="T87"/>
      <c r="U87"/>
      <c r="V87"/>
      <c r="W87"/>
      <c r="X87"/>
      <c r="Y87"/>
      <c r="Z87"/>
      <c r="AA87"/>
    </row>
    <row r="88" spans="3:27">
      <c r="C88"/>
      <c r="D88"/>
      <c r="E88" s="68" t="s">
        <v>238</v>
      </c>
      <c r="F88"/>
      <c r="G88" s="92" t="s">
        <v>237</v>
      </c>
      <c r="H88"/>
      <c r="I88" t="s">
        <v>88</v>
      </c>
      <c r="J88" t="s">
        <v>67</v>
      </c>
      <c r="Q88" s="113"/>
      <c r="R88" s="113"/>
      <c r="S88" s="202">
        <v>0.75</v>
      </c>
      <c r="T88" s="202">
        <v>0.75</v>
      </c>
      <c r="U88" s="202">
        <v>0.75</v>
      </c>
      <c r="V88" s="202">
        <v>0.75</v>
      </c>
      <c r="W88" s="202">
        <v>0.75</v>
      </c>
      <c r="X88" s="202">
        <v>0.75</v>
      </c>
      <c r="Y88" s="202">
        <v>0.75</v>
      </c>
      <c r="Z88" s="202">
        <v>0.75</v>
      </c>
      <c r="AA88" s="202">
        <v>0.75</v>
      </c>
    </row>
    <row r="89" spans="3:27">
      <c r="C89"/>
      <c r="D89"/>
      <c r="E89" s="68"/>
      <c r="F89"/>
      <c r="G89"/>
      <c r="H89"/>
      <c r="I89"/>
      <c r="J89"/>
      <c r="Q89"/>
      <c r="R89"/>
      <c r="S89"/>
      <c r="T89"/>
      <c r="U89"/>
      <c r="V89"/>
      <c r="W89"/>
      <c r="X89"/>
      <c r="Y89"/>
      <c r="Z89"/>
      <c r="AA89"/>
    </row>
    <row r="90" spans="3:27">
      <c r="C90"/>
      <c r="D90"/>
      <c r="E90" s="51" t="s">
        <v>239</v>
      </c>
      <c r="F90"/>
      <c r="G90" s="92" t="s">
        <v>230</v>
      </c>
      <c r="H90"/>
      <c r="I90" t="s">
        <v>88</v>
      </c>
      <c r="J90" s="21" t="s">
        <v>98</v>
      </c>
      <c r="Q90" s="113"/>
      <c r="R90" s="113"/>
      <c r="S90" s="109">
        <f t="shared" ref="S90:X90" si="16">T90*S86/T86</f>
        <v>14127730469.21999</v>
      </c>
      <c r="T90" s="109">
        <f t="shared" si="16"/>
        <v>32964704428.179977</v>
      </c>
      <c r="U90" s="109">
        <f t="shared" si="16"/>
        <v>28726385287.413982</v>
      </c>
      <c r="V90" s="109">
        <f t="shared" si="16"/>
        <v>32964704428.179977</v>
      </c>
      <c r="W90" s="109">
        <f t="shared" si="16"/>
        <v>47327897071.886971</v>
      </c>
      <c r="X90" s="109">
        <f t="shared" si="16"/>
        <v>54156300132.009964</v>
      </c>
      <c r="Y90" s="109">
        <f>Z90*Y86/Z86</f>
        <v>43795964454.58197</v>
      </c>
      <c r="Z90" s="109">
        <f>AA90*Z86/AA86</f>
        <v>30374620508.822979</v>
      </c>
      <c r="AA90" s="199">
        <v>30247470934.599998</v>
      </c>
    </row>
    <row r="91" spans="3:27">
      <c r="C91"/>
      <c r="D91"/>
      <c r="E91" s="68" t="s">
        <v>114</v>
      </c>
      <c r="F91"/>
      <c r="G91" s="92"/>
      <c r="H91"/>
      <c r="I91" t="s">
        <v>88</v>
      </c>
      <c r="J91" s="21" t="s">
        <v>98</v>
      </c>
      <c r="Q91" s="113"/>
      <c r="R91" s="113"/>
      <c r="S91" s="109">
        <f>S90*S88</f>
        <v>10595797851.914993</v>
      </c>
      <c r="T91" s="109">
        <f t="shared" ref="T91:AA91" si="17">T90*T88</f>
        <v>24723528321.134983</v>
      </c>
      <c r="U91" s="109">
        <f t="shared" si="17"/>
        <v>21544788965.560486</v>
      </c>
      <c r="V91" s="109">
        <f t="shared" si="17"/>
        <v>24723528321.134983</v>
      </c>
      <c r="W91" s="109">
        <f t="shared" si="17"/>
        <v>35495922803.91523</v>
      </c>
      <c r="X91" s="109">
        <f t="shared" si="17"/>
        <v>40617225099.007477</v>
      </c>
      <c r="Y91" s="109">
        <f t="shared" si="17"/>
        <v>32846973340.936478</v>
      </c>
      <c r="Z91" s="109">
        <f t="shared" si="17"/>
        <v>22780965381.617233</v>
      </c>
      <c r="AA91" s="109">
        <f t="shared" si="17"/>
        <v>22685603200.949997</v>
      </c>
    </row>
    <row r="92" spans="3:27">
      <c r="C92"/>
      <c r="D92"/>
      <c r="E92" s="68" t="s">
        <v>216</v>
      </c>
      <c r="F92"/>
      <c r="G92"/>
      <c r="H92"/>
      <c r="I92" t="s">
        <v>88</v>
      </c>
      <c r="J92" s="21" t="s">
        <v>98</v>
      </c>
      <c r="Q92" s="113"/>
      <c r="R92" s="113"/>
      <c r="S92" s="109">
        <f>S90-S91</f>
        <v>3531932617.3049965</v>
      </c>
      <c r="T92" s="109">
        <f t="shared" ref="T92:AA92" si="18">T90-T91</f>
        <v>8241176107.0449944</v>
      </c>
      <c r="U92" s="109">
        <f t="shared" si="18"/>
        <v>7181596321.8534966</v>
      </c>
      <c r="V92" s="109">
        <f t="shared" si="18"/>
        <v>8241176107.0449944</v>
      </c>
      <c r="W92" s="109">
        <f t="shared" si="18"/>
        <v>11831974267.971741</v>
      </c>
      <c r="X92" s="109">
        <f t="shared" si="18"/>
        <v>13539075033.002487</v>
      </c>
      <c r="Y92" s="109">
        <f t="shared" si="18"/>
        <v>10948991113.645493</v>
      </c>
      <c r="Z92" s="109">
        <f t="shared" si="18"/>
        <v>7593655127.2057457</v>
      </c>
      <c r="AA92" s="109">
        <f t="shared" si="18"/>
        <v>7561867733.6500015</v>
      </c>
    </row>
    <row r="93" spans="3:27" ht="12">
      <c r="C93"/>
      <c r="D93"/>
      <c r="E93"/>
      <c r="F93"/>
      <c r="G93"/>
      <c r="H93"/>
      <c r="I93"/>
      <c r="J93"/>
      <c r="Q93"/>
      <c r="R93"/>
      <c r="S93" s="82" t="b">
        <f>ROUND(SUM(S91:S92),1)=ROUND(S90,1)</f>
        <v>1</v>
      </c>
      <c r="T93" s="82" t="b">
        <f t="shared" ref="T93:AA93" si="19">ROUND(SUM(T91:T92),1)=ROUND(T90,1)</f>
        <v>1</v>
      </c>
      <c r="U93" s="82" t="b">
        <f t="shared" si="19"/>
        <v>1</v>
      </c>
      <c r="V93" s="82" t="b">
        <f t="shared" si="19"/>
        <v>1</v>
      </c>
      <c r="W93" s="82" t="b">
        <f t="shared" si="19"/>
        <v>1</v>
      </c>
      <c r="X93" s="82" t="b">
        <f t="shared" si="19"/>
        <v>1</v>
      </c>
      <c r="Y93" s="82" t="b">
        <f t="shared" si="19"/>
        <v>1</v>
      </c>
      <c r="Z93" s="82" t="b">
        <f t="shared" si="19"/>
        <v>1</v>
      </c>
      <c r="AA93" s="82" t="b">
        <f t="shared" si="19"/>
        <v>1</v>
      </c>
    </row>
    <row r="94" spans="3:27">
      <c r="C94"/>
      <c r="D94"/>
      <c r="E94" s="51" t="s">
        <v>240</v>
      </c>
      <c r="F94"/>
      <c r="G94"/>
      <c r="H94"/>
      <c r="I94" t="s">
        <v>88</v>
      </c>
      <c r="J94" s="21" t="s">
        <v>98</v>
      </c>
      <c r="Q94" s="113"/>
      <c r="R94" s="113"/>
      <c r="S94" s="106">
        <f>S92</f>
        <v>3531932617.3049965</v>
      </c>
      <c r="T94" s="106">
        <f t="shared" ref="T94:AA94" si="20">T92</f>
        <v>8241176107.0449944</v>
      </c>
      <c r="U94" s="106">
        <f t="shared" si="20"/>
        <v>7181596321.8534966</v>
      </c>
      <c r="V94" s="106">
        <f t="shared" si="20"/>
        <v>8241176107.0449944</v>
      </c>
      <c r="W94" s="106">
        <f t="shared" si="20"/>
        <v>11831974267.971741</v>
      </c>
      <c r="X94" s="106">
        <f t="shared" si="20"/>
        <v>13539075033.002487</v>
      </c>
      <c r="Y94" s="106">
        <f t="shared" si="20"/>
        <v>10948991113.645493</v>
      </c>
      <c r="Z94" s="106">
        <f t="shared" si="20"/>
        <v>7593655127.2057457</v>
      </c>
      <c r="AA94" s="106">
        <f t="shared" si="20"/>
        <v>7561867733.6500015</v>
      </c>
    </row>
    <row r="96" spans="3:27" ht="15.5">
      <c r="C96" s="15" t="s">
        <v>118</v>
      </c>
      <c r="D96" s="15"/>
    </row>
    <row r="97" spans="2:27">
      <c r="C97" s="52"/>
      <c r="D97"/>
    </row>
    <row r="98" spans="2:27" ht="13">
      <c r="C98"/>
      <c r="D98" s="114" t="s">
        <v>92</v>
      </c>
    </row>
    <row r="100" spans="2:27" ht="12">
      <c r="E100" s="51" t="s">
        <v>241</v>
      </c>
      <c r="F100"/>
      <c r="G100" s="17" t="s">
        <v>242</v>
      </c>
      <c r="I100" t="s">
        <v>88</v>
      </c>
      <c r="J100" s="80" t="s">
        <v>244</v>
      </c>
      <c r="S100" s="205">
        <v>40</v>
      </c>
      <c r="T100" s="205">
        <v>70</v>
      </c>
      <c r="U100" s="205">
        <v>246</v>
      </c>
      <c r="V100" s="205">
        <v>320</v>
      </c>
      <c r="W100" s="205">
        <v>420</v>
      </c>
      <c r="X100" s="205">
        <v>600</v>
      </c>
      <c r="Y100" s="205">
        <v>1100</v>
      </c>
      <c r="Z100" s="205">
        <v>2300</v>
      </c>
      <c r="AA100" s="71">
        <f>AA102/AVERAGE(Z52:AA52)</f>
        <v>7409090.9090909092</v>
      </c>
    </row>
    <row r="101" spans="2:27" ht="12">
      <c r="E101" s="51"/>
      <c r="F101"/>
      <c r="G101" s="17"/>
      <c r="I101" s="102"/>
      <c r="J101"/>
    </row>
    <row r="102" spans="2:27">
      <c r="E102" s="51" t="s">
        <v>243</v>
      </c>
      <c r="F102"/>
      <c r="G102"/>
      <c r="I102" t="s">
        <v>88</v>
      </c>
      <c r="J102" t="s">
        <v>3</v>
      </c>
      <c r="S102" s="74">
        <f t="shared" ref="S102:Z102" si="21">AVERAGE(R52:S52)*S100</f>
        <v>3000000</v>
      </c>
      <c r="T102" s="74">
        <f t="shared" si="21"/>
        <v>21000000</v>
      </c>
      <c r="U102" s="74">
        <f t="shared" si="21"/>
        <v>184500000</v>
      </c>
      <c r="V102" s="74">
        <f t="shared" si="21"/>
        <v>160640000</v>
      </c>
      <c r="W102" s="74">
        <f t="shared" si="21"/>
        <v>2520000</v>
      </c>
      <c r="X102" s="74">
        <f t="shared" si="21"/>
        <v>6750000</v>
      </c>
      <c r="Y102" s="74">
        <f t="shared" si="21"/>
        <v>16005000</v>
      </c>
      <c r="Z102" s="74">
        <f t="shared" si="21"/>
        <v>39790000</v>
      </c>
      <c r="AA102" s="205">
        <v>163000000000</v>
      </c>
    </row>
    <row r="104" spans="2:27">
      <c r="B104"/>
      <c r="D104" s="54" t="s">
        <v>165</v>
      </c>
      <c r="E104"/>
      <c r="F104"/>
      <c r="G104"/>
      <c r="H104"/>
      <c r="I104"/>
      <c r="J104"/>
      <c r="K104" s="59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2:27">
      <c r="B105" s="54"/>
      <c r="D105"/>
      <c r="E105" t="s">
        <v>7</v>
      </c>
      <c r="F105"/>
      <c r="G105" s="50" t="s">
        <v>164</v>
      </c>
      <c r="H105"/>
      <c r="I105"/>
      <c r="J105" t="s">
        <v>67</v>
      </c>
      <c r="K105" s="59" t="str">
        <f t="array" ref="K105">IF(OR(L105:BM105&lt;0,L105:BM105&gt;1),"error","ok")</f>
        <v>ok</v>
      </c>
      <c r="L105"/>
      <c r="M105"/>
      <c r="N105"/>
      <c r="O105"/>
      <c r="P105"/>
      <c r="Q105"/>
      <c r="R105" s="79">
        <v>0.85</v>
      </c>
      <c r="S105" s="70">
        <f>R105</f>
        <v>0.85</v>
      </c>
      <c r="T105" s="70">
        <f t="shared" ref="T105:AA105" si="22">S105</f>
        <v>0.85</v>
      </c>
      <c r="U105" s="70">
        <f t="shared" si="22"/>
        <v>0.85</v>
      </c>
      <c r="V105" s="70">
        <f t="shared" si="22"/>
        <v>0.85</v>
      </c>
      <c r="W105" s="70">
        <f t="shared" si="22"/>
        <v>0.85</v>
      </c>
      <c r="X105" s="70">
        <f t="shared" si="22"/>
        <v>0.85</v>
      </c>
      <c r="Y105" s="70">
        <f t="shared" si="22"/>
        <v>0.85</v>
      </c>
      <c r="Z105" s="70">
        <f t="shared" si="22"/>
        <v>0.85</v>
      </c>
      <c r="AA105" s="70">
        <f t="shared" si="22"/>
        <v>0.85</v>
      </c>
    </row>
    <row r="106" spans="2:27">
      <c r="B106" s="54"/>
      <c r="D106"/>
      <c r="E106" t="s">
        <v>8</v>
      </c>
      <c r="F106"/>
      <c r="G106" s="50" t="s">
        <v>164</v>
      </c>
      <c r="H106"/>
      <c r="I106"/>
      <c r="J106" t="s">
        <v>67</v>
      </c>
      <c r="K106" s="59" t="str">
        <f t="array" ref="K106">IF(OR(L106:BM106&lt;0,L106:BM106&gt;1),"error","ok")</f>
        <v>ok</v>
      </c>
      <c r="L106"/>
      <c r="M106"/>
      <c r="N106"/>
      <c r="O106"/>
      <c r="P106"/>
      <c r="Q106"/>
      <c r="R106" s="77">
        <f>1-R105</f>
        <v>0.15000000000000002</v>
      </c>
      <c r="S106" s="77">
        <f>1-S105</f>
        <v>0.15000000000000002</v>
      </c>
      <c r="T106" s="77">
        <f t="shared" ref="T106:AA106" si="23">1-T105</f>
        <v>0.15000000000000002</v>
      </c>
      <c r="U106" s="77">
        <f t="shared" si="23"/>
        <v>0.15000000000000002</v>
      </c>
      <c r="V106" s="77">
        <f t="shared" si="23"/>
        <v>0.15000000000000002</v>
      </c>
      <c r="W106" s="77">
        <f t="shared" si="23"/>
        <v>0.15000000000000002</v>
      </c>
      <c r="X106" s="77">
        <f t="shared" si="23"/>
        <v>0.15000000000000002</v>
      </c>
      <c r="Y106" s="77">
        <f t="shared" si="23"/>
        <v>0.15000000000000002</v>
      </c>
      <c r="Z106" s="77">
        <f t="shared" si="23"/>
        <v>0.15000000000000002</v>
      </c>
      <c r="AA106" s="77">
        <f t="shared" si="23"/>
        <v>0.15000000000000002</v>
      </c>
    </row>
    <row r="107" spans="2:27">
      <c r="B107"/>
      <c r="D107"/>
      <c r="E107"/>
      <c r="F107"/>
      <c r="G107" s="50"/>
      <c r="H107"/>
      <c r="I107"/>
      <c r="J107"/>
      <c r="K107" s="59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2:27">
      <c r="B108"/>
      <c r="D108" s="54" t="s">
        <v>124</v>
      </c>
      <c r="E108"/>
      <c r="F108"/>
      <c r="G108" s="50"/>
      <c r="H108"/>
      <c r="I108"/>
      <c r="J108"/>
      <c r="K108" s="59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2:27">
      <c r="B109" s="54"/>
      <c r="D109"/>
      <c r="E109" t="s">
        <v>4</v>
      </c>
      <c r="F109"/>
      <c r="G109" s="50" t="s">
        <v>164</v>
      </c>
      <c r="H109"/>
      <c r="I109"/>
      <c r="J109" t="s">
        <v>67</v>
      </c>
      <c r="K109" s="59" t="str">
        <f t="array" ref="K109">IF(OR(L109:AB109&lt;0,L109:AB109&gt;1),"error","ok")</f>
        <v>ok</v>
      </c>
      <c r="L109"/>
      <c r="M109"/>
      <c r="N109"/>
      <c r="O109"/>
      <c r="P109"/>
      <c r="Q109"/>
      <c r="R109" s="79">
        <v>0.14999999999999991</v>
      </c>
      <c r="S109" s="79">
        <v>0.13</v>
      </c>
      <c r="T109" s="79">
        <v>5.0000000000000044E-2</v>
      </c>
      <c r="U109" s="79">
        <v>4.0000000000000036E-2</v>
      </c>
      <c r="V109" s="79">
        <v>3.0000000000000027E-2</v>
      </c>
      <c r="W109" s="79">
        <v>2.0000000000000018E-2</v>
      </c>
      <c r="X109" s="79">
        <v>1.0000000000000009E-2</v>
      </c>
      <c r="Y109" s="64">
        <v>8.0000000000000071E-3</v>
      </c>
      <c r="Z109" s="64">
        <v>6.0000000000000001E-3</v>
      </c>
      <c r="AA109" s="98">
        <v>1E-3</v>
      </c>
    </row>
    <row r="110" spans="2:27">
      <c r="B110" s="54"/>
      <c r="D110"/>
      <c r="E110" t="s">
        <v>5</v>
      </c>
      <c r="F110"/>
      <c r="G110" s="50" t="s">
        <v>164</v>
      </c>
      <c r="H110"/>
      <c r="I110"/>
      <c r="J110" t="s">
        <v>67</v>
      </c>
      <c r="K110" s="59" t="str">
        <f t="array" ref="K110">IF(OR(L110:BM110&lt;0,L110:BM110&gt;1),"error","ok")</f>
        <v>ok</v>
      </c>
      <c r="L110"/>
      <c r="M110"/>
      <c r="N110"/>
      <c r="O110"/>
      <c r="P110"/>
      <c r="Q110"/>
      <c r="R110" s="79">
        <v>0.65</v>
      </c>
      <c r="S110" s="79">
        <v>0.42</v>
      </c>
      <c r="T110" s="79">
        <v>0.3</v>
      </c>
      <c r="U110" s="79">
        <v>0.26</v>
      </c>
      <c r="V110" s="79">
        <v>0.17</v>
      </c>
      <c r="W110" s="79">
        <v>0.08</v>
      </c>
      <c r="X110" s="79">
        <v>0.04</v>
      </c>
      <c r="Y110" s="79">
        <v>3.2000000000000001E-2</v>
      </c>
      <c r="Z110" s="79">
        <v>1.4999999999999999E-2</v>
      </c>
      <c r="AA110" s="64">
        <v>4.0000000000000001E-3</v>
      </c>
    </row>
    <row r="111" spans="2:27">
      <c r="B111" s="54"/>
      <c r="D111"/>
      <c r="E111" t="s">
        <v>6</v>
      </c>
      <c r="F111"/>
      <c r="G111" s="50" t="s">
        <v>164</v>
      </c>
      <c r="H111"/>
      <c r="I111"/>
      <c r="J111" t="s">
        <v>67</v>
      </c>
      <c r="K111" s="59" t="str">
        <f t="array" ref="K111">IF(OR(L111:BM111&lt;0,L111:BM111&gt;1),"error","ok")</f>
        <v>ok</v>
      </c>
      <c r="L111"/>
      <c r="M111"/>
      <c r="N111"/>
      <c r="O111"/>
      <c r="P111"/>
      <c r="Q111"/>
      <c r="R111" s="79">
        <v>0.2</v>
      </c>
      <c r="S111" s="79">
        <v>0.45</v>
      </c>
      <c r="T111" s="79">
        <v>0.65</v>
      </c>
      <c r="U111" s="79">
        <v>0.6</v>
      </c>
      <c r="V111" s="79">
        <v>0.35</v>
      </c>
      <c r="W111" s="79">
        <v>0.25</v>
      </c>
      <c r="X111" s="79">
        <v>0.15</v>
      </c>
      <c r="Y111" s="79">
        <v>0.06</v>
      </c>
      <c r="Z111" s="79">
        <v>0.02</v>
      </c>
      <c r="AA111" s="64">
        <v>0.01</v>
      </c>
    </row>
    <row r="112" spans="2:27">
      <c r="B112" s="54"/>
      <c r="D112"/>
      <c r="E112" t="s">
        <v>15</v>
      </c>
      <c r="F112"/>
      <c r="G112" s="50" t="s">
        <v>164</v>
      </c>
      <c r="H112"/>
      <c r="I112"/>
      <c r="J112" t="s">
        <v>67</v>
      </c>
      <c r="K112" s="59" t="str">
        <f t="array" ref="K112">IF(OR(L112:BM112&lt;0,L112:BM112&gt;1),"error","ok")</f>
        <v>ok</v>
      </c>
      <c r="L112"/>
      <c r="M112"/>
      <c r="N112"/>
      <c r="O112"/>
      <c r="P112"/>
      <c r="Q112"/>
      <c r="R112" s="79">
        <v>0</v>
      </c>
      <c r="S112" s="79">
        <v>0</v>
      </c>
      <c r="T112" s="79">
        <v>0</v>
      </c>
      <c r="U112" s="79">
        <v>0.1</v>
      </c>
      <c r="V112" s="79">
        <v>0.45</v>
      </c>
      <c r="W112" s="79">
        <v>0.65</v>
      </c>
      <c r="X112" s="79">
        <v>0.8</v>
      </c>
      <c r="Y112" s="97">
        <f>1-SUM(Y109:Y111,Y115)</f>
        <v>0.9</v>
      </c>
      <c r="Z112" s="97">
        <f t="shared" ref="Z112" si="24">1-SUM(Z109:Z111,Z115)</f>
        <v>0.90900000000000003</v>
      </c>
      <c r="AA112" s="97">
        <f>1-SUM(AA109:AA111,AA115)</f>
        <v>0.72854202000000001</v>
      </c>
    </row>
    <row r="113" spans="2:27">
      <c r="B113" s="54"/>
      <c r="D113"/>
      <c r="E113" s="51" t="s">
        <v>9</v>
      </c>
      <c r="F113"/>
      <c r="G113" s="50" t="s">
        <v>164</v>
      </c>
      <c r="H113"/>
      <c r="I113"/>
      <c r="J113" t="s">
        <v>67</v>
      </c>
      <c r="K113" s="59" t="str">
        <f t="array" ref="K113">IF(OR(L113:BM113&lt;0,L113:BM113&gt;1),"error","ok")</f>
        <v>ok</v>
      </c>
      <c r="L113"/>
      <c r="M113"/>
      <c r="N113"/>
      <c r="O113"/>
      <c r="P113"/>
      <c r="Q113"/>
      <c r="R113" s="55">
        <f>R$112*R105</f>
        <v>0</v>
      </c>
      <c r="S113" s="55">
        <f t="shared" ref="S113:AA113" si="25">S$112*S105</f>
        <v>0</v>
      </c>
      <c r="T113" s="55">
        <f t="shared" si="25"/>
        <v>0</v>
      </c>
      <c r="U113" s="55">
        <f t="shared" si="25"/>
        <v>8.5000000000000006E-2</v>
      </c>
      <c r="V113" s="55">
        <f t="shared" si="25"/>
        <v>0.38250000000000001</v>
      </c>
      <c r="W113" s="55">
        <f t="shared" si="25"/>
        <v>0.55249999999999999</v>
      </c>
      <c r="X113" s="55">
        <f t="shared" si="25"/>
        <v>0.68</v>
      </c>
      <c r="Y113" s="55">
        <f t="shared" si="25"/>
        <v>0.76500000000000001</v>
      </c>
      <c r="Z113" s="55">
        <f t="shared" si="25"/>
        <v>0.77265000000000006</v>
      </c>
      <c r="AA113" s="55">
        <f t="shared" si="25"/>
        <v>0.61926071699999996</v>
      </c>
    </row>
    <row r="114" spans="2:27">
      <c r="B114" s="54"/>
      <c r="D114"/>
      <c r="E114" s="51" t="s">
        <v>10</v>
      </c>
      <c r="F114"/>
      <c r="G114" s="50" t="s">
        <v>164</v>
      </c>
      <c r="H114"/>
      <c r="I114"/>
      <c r="J114" t="s">
        <v>67</v>
      </c>
      <c r="K114" s="59" t="str">
        <f t="array" ref="K114">IF(OR(L114:BM114&lt;0,L114:BM114&gt;1),"error","ok")</f>
        <v>ok</v>
      </c>
      <c r="L114"/>
      <c r="M114"/>
      <c r="N114"/>
      <c r="O114"/>
      <c r="P114"/>
      <c r="Q114"/>
      <c r="R114" s="55">
        <f>R$112*R106</f>
        <v>0</v>
      </c>
      <c r="S114" s="55">
        <f t="shared" ref="S114:AA114" si="26">S$112*S106</f>
        <v>0</v>
      </c>
      <c r="T114" s="55">
        <f t="shared" si="26"/>
        <v>0</v>
      </c>
      <c r="U114" s="55">
        <f t="shared" si="26"/>
        <v>1.5000000000000003E-2</v>
      </c>
      <c r="V114" s="55">
        <f t="shared" si="26"/>
        <v>6.7500000000000018E-2</v>
      </c>
      <c r="W114" s="55">
        <f t="shared" si="26"/>
        <v>9.7500000000000017E-2</v>
      </c>
      <c r="X114" s="55">
        <f t="shared" si="26"/>
        <v>0.12000000000000002</v>
      </c>
      <c r="Y114" s="55">
        <f t="shared" si="26"/>
        <v>0.13500000000000004</v>
      </c>
      <c r="Z114" s="55">
        <f t="shared" si="26"/>
        <v>0.13635000000000003</v>
      </c>
      <c r="AA114" s="55">
        <f t="shared" si="26"/>
        <v>0.10928130300000002</v>
      </c>
    </row>
    <row r="115" spans="2:27">
      <c r="B115" s="54"/>
      <c r="D115"/>
      <c r="E115" t="s">
        <v>209</v>
      </c>
      <c r="F115"/>
      <c r="G115" s="50" t="s">
        <v>164</v>
      </c>
      <c r="H115"/>
      <c r="I115"/>
      <c r="J115"/>
      <c r="K115" s="59"/>
      <c r="L115"/>
      <c r="M115"/>
      <c r="N115"/>
      <c r="O115"/>
      <c r="P115"/>
      <c r="Q115"/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0</v>
      </c>
      <c r="Y115" s="79">
        <v>0</v>
      </c>
      <c r="Z115" s="79">
        <v>0.05</v>
      </c>
      <c r="AA115" s="203">
        <v>0.25645797999999997</v>
      </c>
    </row>
    <row r="116" spans="2:27" ht="12">
      <c r="B116"/>
      <c r="D116"/>
      <c r="E116" s="53" t="s">
        <v>72</v>
      </c>
      <c r="F116"/>
      <c r="G116" s="50"/>
      <c r="H116"/>
      <c r="I116"/>
      <c r="J116"/>
      <c r="K116" s="59" t="str">
        <f>IF(AND(P116:BM116),"ok","error")</f>
        <v>ok</v>
      </c>
      <c r="L116"/>
      <c r="M116"/>
      <c r="N116"/>
      <c r="O116"/>
      <c r="P116"/>
      <c r="Q116"/>
      <c r="R116" s="72" t="b">
        <f>SUM(R109:R112,R115)=1</f>
        <v>1</v>
      </c>
      <c r="S116" s="72" t="b">
        <f t="shared" ref="S116:AA116" si="27">SUM(S109:S112,S115)=1</f>
        <v>1</v>
      </c>
      <c r="T116" s="72" t="b">
        <f t="shared" si="27"/>
        <v>1</v>
      </c>
      <c r="U116" s="72" t="b">
        <f t="shared" si="27"/>
        <v>1</v>
      </c>
      <c r="V116" s="72" t="b">
        <f t="shared" si="27"/>
        <v>1</v>
      </c>
      <c r="W116" s="72" t="b">
        <f t="shared" si="27"/>
        <v>1</v>
      </c>
      <c r="X116" s="72" t="b">
        <f t="shared" si="27"/>
        <v>1</v>
      </c>
      <c r="Y116" s="72" t="b">
        <f t="shared" si="27"/>
        <v>1</v>
      </c>
      <c r="Z116" s="72" t="b">
        <f t="shared" si="27"/>
        <v>1</v>
      </c>
      <c r="AA116" s="72" t="b">
        <f t="shared" si="27"/>
        <v>1</v>
      </c>
    </row>
    <row r="117" spans="2:27">
      <c r="B117" s="54"/>
      <c r="D117"/>
      <c r="E117"/>
      <c r="F117"/>
      <c r="G117" s="50"/>
      <c r="H117"/>
      <c r="I117"/>
      <c r="J117"/>
      <c r="K117" s="59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 s="60"/>
    </row>
    <row r="118" spans="2:27">
      <c r="B118"/>
      <c r="D118" s="54" t="s">
        <v>123</v>
      </c>
      <c r="E118"/>
      <c r="F118"/>
      <c r="G118" s="50"/>
      <c r="H118"/>
      <c r="I118"/>
      <c r="J118"/>
      <c r="K118" s="59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2:27">
      <c r="B119" s="54"/>
      <c r="D119"/>
      <c r="E119" t="s">
        <v>4</v>
      </c>
      <c r="F119"/>
      <c r="G119" s="50"/>
      <c r="H119"/>
      <c r="I119"/>
      <c r="J119" t="s">
        <v>3</v>
      </c>
      <c r="K119" s="59"/>
      <c r="L119"/>
      <c r="M119"/>
      <c r="N119"/>
      <c r="O119"/>
      <c r="P119" s="75">
        <f>P109*P$455</f>
        <v>0</v>
      </c>
      <c r="Q119" s="115">
        <v>0</v>
      </c>
      <c r="R119" s="115">
        <v>0</v>
      </c>
      <c r="S119" s="75">
        <f t="shared" ref="S119:AA119" si="28">S109*S$102</f>
        <v>390000</v>
      </c>
      <c r="T119" s="75">
        <f t="shared" si="28"/>
        <v>1050000.0000000009</v>
      </c>
      <c r="U119" s="75">
        <f t="shared" si="28"/>
        <v>7380000.0000000065</v>
      </c>
      <c r="V119" s="75">
        <f t="shared" si="28"/>
        <v>4819200.0000000047</v>
      </c>
      <c r="W119" s="75">
        <f t="shared" si="28"/>
        <v>50400.000000000044</v>
      </c>
      <c r="X119" s="75">
        <f t="shared" si="28"/>
        <v>67500.000000000058</v>
      </c>
      <c r="Y119" s="75">
        <f t="shared" si="28"/>
        <v>128040.00000000012</v>
      </c>
      <c r="Z119" s="75">
        <f t="shared" si="28"/>
        <v>238740</v>
      </c>
      <c r="AA119" s="75">
        <f t="shared" si="28"/>
        <v>163000000</v>
      </c>
    </row>
    <row r="120" spans="2:27">
      <c r="B120" s="54"/>
      <c r="D120"/>
      <c r="E120" t="s">
        <v>5</v>
      </c>
      <c r="F120"/>
      <c r="G120" s="50"/>
      <c r="H120"/>
      <c r="I120"/>
      <c r="J120" t="s">
        <v>3</v>
      </c>
      <c r="K120" s="59"/>
      <c r="L120"/>
      <c r="M120"/>
      <c r="N120"/>
      <c r="O120"/>
      <c r="P120" s="75">
        <f>P110*P$455</f>
        <v>0</v>
      </c>
      <c r="Q120" s="115">
        <v>0</v>
      </c>
      <c r="R120" s="115">
        <v>0</v>
      </c>
      <c r="S120" s="75">
        <f t="shared" ref="S120:AA120" si="29">S110*S$102</f>
        <v>1260000</v>
      </c>
      <c r="T120" s="75">
        <f t="shared" si="29"/>
        <v>6300000</v>
      </c>
      <c r="U120" s="75">
        <f t="shared" si="29"/>
        <v>47970000</v>
      </c>
      <c r="V120" s="75">
        <f t="shared" si="29"/>
        <v>27308800.000000004</v>
      </c>
      <c r="W120" s="75">
        <f t="shared" si="29"/>
        <v>201600</v>
      </c>
      <c r="X120" s="75">
        <f t="shared" si="29"/>
        <v>270000</v>
      </c>
      <c r="Y120" s="75">
        <f t="shared" si="29"/>
        <v>512160</v>
      </c>
      <c r="Z120" s="75">
        <f t="shared" si="29"/>
        <v>596850</v>
      </c>
      <c r="AA120" s="75">
        <f t="shared" si="29"/>
        <v>652000000</v>
      </c>
    </row>
    <row r="121" spans="2:27">
      <c r="B121" s="54"/>
      <c r="D121"/>
      <c r="E121" t="s">
        <v>6</v>
      </c>
      <c r="F121"/>
      <c r="G121" s="50"/>
      <c r="H121"/>
      <c r="I121"/>
      <c r="J121" t="s">
        <v>3</v>
      </c>
      <c r="K121" s="59"/>
      <c r="L121"/>
      <c r="M121"/>
      <c r="N121"/>
      <c r="O121"/>
      <c r="P121" s="75">
        <f>P111*P$455</f>
        <v>0</v>
      </c>
      <c r="Q121" s="115">
        <v>0</v>
      </c>
      <c r="R121" s="115">
        <v>0</v>
      </c>
      <c r="S121" s="75">
        <f t="shared" ref="S121:AA121" si="30">S111*S$102</f>
        <v>1350000</v>
      </c>
      <c r="T121" s="75">
        <f t="shared" si="30"/>
        <v>13650000</v>
      </c>
      <c r="U121" s="75">
        <f t="shared" si="30"/>
        <v>110700000</v>
      </c>
      <c r="V121" s="75">
        <f t="shared" si="30"/>
        <v>56224000</v>
      </c>
      <c r="W121" s="75">
        <f t="shared" si="30"/>
        <v>630000</v>
      </c>
      <c r="X121" s="75">
        <f t="shared" si="30"/>
        <v>1012500</v>
      </c>
      <c r="Y121" s="75">
        <f t="shared" si="30"/>
        <v>960300</v>
      </c>
      <c r="Z121" s="75">
        <f t="shared" si="30"/>
        <v>795800</v>
      </c>
      <c r="AA121" s="75">
        <f t="shared" si="30"/>
        <v>1630000000</v>
      </c>
    </row>
    <row r="122" spans="2:27">
      <c r="B122" s="54"/>
      <c r="D122"/>
      <c r="E122" t="s">
        <v>9</v>
      </c>
      <c r="F122"/>
      <c r="G122" s="50"/>
      <c r="H122"/>
      <c r="I122"/>
      <c r="J122" t="s">
        <v>3</v>
      </c>
      <c r="K122" s="59"/>
      <c r="L122"/>
      <c r="M122"/>
      <c r="N122"/>
      <c r="O122"/>
      <c r="P122" s="75">
        <f>P113*P$455</f>
        <v>0</v>
      </c>
      <c r="Q122" s="115">
        <v>0</v>
      </c>
      <c r="R122" s="115">
        <v>0</v>
      </c>
      <c r="S122" s="75">
        <f t="shared" ref="S122:AA122" si="31">S113*S$102</f>
        <v>0</v>
      </c>
      <c r="T122" s="75">
        <f t="shared" si="31"/>
        <v>0</v>
      </c>
      <c r="U122" s="75">
        <f t="shared" si="31"/>
        <v>15682500.000000002</v>
      </c>
      <c r="V122" s="75">
        <f t="shared" si="31"/>
        <v>61444800</v>
      </c>
      <c r="W122" s="75">
        <f t="shared" si="31"/>
        <v>1392300</v>
      </c>
      <c r="X122" s="75">
        <f t="shared" si="31"/>
        <v>4590000</v>
      </c>
      <c r="Y122" s="75">
        <f t="shared" si="31"/>
        <v>12243825</v>
      </c>
      <c r="Z122" s="75">
        <f t="shared" si="31"/>
        <v>30743743.500000004</v>
      </c>
      <c r="AA122" s="75">
        <f t="shared" si="31"/>
        <v>100939496871</v>
      </c>
    </row>
    <row r="123" spans="2:27">
      <c r="B123" s="54"/>
      <c r="D123"/>
      <c r="E123" t="s">
        <v>10</v>
      </c>
      <c r="F123"/>
      <c r="G123" s="50"/>
      <c r="H123"/>
      <c r="I123"/>
      <c r="J123" t="s">
        <v>3</v>
      </c>
      <c r="K123" s="59"/>
      <c r="L123"/>
      <c r="M123"/>
      <c r="N123"/>
      <c r="O123"/>
      <c r="P123" s="75">
        <f>P114*P$455</f>
        <v>0</v>
      </c>
      <c r="Q123" s="115">
        <v>0</v>
      </c>
      <c r="R123" s="115">
        <v>0</v>
      </c>
      <c r="S123" s="75">
        <f t="shared" ref="S123:AA123" si="32">S114*S$102</f>
        <v>0</v>
      </c>
      <c r="T123" s="75">
        <f t="shared" si="32"/>
        <v>0</v>
      </c>
      <c r="U123" s="75">
        <f t="shared" si="32"/>
        <v>2767500.0000000005</v>
      </c>
      <c r="V123" s="75">
        <f t="shared" si="32"/>
        <v>10843200.000000004</v>
      </c>
      <c r="W123" s="75">
        <f t="shared" si="32"/>
        <v>245700.00000000003</v>
      </c>
      <c r="X123" s="75">
        <f t="shared" si="32"/>
        <v>810000.00000000012</v>
      </c>
      <c r="Y123" s="75">
        <f t="shared" si="32"/>
        <v>2160675.0000000005</v>
      </c>
      <c r="Z123" s="75">
        <f t="shared" si="32"/>
        <v>5425366.5000000009</v>
      </c>
      <c r="AA123" s="75">
        <f t="shared" si="32"/>
        <v>17812852389.000004</v>
      </c>
    </row>
    <row r="124" spans="2:27">
      <c r="B124" s="54"/>
      <c r="D124"/>
      <c r="E124" t="s">
        <v>209</v>
      </c>
      <c r="F124"/>
      <c r="G124" s="50"/>
      <c r="H124"/>
      <c r="I124"/>
      <c r="J124" t="s">
        <v>3</v>
      </c>
      <c r="K124" s="59"/>
      <c r="L124"/>
      <c r="M124"/>
      <c r="N124"/>
      <c r="O124"/>
      <c r="P124" s="75">
        <f>P115*P$455</f>
        <v>0</v>
      </c>
      <c r="Q124" s="115">
        <v>0</v>
      </c>
      <c r="R124" s="115">
        <v>0</v>
      </c>
      <c r="S124" s="75">
        <f t="shared" ref="S124:AA124" si="33">S115*S$102</f>
        <v>0</v>
      </c>
      <c r="T124" s="75">
        <f t="shared" si="33"/>
        <v>0</v>
      </c>
      <c r="U124" s="75">
        <f t="shared" si="33"/>
        <v>0</v>
      </c>
      <c r="V124" s="75">
        <f t="shared" si="33"/>
        <v>0</v>
      </c>
      <c r="W124" s="75">
        <f t="shared" si="33"/>
        <v>0</v>
      </c>
      <c r="X124" s="75">
        <f t="shared" si="33"/>
        <v>0</v>
      </c>
      <c r="Y124" s="75">
        <f t="shared" si="33"/>
        <v>0</v>
      </c>
      <c r="Z124" s="75">
        <f t="shared" si="33"/>
        <v>1989500</v>
      </c>
      <c r="AA124" s="75">
        <f t="shared" si="33"/>
        <v>41802650739.999992</v>
      </c>
    </row>
    <row r="125" spans="2:27" ht="12">
      <c r="B125"/>
      <c r="D125"/>
      <c r="E125" s="53" t="s">
        <v>72</v>
      </c>
      <c r="F125"/>
      <c r="G125"/>
      <c r="H125"/>
      <c r="I125"/>
      <c r="J125"/>
      <c r="K125" s="72" t="b">
        <f>AND(S125:AB125)</f>
        <v>1</v>
      </c>
      <c r="L125"/>
      <c r="M125"/>
      <c r="N125"/>
      <c r="O125"/>
      <c r="P125" s="72" t="e">
        <f>(ROUND(SUM(P119:P121,P122:P124)-#REF!,0)=0)</f>
        <v>#REF!</v>
      </c>
      <c r="Q125" s="72"/>
      <c r="R125" s="72"/>
      <c r="S125" s="72" t="b">
        <f t="shared" ref="S125:AA125" si="34">(ROUND(SUM(S119:S121,S122:S124)-S102,0)=0)</f>
        <v>1</v>
      </c>
      <c r="T125" s="72" t="b">
        <f t="shared" si="34"/>
        <v>1</v>
      </c>
      <c r="U125" s="72" t="b">
        <f t="shared" si="34"/>
        <v>1</v>
      </c>
      <c r="V125" s="72" t="b">
        <f t="shared" si="34"/>
        <v>1</v>
      </c>
      <c r="W125" s="72" t="b">
        <f t="shared" si="34"/>
        <v>1</v>
      </c>
      <c r="X125" s="72" t="b">
        <f t="shared" si="34"/>
        <v>1</v>
      </c>
      <c r="Y125" s="72" t="b">
        <f t="shared" si="34"/>
        <v>1</v>
      </c>
      <c r="Z125" s="72" t="b">
        <f t="shared" si="34"/>
        <v>1</v>
      </c>
      <c r="AA125" s="72" t="b">
        <f t="shared" si="34"/>
        <v>1</v>
      </c>
    </row>
    <row r="126" spans="2:27" ht="12">
      <c r="B126"/>
      <c r="D126"/>
      <c r="E126" s="53"/>
      <c r="F126"/>
      <c r="G126"/>
      <c r="H126"/>
      <c r="I126"/>
      <c r="J126"/>
      <c r="K126" s="59"/>
      <c r="L126"/>
      <c r="M126"/>
      <c r="N126"/>
      <c r="O126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</row>
  </sheetData>
  <conditionalFormatting sqref="Q87 Q89 K104:K124 K126">
    <cfRule type="cellIs" dxfId="5" priority="3" stopIfTrue="1" operator="equal">
      <formula>"error"</formula>
    </cfRule>
  </conditionalFormatting>
  <conditionalFormatting sqref="K4">
    <cfRule type="cellIs" dxfId="4" priority="7" stopIfTrue="1" operator="equal">
      <formula>"error"</formula>
    </cfRule>
  </conditionalFormatting>
  <conditionalFormatting sqref="K7:K40">
    <cfRule type="cellIs" dxfId="3" priority="6" stopIfTrue="1" operator="equal">
      <formula>"error"</formula>
    </cfRule>
  </conditionalFormatting>
  <conditionalFormatting sqref="K45:K51 K53">
    <cfRule type="cellIs" dxfId="2" priority="5" stopIfTrue="1" operator="equal">
      <formula>"error"</formula>
    </cfRule>
  </conditionalFormatting>
  <conditionalFormatting sqref="K52">
    <cfRule type="cellIs" dxfId="1" priority="4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  <pageSetUpPr autoPageBreaks="0"/>
  </sheetPr>
  <dimension ref="A1:BQ291"/>
  <sheetViews>
    <sheetView showGridLines="0" defaultGridColor="0" colorId="22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Q15" sqref="Q15"/>
    </sheetView>
  </sheetViews>
  <sheetFormatPr baseColWidth="10" defaultColWidth="12.69921875" defaultRowHeight="11.5" outlineLevelCol="1"/>
  <cols>
    <col min="1" max="1" width="6.69921875" style="89" customWidth="1"/>
    <col min="2" max="2" width="12.69921875" style="89"/>
    <col min="3" max="3" width="30.3984375" style="89" customWidth="1"/>
    <col min="4" max="8" width="12.69921875" style="89"/>
    <col min="9" max="13" width="12.69921875" style="89" hidden="1" customWidth="1" outlineLevel="1"/>
    <col min="14" max="14" width="14.8984375" style="89" hidden="1" customWidth="1" outlineLevel="1"/>
    <col min="15" max="15" width="14.8984375" style="89" customWidth="1" collapsed="1"/>
    <col min="16" max="68" width="14.8984375" style="89" customWidth="1"/>
    <col min="69" max="16384" width="12.69921875" style="89"/>
  </cols>
  <sheetData>
    <row r="1" spans="1:69" s="37" customFormat="1" ht="33.75" customHeight="1">
      <c r="D1" s="46" t="s">
        <v>249</v>
      </c>
    </row>
    <row r="3" spans="1:69">
      <c r="A3"/>
      <c r="B3"/>
      <c r="C3"/>
      <c r="D3" s="48"/>
      <c r="E3" s="48"/>
      <c r="F3" s="48" t="s">
        <v>126</v>
      </c>
      <c r="G3" s="48" t="s">
        <v>82</v>
      </c>
      <c r="H3"/>
      <c r="I3" s="1">
        <f t="array" ref="I3:BP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  <c r="BN3" s="1">
        <v>2057</v>
      </c>
      <c r="BO3" s="1">
        <v>2058</v>
      </c>
      <c r="BP3" s="1">
        <v>2059</v>
      </c>
      <c r="BQ3"/>
    </row>
    <row r="4" spans="1:69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ht="18">
      <c r="A5" s="56">
        <v>1</v>
      </c>
      <c r="B5" s="153" t="s">
        <v>245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</row>
    <row r="6" spans="1:69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ht="15.5">
      <c r="A7"/>
      <c r="B7" s="15" t="s">
        <v>138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ht="12">
      <c r="A9"/>
      <c r="B9"/>
      <c r="C9" t="s">
        <v>142</v>
      </c>
      <c r="D9"/>
      <c r="E9"/>
      <c r="F9" s="102" t="s">
        <v>127</v>
      </c>
      <c r="G9" s="102" t="s">
        <v>66</v>
      </c>
      <c r="H9"/>
      <c r="I9"/>
      <c r="J9"/>
      <c r="K9"/>
      <c r="L9"/>
      <c r="M9"/>
      <c r="N9"/>
      <c r="O9" s="176">
        <v>51262103.5</v>
      </c>
      <c r="P9" s="176">
        <v>60977461.5</v>
      </c>
      <c r="Q9" s="176">
        <v>70940993</v>
      </c>
      <c r="R9" s="176">
        <v>79270805</v>
      </c>
      <c r="S9" s="176">
        <v>87301289.5</v>
      </c>
      <c r="T9" s="176">
        <v>92983373</v>
      </c>
      <c r="U9" s="176">
        <v>97655240.5</v>
      </c>
      <c r="V9" s="176">
        <v>103737767.5</v>
      </c>
      <c r="W9" s="176">
        <v>104575945.5</v>
      </c>
      <c r="X9" s="176">
        <v>105047813</v>
      </c>
      <c r="Y9" s="176">
        <v>110077415.74814263</v>
      </c>
      <c r="Z9" s="176">
        <v>114757941.99211766</v>
      </c>
      <c r="AA9" s="176">
        <v>119260888.17179021</v>
      </c>
      <c r="AB9" s="176">
        <v>123591964.39330295</v>
      </c>
      <c r="AC9" s="176">
        <v>127758849.09770396</v>
      </c>
      <c r="AD9" s="176">
        <v>131773054.76988548</v>
      </c>
      <c r="AE9" s="176">
        <v>135645342.27790374</v>
      </c>
      <c r="AF9" s="176">
        <v>139381977.48347524</v>
      </c>
      <c r="AG9" s="176">
        <v>142987806.50637016</v>
      </c>
      <c r="AH9" s="176">
        <v>146467729.65521711</v>
      </c>
      <c r="AI9" s="176">
        <v>148743256.47695935</v>
      </c>
      <c r="AJ9" s="176">
        <v>149862329.50476819</v>
      </c>
      <c r="AK9" s="176">
        <v>150953494.03610092</v>
      </c>
      <c r="AL9" s="176">
        <v>152015780.9012787</v>
      </c>
      <c r="AM9" s="176">
        <v>153048444.83400834</v>
      </c>
      <c r="AN9" s="176">
        <v>154053293.99077201</v>
      </c>
      <c r="AO9" s="176">
        <v>155032299.325544</v>
      </c>
      <c r="AP9" s="176">
        <v>155984993.08050507</v>
      </c>
      <c r="AQ9" s="176">
        <v>156910465.29068714</v>
      </c>
      <c r="AR9" s="176">
        <v>157808443.09448451</v>
      </c>
      <c r="AS9" s="176">
        <v>158678815.36787325</v>
      </c>
      <c r="AT9" s="176">
        <v>159521484.88323233</v>
      </c>
      <c r="AU9" s="176">
        <v>160336274.30963799</v>
      </c>
      <c r="AV9" s="176">
        <v>161123042.50876254</v>
      </c>
      <c r="AW9" s="176">
        <v>161881834.22098774</v>
      </c>
      <c r="AX9" s="176">
        <v>162612835.87636068</v>
      </c>
      <c r="AY9" s="176">
        <v>163316179.35686642</v>
      </c>
      <c r="AZ9" s="176">
        <v>163991913.72538382</v>
      </c>
      <c r="BA9" s="176">
        <v>164640125.87565494</v>
      </c>
      <c r="BB9" s="176">
        <v>165261047.08510584</v>
      </c>
      <c r="BC9" s="176">
        <v>165855050.88534641</v>
      </c>
      <c r="BD9" s="176">
        <v>166422511.36783421</v>
      </c>
      <c r="BE9" s="176">
        <v>166963745.61408526</v>
      </c>
      <c r="BF9" s="176">
        <v>167466438.17036384</v>
      </c>
      <c r="BG9" s="176">
        <v>167814816.31280899</v>
      </c>
      <c r="BH9" s="176">
        <v>168034528.32486284</v>
      </c>
      <c r="BI9" s="176">
        <v>168254527.99547565</v>
      </c>
      <c r="BJ9" s="176">
        <v>168474815.70126528</v>
      </c>
      <c r="BK9" s="176">
        <v>168695391.81934252</v>
      </c>
      <c r="BL9" s="176">
        <v>168916256.72731197</v>
      </c>
      <c r="BM9" s="176">
        <v>169137410.80327255</v>
      </c>
      <c r="BN9" s="176">
        <v>169358854.42581832</v>
      </c>
      <c r="BO9" s="176">
        <v>169580587.97403893</v>
      </c>
      <c r="BP9" s="176">
        <v>169802611.82752037</v>
      </c>
      <c r="BQ9" s="17" t="s">
        <v>69</v>
      </c>
    </row>
    <row r="10" spans="1:69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>
      <c r="A11"/>
      <c r="B11"/>
      <c r="C11" t="s">
        <v>250</v>
      </c>
      <c r="D11"/>
      <c r="E11"/>
      <c r="F11" s="102" t="s">
        <v>127</v>
      </c>
      <c r="G11" s="102" t="s">
        <v>66</v>
      </c>
      <c r="H11"/>
      <c r="I11"/>
      <c r="J11"/>
      <c r="K11"/>
      <c r="L11"/>
      <c r="M11"/>
      <c r="N11"/>
      <c r="O11" s="176">
        <v>0</v>
      </c>
      <c r="P11" s="176">
        <v>50000</v>
      </c>
      <c r="Q11" s="176">
        <v>300000</v>
      </c>
      <c r="R11" s="176">
        <v>750000</v>
      </c>
      <c r="S11" s="176">
        <v>4703304</v>
      </c>
      <c r="T11" s="176">
        <v>13511879</v>
      </c>
      <c r="U11" s="176">
        <v>25462117.375</v>
      </c>
      <c r="V11" s="176">
        <v>33460743.375</v>
      </c>
      <c r="W11" s="176">
        <v>43033576.125</v>
      </c>
      <c r="X11" s="176">
        <v>57551132.125</v>
      </c>
      <c r="Y11" s="176">
        <v>66731817.685706757</v>
      </c>
      <c r="Z11" s="176">
        <v>71887910.000903487</v>
      </c>
      <c r="AA11" s="176">
        <v>75904783.329099357</v>
      </c>
      <c r="AB11" s="176">
        <v>79665735.996159732</v>
      </c>
      <c r="AC11" s="176">
        <v>83184151.216507137</v>
      </c>
      <c r="AD11" s="176">
        <v>86477646.404539853</v>
      </c>
      <c r="AE11" s="176">
        <v>89564175.613475382</v>
      </c>
      <c r="AF11" s="176">
        <v>92458869.450277418</v>
      </c>
      <c r="AG11" s="176">
        <v>95175584.45748651</v>
      </c>
      <c r="AH11" s="176">
        <v>97727621.158932477</v>
      </c>
      <c r="AI11" s="176">
        <v>99342396.124319404</v>
      </c>
      <c r="AJ11" s="176">
        <v>100089800.73716548</v>
      </c>
      <c r="AK11" s="176">
        <v>100818565.87029442</v>
      </c>
      <c r="AL11" s="176">
        <v>101528044.23629013</v>
      </c>
      <c r="AM11" s="176">
        <v>102217738.08795333</v>
      </c>
      <c r="AN11" s="176">
        <v>102888855.05379623</v>
      </c>
      <c r="AO11" s="176">
        <v>103542711.49124625</v>
      </c>
      <c r="AP11" s="176">
        <v>104178994.99499735</v>
      </c>
      <c r="AQ11" s="176">
        <v>104797097.81917614</v>
      </c>
      <c r="AR11" s="176">
        <v>105396837.72543201</v>
      </c>
      <c r="AS11" s="176">
        <v>105978140.49643865</v>
      </c>
      <c r="AT11" s="176">
        <v>106540941.19597596</v>
      </c>
      <c r="AU11" s="176">
        <v>107085121.38856463</v>
      </c>
      <c r="AV11" s="176">
        <v>107610586.81097558</v>
      </c>
      <c r="AW11" s="176">
        <v>108117367.34433985</v>
      </c>
      <c r="AX11" s="176">
        <v>108605587.50124383</v>
      </c>
      <c r="AY11" s="176">
        <v>109075335.36280608</v>
      </c>
      <c r="AZ11" s="176">
        <v>109526643.69705969</v>
      </c>
      <c r="BA11" s="176">
        <v>109959570.53845102</v>
      </c>
      <c r="BB11" s="176">
        <v>110374270.35215865</v>
      </c>
      <c r="BC11" s="176">
        <v>110770992.61184639</v>
      </c>
      <c r="BD11" s="176">
        <v>111149987.16508809</v>
      </c>
      <c r="BE11" s="176">
        <v>111511465.78375369</v>
      </c>
      <c r="BF11" s="176">
        <v>111847203.24330239</v>
      </c>
      <c r="BG11" s="176">
        <v>112079877.45151567</v>
      </c>
      <c r="BH11" s="176">
        <v>112226618.34082857</v>
      </c>
      <c r="BI11" s="176">
        <v>112373551.35105634</v>
      </c>
      <c r="BJ11" s="176">
        <v>112520676.73373382</v>
      </c>
      <c r="BK11" s="176">
        <v>112667994.7407252</v>
      </c>
      <c r="BL11" s="176">
        <v>112815505.62422439</v>
      </c>
      <c r="BM11" s="176">
        <v>112963209.63675547</v>
      </c>
      <c r="BN11" s="176">
        <v>113111107.03117315</v>
      </c>
      <c r="BO11" s="176">
        <v>113259198.06066325</v>
      </c>
      <c r="BP11" s="176">
        <v>113407482.97874299</v>
      </c>
      <c r="BQ11"/>
    </row>
    <row r="12" spans="1:69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ht="15.5">
      <c r="A13"/>
      <c r="B13" s="15" t="s">
        <v>139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>
      <c r="A15"/>
      <c r="B15"/>
      <c r="C15" s="47" t="str">
        <f t="array" ref="C15:C44">Mobile.Retail.Services</f>
        <v>Llamadas on-net</v>
      </c>
      <c r="D15"/>
      <c r="E15"/>
      <c r="F15"/>
      <c r="G15" s="47" t="str">
        <f t="array" ref="G15:G44">Mobile.Retail.Services.Units</f>
        <v>minutos</v>
      </c>
      <c r="H15"/>
      <c r="I15" s="62"/>
      <c r="J15"/>
      <c r="K15"/>
      <c r="L15"/>
      <c r="M15"/>
      <c r="N15"/>
      <c r="O15" s="176">
        <v>23840645029.905754</v>
      </c>
      <c r="P15" s="176">
        <v>41804499921.51297</v>
      </c>
      <c r="Q15" s="176">
        <v>61495952192.747223</v>
      </c>
      <c r="R15" s="176">
        <v>77433286721.632217</v>
      </c>
      <c r="S15" s="176">
        <v>82645013634.178284</v>
      </c>
      <c r="T15" s="176">
        <v>94513793041.743958</v>
      </c>
      <c r="U15" s="176">
        <v>111103038582.5513</v>
      </c>
      <c r="V15" s="176">
        <v>116880624316.81052</v>
      </c>
      <c r="W15" s="176">
        <v>118462709804.02821</v>
      </c>
      <c r="X15" s="176">
        <v>115539879963.75197</v>
      </c>
      <c r="Y15" s="176">
        <v>122733312329.18507</v>
      </c>
      <c r="Z15" s="176">
        <v>129067094482.44005</v>
      </c>
      <c r="AA15" s="176">
        <v>134628760083.90443</v>
      </c>
      <c r="AB15" s="176">
        <v>140029647209.99625</v>
      </c>
      <c r="AC15" s="176">
        <v>145275846876.76892</v>
      </c>
      <c r="AD15" s="176">
        <v>150377962569.70728</v>
      </c>
      <c r="AE15" s="176">
        <v>154576895770.86819</v>
      </c>
      <c r="AF15" s="176">
        <v>158602661050.54123</v>
      </c>
      <c r="AG15" s="176">
        <v>162460883107.24759</v>
      </c>
      <c r="AH15" s="176">
        <v>166157244388.76956</v>
      </c>
      <c r="AI15" s="176">
        <v>168738668072.49472</v>
      </c>
      <c r="AJ15" s="176">
        <v>170008177001.24112</v>
      </c>
      <c r="AK15" s="176">
        <v>171246025721.41861</v>
      </c>
      <c r="AL15" s="176">
        <v>172451114778.80902</v>
      </c>
      <c r="AM15" s="176">
        <v>173622598721.69482</v>
      </c>
      <c r="AN15" s="176">
        <v>174762528775.27905</v>
      </c>
      <c r="AO15" s="176">
        <v>175873140846.9657</v>
      </c>
      <c r="AP15" s="176">
        <v>176953904298.7059</v>
      </c>
      <c r="AQ15" s="176">
        <v>178003786839.8241</v>
      </c>
      <c r="AR15" s="176">
        <v>179022478928.19385</v>
      </c>
      <c r="AS15" s="176">
        <v>180009854501.49655</v>
      </c>
      <c r="AT15" s="176">
        <v>180965803261.89639</v>
      </c>
      <c r="AU15" s="176">
        <v>181890124040.04568</v>
      </c>
      <c r="AV15" s="176">
        <v>182782656724.52835</v>
      </c>
      <c r="AW15" s="176">
        <v>183643452070.1322</v>
      </c>
      <c r="AX15" s="176">
        <v>184472721568.51465</v>
      </c>
      <c r="AY15" s="176">
        <v>185270614830.42795</v>
      </c>
      <c r="AZ15" s="176">
        <v>186037187514.22623</v>
      </c>
      <c r="BA15" s="176">
        <v>186772538194.69284</v>
      </c>
      <c r="BB15" s="176">
        <v>187476929239.65384</v>
      </c>
      <c r="BC15" s="176">
        <v>188150784394.21085</v>
      </c>
      <c r="BD15" s="176">
        <v>188794528038.57297</v>
      </c>
      <c r="BE15" s="176">
        <v>189408519879.21664</v>
      </c>
      <c r="BF15" s="176">
        <v>189978788907.91406</v>
      </c>
      <c r="BG15" s="176">
        <v>190373999185.90652</v>
      </c>
      <c r="BH15" s="176">
        <v>190623246870.48468</v>
      </c>
      <c r="BI15" s="176">
        <v>190872820883.28265</v>
      </c>
      <c r="BJ15" s="176">
        <v>191122721651.54666</v>
      </c>
      <c r="BK15" s="176">
        <v>191372949603.08224</v>
      </c>
      <c r="BL15" s="176">
        <v>191623505166.25491</v>
      </c>
      <c r="BM15" s="176">
        <v>191874388769.99103</v>
      </c>
      <c r="BN15" s="176">
        <v>192125600843.77881</v>
      </c>
      <c r="BO15" s="176">
        <v>192377141817.66846</v>
      </c>
      <c r="BP15" s="176">
        <v>192629012122.27338</v>
      </c>
      <c r="BQ15"/>
    </row>
    <row r="16" spans="1:69">
      <c r="A16"/>
      <c r="B16"/>
      <c r="C16" s="47" t="str">
        <v>Llamadas a redes fijas</v>
      </c>
      <c r="D16"/>
      <c r="E16"/>
      <c r="F16"/>
      <c r="G16" s="47" t="str">
        <v>minutos</v>
      </c>
      <c r="H16"/>
      <c r="I16" s="62"/>
      <c r="J16"/>
      <c r="K16"/>
      <c r="L16"/>
      <c r="M16"/>
      <c r="N16"/>
      <c r="O16" s="176">
        <v>2735045921.5021563</v>
      </c>
      <c r="P16" s="176">
        <v>7713502029.5910168</v>
      </c>
      <c r="Q16" s="176">
        <v>10716464070.184435</v>
      </c>
      <c r="R16" s="176">
        <v>12700000460.484116</v>
      </c>
      <c r="S16" s="176">
        <v>7116263195.2663717</v>
      </c>
      <c r="T16" s="176">
        <v>8138240860.4242096</v>
      </c>
      <c r="U16" s="176">
        <v>9566680790.2890434</v>
      </c>
      <c r="V16" s="176">
        <v>10064167800.215578</v>
      </c>
      <c r="W16" s="176">
        <v>10200395459.083023</v>
      </c>
      <c r="X16" s="176">
        <v>10526571833.00522</v>
      </c>
      <c r="Y16" s="176">
        <v>11551218580.44054</v>
      </c>
      <c r="Z16" s="176">
        <v>12540496645.58168</v>
      </c>
      <c r="AA16" s="176">
        <v>13496132266.367287</v>
      </c>
      <c r="AB16" s="176">
        <v>14474913222.826628</v>
      </c>
      <c r="AC16" s="176">
        <v>15476720220.605118</v>
      </c>
      <c r="AD16" s="176">
        <v>16501987562.8092</v>
      </c>
      <c r="AE16" s="176">
        <v>17464306437.556755</v>
      </c>
      <c r="AF16" s="176">
        <v>18440408035.697689</v>
      </c>
      <c r="AG16" s="176">
        <v>19429898268.791359</v>
      </c>
      <c r="AH16" s="176">
        <v>20432438059.164574</v>
      </c>
      <c r="AI16" s="176">
        <v>20749876999.104877</v>
      </c>
      <c r="AJ16" s="176">
        <v>20905989136.421482</v>
      </c>
      <c r="AK16" s="176">
        <v>21058208002.319767</v>
      </c>
      <c r="AL16" s="176">
        <v>21206398396.373814</v>
      </c>
      <c r="AM16" s="176">
        <v>21350456352.970119</v>
      </c>
      <c r="AN16" s="176">
        <v>21490634112.280716</v>
      </c>
      <c r="AO16" s="176">
        <v>21627206624.938679</v>
      </c>
      <c r="AP16" s="176">
        <v>21760108638.122181</v>
      </c>
      <c r="AQ16" s="176">
        <v>21889213210.539165</v>
      </c>
      <c r="AR16" s="176">
        <v>22014482277.642097</v>
      </c>
      <c r="AS16" s="176">
        <v>22135900337.485676</v>
      </c>
      <c r="AT16" s="176">
        <v>22253453826.690781</v>
      </c>
      <c r="AU16" s="176">
        <v>22367118007.363785</v>
      </c>
      <c r="AV16" s="176">
        <v>22476873190.52512</v>
      </c>
      <c r="AW16" s="176">
        <v>22582725617.516003</v>
      </c>
      <c r="AX16" s="176">
        <v>22684701295.56955</v>
      </c>
      <c r="AY16" s="176">
        <v>22782818622.393547</v>
      </c>
      <c r="AZ16" s="176">
        <v>22877084442.323181</v>
      </c>
      <c r="BA16" s="176">
        <v>22967510877.148037</v>
      </c>
      <c r="BB16" s="176">
        <v>23054130190.368717</v>
      </c>
      <c r="BC16" s="176">
        <v>23136994490.128773</v>
      </c>
      <c r="BD16" s="176">
        <v>23216155962.671215</v>
      </c>
      <c r="BE16" s="176">
        <v>23291658841.278366</v>
      </c>
      <c r="BF16" s="176">
        <v>23361785104.197464</v>
      </c>
      <c r="BG16" s="176">
        <v>23410384306.44791</v>
      </c>
      <c r="BH16" s="176">
        <v>23441034416.801311</v>
      </c>
      <c r="BI16" s="176">
        <v>23471724655.896397</v>
      </c>
      <c r="BJ16" s="176">
        <v>23502455076.271839</v>
      </c>
      <c r="BK16" s="176">
        <v>23533225730.535099</v>
      </c>
      <c r="BL16" s="176">
        <v>23564036671.362488</v>
      </c>
      <c r="BM16" s="176">
        <v>23594887951.499294</v>
      </c>
      <c r="BN16" s="176">
        <v>23625779623.759899</v>
      </c>
      <c r="BO16" s="176">
        <v>23656711741.02779</v>
      </c>
      <c r="BP16" s="176">
        <v>23687684356.255695</v>
      </c>
      <c r="BQ16"/>
    </row>
    <row r="17" spans="1:69">
      <c r="A17"/>
      <c r="B17"/>
      <c r="C17" s="47" t="str">
        <v>Llamadas a otras redes móviles</v>
      </c>
      <c r="D17"/>
      <c r="E17"/>
      <c r="F17"/>
      <c r="G17" s="47" t="str">
        <v>minutos</v>
      </c>
      <c r="H17"/>
      <c r="I17" s="62"/>
      <c r="J17"/>
      <c r="K17"/>
      <c r="L17"/>
      <c r="M17"/>
      <c r="N17"/>
      <c r="O17" s="176">
        <v>303893991.2780174</v>
      </c>
      <c r="P17" s="176">
        <v>857055781.06566858</v>
      </c>
      <c r="Q17" s="176">
        <v>1891140718.2678416</v>
      </c>
      <c r="R17" s="176">
        <v>3175000115.1210289</v>
      </c>
      <c r="S17" s="176">
        <v>9827220602.9868908</v>
      </c>
      <c r="T17" s="176">
        <v>11238523092.966763</v>
      </c>
      <c r="U17" s="176">
        <v>13211130615.16106</v>
      </c>
      <c r="V17" s="176">
        <v>13898136486.011988</v>
      </c>
      <c r="W17" s="176">
        <v>14086260395.876554</v>
      </c>
      <c r="X17" s="176">
        <v>14536694436.054823</v>
      </c>
      <c r="Y17" s="176">
        <v>15951682801.560745</v>
      </c>
      <c r="Z17" s="176">
        <v>17317828701.041367</v>
      </c>
      <c r="AA17" s="176">
        <v>18637515986.888153</v>
      </c>
      <c r="AB17" s="176">
        <v>19989165879.141533</v>
      </c>
      <c r="AC17" s="176">
        <v>21372613637.978497</v>
      </c>
      <c r="AD17" s="176">
        <v>22788459015.307941</v>
      </c>
      <c r="AE17" s="176">
        <v>24117375556.625996</v>
      </c>
      <c r="AF17" s="176">
        <v>25465325382.630138</v>
      </c>
      <c r="AG17" s="176">
        <v>26831764275.94997</v>
      </c>
      <c r="AH17" s="176">
        <v>28216223986.465355</v>
      </c>
      <c r="AI17" s="176">
        <v>28654592046.382919</v>
      </c>
      <c r="AJ17" s="176">
        <v>28870175474.105846</v>
      </c>
      <c r="AK17" s="176">
        <v>29080382479.393959</v>
      </c>
      <c r="AL17" s="176">
        <v>29285026356.897167</v>
      </c>
      <c r="AM17" s="176">
        <v>29483963535.05397</v>
      </c>
      <c r="AN17" s="176">
        <v>29677542345.53051</v>
      </c>
      <c r="AO17" s="176">
        <v>29866142482.058167</v>
      </c>
      <c r="AP17" s="176">
        <v>30049673833.597294</v>
      </c>
      <c r="AQ17" s="176">
        <v>30227961100.268364</v>
      </c>
      <c r="AR17" s="176">
        <v>30400951716.743847</v>
      </c>
      <c r="AS17" s="176">
        <v>30568624275.575451</v>
      </c>
      <c r="AT17" s="176">
        <v>30730960046.382504</v>
      </c>
      <c r="AU17" s="176">
        <v>30887924867.311886</v>
      </c>
      <c r="AV17" s="176">
        <v>31039491548.8204</v>
      </c>
      <c r="AW17" s="176">
        <v>31185668709.903042</v>
      </c>
      <c r="AX17" s="176">
        <v>31326492265.310326</v>
      </c>
      <c r="AY17" s="176">
        <v>31461987621.400612</v>
      </c>
      <c r="AZ17" s="176">
        <v>31592164229.874866</v>
      </c>
      <c r="BA17" s="176">
        <v>31717038830.347282</v>
      </c>
      <c r="BB17" s="176">
        <v>31836655977.175842</v>
      </c>
      <c r="BC17" s="176">
        <v>31951087629.225441</v>
      </c>
      <c r="BD17" s="176">
        <v>32060405853.212624</v>
      </c>
      <c r="BE17" s="176">
        <v>32164671733.193928</v>
      </c>
      <c r="BF17" s="176">
        <v>32261512762.939358</v>
      </c>
      <c r="BG17" s="176">
        <v>32328625946.999489</v>
      </c>
      <c r="BH17" s="176">
        <v>32370952289.868469</v>
      </c>
      <c r="BI17" s="176">
        <v>32413334048.618824</v>
      </c>
      <c r="BJ17" s="176">
        <v>32455771295.803967</v>
      </c>
      <c r="BK17" s="176">
        <v>32498264104.072273</v>
      </c>
      <c r="BL17" s="176">
        <v>32540812546.167236</v>
      </c>
      <c r="BM17" s="176">
        <v>32583416694.927597</v>
      </c>
      <c r="BN17" s="176">
        <v>32626076623.287479</v>
      </c>
      <c r="BO17" s="176">
        <v>32668792404.276459</v>
      </c>
      <c r="BP17" s="176">
        <v>32711564111.019768</v>
      </c>
      <c r="BQ17"/>
    </row>
    <row r="18" spans="1:69">
      <c r="A18"/>
      <c r="B18"/>
      <c r="C18" s="47" t="str">
        <v>Llamadas a internacional</v>
      </c>
      <c r="D18"/>
      <c r="E18"/>
      <c r="F18"/>
      <c r="G18" s="47" t="str">
        <v>minutos</v>
      </c>
      <c r="H18"/>
      <c r="I18" s="62"/>
      <c r="J18"/>
      <c r="K18"/>
      <c r="L18"/>
      <c r="M18"/>
      <c r="N18"/>
      <c r="O18" s="176">
        <v>159944205.93579862</v>
      </c>
      <c r="P18" s="176">
        <v>451081990.03456247</v>
      </c>
      <c r="Q18" s="176">
        <v>663558146.76064622</v>
      </c>
      <c r="R18" s="176">
        <v>835526346.08448136</v>
      </c>
      <c r="S18" s="176">
        <v>891762305.17122447</v>
      </c>
      <c r="T18" s="176">
        <v>1019829681.7574197</v>
      </c>
      <c r="U18" s="176">
        <v>1198832179.234216</v>
      </c>
      <c r="V18" s="176">
        <v>1261173909.801451</v>
      </c>
      <c r="W18" s="176">
        <v>1278245044.9978726</v>
      </c>
      <c r="X18" s="176">
        <v>1599782953.3442581</v>
      </c>
      <c r="Y18" s="176">
        <v>1755504343.531997</v>
      </c>
      <c r="Z18" s="176">
        <v>1905850554.0397689</v>
      </c>
      <c r="AA18" s="176">
        <v>2051083931.0588579</v>
      </c>
      <c r="AB18" s="176">
        <v>2199834836.2958403</v>
      </c>
      <c r="AC18" s="176">
        <v>2352085139.9095922</v>
      </c>
      <c r="AD18" s="176">
        <v>2507900845.4117322</v>
      </c>
      <c r="AE18" s="176">
        <v>2654149914.5223031</v>
      </c>
      <c r="AF18" s="176">
        <v>2802493622.4464579</v>
      </c>
      <c r="AG18" s="176">
        <v>2952872077.3239145</v>
      </c>
      <c r="AH18" s="176">
        <v>3105233747.593399</v>
      </c>
      <c r="AI18" s="176">
        <v>3153476747.5843282</v>
      </c>
      <c r="AJ18" s="176">
        <v>3177201996.4166384</v>
      </c>
      <c r="AK18" s="176">
        <v>3200335562.6625776</v>
      </c>
      <c r="AL18" s="176">
        <v>3222856899.1449566</v>
      </c>
      <c r="AM18" s="176">
        <v>3244750205.6185598</v>
      </c>
      <c r="AN18" s="176">
        <v>3266053816.4560351</v>
      </c>
      <c r="AO18" s="176">
        <v>3286809517.4678836</v>
      </c>
      <c r="AP18" s="176">
        <v>3307007391.8118811</v>
      </c>
      <c r="AQ18" s="176">
        <v>3326628147.498353</v>
      </c>
      <c r="AR18" s="176">
        <v>3345665999.6416559</v>
      </c>
      <c r="AS18" s="176">
        <v>3364118592.323051</v>
      </c>
      <c r="AT18" s="176">
        <v>3381983864.2387199</v>
      </c>
      <c r="AU18" s="176">
        <v>3399258055.8303623</v>
      </c>
      <c r="AV18" s="176">
        <v>3415938174.8518424</v>
      </c>
      <c r="AW18" s="176">
        <v>3432025169.835258</v>
      </c>
      <c r="AX18" s="176">
        <v>3447522993.2476516</v>
      </c>
      <c r="AY18" s="176">
        <v>3462434441.0932441</v>
      </c>
      <c r="AZ18" s="176">
        <v>3476760553.5445561</v>
      </c>
      <c r="BA18" s="176">
        <v>3490503172.8188505</v>
      </c>
      <c r="BB18" s="176">
        <v>3503667202.1836958</v>
      </c>
      <c r="BC18" s="176">
        <v>3516260560.8098426</v>
      </c>
      <c r="BD18" s="176">
        <v>3528291179.7372661</v>
      </c>
      <c r="BE18" s="176">
        <v>3539765781.3492956</v>
      </c>
      <c r="BF18" s="176">
        <v>3550423268.1151161</v>
      </c>
      <c r="BG18" s="176">
        <v>3557809165.1136632</v>
      </c>
      <c r="BH18" s="176">
        <v>3562467236.5959435</v>
      </c>
      <c r="BI18" s="176">
        <v>3567131406.671185</v>
      </c>
      <c r="BJ18" s="176">
        <v>3571801683.323988</v>
      </c>
      <c r="BK18" s="176">
        <v>3576478074.5494065</v>
      </c>
      <c r="BL18" s="176">
        <v>3581160588.3529611</v>
      </c>
      <c r="BM18" s="176">
        <v>3585849232.7506528</v>
      </c>
      <c r="BN18" s="176">
        <v>3590544015.7689815</v>
      </c>
      <c r="BO18" s="176">
        <v>3595244945.4449525</v>
      </c>
      <c r="BP18" s="176">
        <v>3599952029.8260932</v>
      </c>
      <c r="BQ18"/>
    </row>
    <row r="19" spans="1:69">
      <c r="A19"/>
      <c r="B19"/>
      <c r="C19" s="47" t="str">
        <v>Llamadas entrantes de fijos</v>
      </c>
      <c r="D19"/>
      <c r="E19"/>
      <c r="F19"/>
      <c r="G19" s="47" t="str">
        <v>minutos</v>
      </c>
      <c r="H19"/>
      <c r="I19" s="62"/>
      <c r="J19"/>
      <c r="K19"/>
      <c r="L19"/>
      <c r="M19"/>
      <c r="N19"/>
      <c r="O19" s="176">
        <v>12135199410.618467</v>
      </c>
      <c r="P19" s="176">
        <v>14381224069.764082</v>
      </c>
      <c r="Q19" s="176">
        <v>18950262422.328949</v>
      </c>
      <c r="R19" s="176">
        <v>19547420129.520176</v>
      </c>
      <c r="S19" s="176">
        <v>19017410402.957203</v>
      </c>
      <c r="T19" s="176">
        <v>18771952510.153751</v>
      </c>
      <c r="U19" s="176">
        <v>18534787037.333637</v>
      </c>
      <c r="V19" s="176">
        <v>20742205208.708088</v>
      </c>
      <c r="W19" s="176">
        <v>20390376940.889355</v>
      </c>
      <c r="X19" s="176">
        <v>33040728863.173084</v>
      </c>
      <c r="Y19" s="176">
        <v>34319550192.736622</v>
      </c>
      <c r="Z19" s="176">
        <v>35324862772.199699</v>
      </c>
      <c r="AA19" s="176">
        <v>36097767441.486877</v>
      </c>
      <c r="AB19" s="176">
        <v>36896413201.768372</v>
      </c>
      <c r="AC19" s="176">
        <v>37606918209.368446</v>
      </c>
      <c r="AD19" s="176">
        <v>38382285665.713623</v>
      </c>
      <c r="AE19" s="176">
        <v>38972194258.172974</v>
      </c>
      <c r="AF19" s="176">
        <v>39659444499.577278</v>
      </c>
      <c r="AG19" s="176">
        <v>40298586611.994461</v>
      </c>
      <c r="AH19" s="176">
        <v>40892319509.716179</v>
      </c>
      <c r="AI19" s="176">
        <v>41413824324.112579</v>
      </c>
      <c r="AJ19" s="176">
        <v>41825922505.510803</v>
      </c>
      <c r="AK19" s="176">
        <v>42224412320.354752</v>
      </c>
      <c r="AL19" s="176">
        <v>42610856885.763687</v>
      </c>
      <c r="AM19" s="176">
        <v>42988344078.950386</v>
      </c>
      <c r="AN19" s="176">
        <v>43358317955.726746</v>
      </c>
      <c r="AO19" s="176">
        <v>43717538717.372833</v>
      </c>
      <c r="AP19" s="176">
        <v>44063812498.381935</v>
      </c>
      <c r="AQ19" s="176">
        <v>44397980873.796631</v>
      </c>
      <c r="AR19" s="176">
        <v>44720763806.503632</v>
      </c>
      <c r="AS19" s="176">
        <v>45031837201.524292</v>
      </c>
      <c r="AT19" s="176">
        <v>45330439740.010002</v>
      </c>
      <c r="AU19" s="176">
        <v>45616467560.194618</v>
      </c>
      <c r="AV19" s="176">
        <v>45890458352.119293</v>
      </c>
      <c r="AW19" s="176">
        <v>46152822959.10128</v>
      </c>
      <c r="AX19" s="176">
        <v>46403175809.013031</v>
      </c>
      <c r="AY19" s="176">
        <v>46640810794.695122</v>
      </c>
      <c r="AZ19" s="176">
        <v>46865581522.389214</v>
      </c>
      <c r="BA19" s="176">
        <v>47077925640.934822</v>
      </c>
      <c r="BB19" s="176">
        <v>47278251984.69825</v>
      </c>
      <c r="BC19" s="176">
        <v>47466360032.026016</v>
      </c>
      <c r="BD19" s="176">
        <v>47641772184.150894</v>
      </c>
      <c r="BE19" s="176">
        <v>47804449813.157906</v>
      </c>
      <c r="BF19" s="176">
        <v>47952687680.211418</v>
      </c>
      <c r="BG19" s="176">
        <v>48055226874.477905</v>
      </c>
      <c r="BH19" s="176">
        <v>48120255875.966904</v>
      </c>
      <c r="BI19" s="176">
        <v>48185372738.894127</v>
      </c>
      <c r="BJ19" s="176">
        <v>48250577581.787811</v>
      </c>
      <c r="BK19" s="176">
        <v>48315870523.335693</v>
      </c>
      <c r="BL19" s="176">
        <v>48381251682.385536</v>
      </c>
      <c r="BM19" s="176">
        <v>48446721177.945061</v>
      </c>
      <c r="BN19" s="176">
        <v>48512279129.182358</v>
      </c>
      <c r="BO19" s="176">
        <v>48577925655.426018</v>
      </c>
      <c r="BP19" s="176">
        <v>48643660876.165344</v>
      </c>
      <c r="BQ19"/>
    </row>
    <row r="20" spans="1:69">
      <c r="A20"/>
      <c r="B20"/>
      <c r="C20" s="47" t="str">
        <v>Llamadas entrantes de otros móviles</v>
      </c>
      <c r="D20"/>
      <c r="E20"/>
      <c r="F20"/>
      <c r="G20" s="47" t="str">
        <v>minutos</v>
      </c>
      <c r="H20"/>
      <c r="I20" s="62"/>
      <c r="J20"/>
      <c r="K20"/>
      <c r="L20"/>
      <c r="M20"/>
      <c r="N20"/>
      <c r="O20" s="176">
        <v>303893991.2780174</v>
      </c>
      <c r="P20" s="176">
        <v>857055781.06566858</v>
      </c>
      <c r="Q20" s="176">
        <v>1891140718.2678416</v>
      </c>
      <c r="R20" s="176">
        <v>3175000115.1210289</v>
      </c>
      <c r="S20" s="176">
        <v>9827220602.9868908</v>
      </c>
      <c r="T20" s="176">
        <v>11238523092.966763</v>
      </c>
      <c r="U20" s="176">
        <v>13211130615.16106</v>
      </c>
      <c r="V20" s="176">
        <v>13898136486.011988</v>
      </c>
      <c r="W20" s="176">
        <v>14086260395.876554</v>
      </c>
      <c r="X20" s="176">
        <v>14536694436.054823</v>
      </c>
      <c r="Y20" s="176">
        <v>15951682801.560745</v>
      </c>
      <c r="Z20" s="176">
        <v>17317828701.041367</v>
      </c>
      <c r="AA20" s="176">
        <v>18637515986.888153</v>
      </c>
      <c r="AB20" s="176">
        <v>19989165879.141533</v>
      </c>
      <c r="AC20" s="176">
        <v>21372613637.978497</v>
      </c>
      <c r="AD20" s="176">
        <v>22788459015.307941</v>
      </c>
      <c r="AE20" s="176">
        <v>24117375556.625996</v>
      </c>
      <c r="AF20" s="176">
        <v>25465325382.630138</v>
      </c>
      <c r="AG20" s="176">
        <v>26831764275.94997</v>
      </c>
      <c r="AH20" s="176">
        <v>28216223986.465355</v>
      </c>
      <c r="AI20" s="176">
        <v>28654592046.382919</v>
      </c>
      <c r="AJ20" s="176">
        <v>28870175474.105846</v>
      </c>
      <c r="AK20" s="176">
        <v>29080382479.393959</v>
      </c>
      <c r="AL20" s="176">
        <v>29285026356.897167</v>
      </c>
      <c r="AM20" s="176">
        <v>29483963535.05397</v>
      </c>
      <c r="AN20" s="176">
        <v>29677542345.53051</v>
      </c>
      <c r="AO20" s="176">
        <v>29866142482.058167</v>
      </c>
      <c r="AP20" s="176">
        <v>30049673833.597294</v>
      </c>
      <c r="AQ20" s="176">
        <v>30227961100.268364</v>
      </c>
      <c r="AR20" s="176">
        <v>30400951716.743847</v>
      </c>
      <c r="AS20" s="176">
        <v>30568624275.575451</v>
      </c>
      <c r="AT20" s="176">
        <v>30730960046.382504</v>
      </c>
      <c r="AU20" s="176">
        <v>30887924867.311886</v>
      </c>
      <c r="AV20" s="176">
        <v>31039491548.8204</v>
      </c>
      <c r="AW20" s="176">
        <v>31185668709.903042</v>
      </c>
      <c r="AX20" s="176">
        <v>31326492265.310326</v>
      </c>
      <c r="AY20" s="176">
        <v>31461987621.400612</v>
      </c>
      <c r="AZ20" s="176">
        <v>31592164229.874866</v>
      </c>
      <c r="BA20" s="176">
        <v>31717038830.347282</v>
      </c>
      <c r="BB20" s="176">
        <v>31836655977.175842</v>
      </c>
      <c r="BC20" s="176">
        <v>31951087629.225441</v>
      </c>
      <c r="BD20" s="176">
        <v>32060405853.212624</v>
      </c>
      <c r="BE20" s="176">
        <v>32164671733.193928</v>
      </c>
      <c r="BF20" s="176">
        <v>32261512762.939358</v>
      </c>
      <c r="BG20" s="176">
        <v>32328625946.999489</v>
      </c>
      <c r="BH20" s="176">
        <v>32370952289.868469</v>
      </c>
      <c r="BI20" s="176">
        <v>32413334048.618824</v>
      </c>
      <c r="BJ20" s="176">
        <v>32455771295.803967</v>
      </c>
      <c r="BK20" s="176">
        <v>32498264104.072273</v>
      </c>
      <c r="BL20" s="176">
        <v>32540812546.167236</v>
      </c>
      <c r="BM20" s="176">
        <v>32583416694.927597</v>
      </c>
      <c r="BN20" s="176">
        <v>32626076623.287479</v>
      </c>
      <c r="BO20" s="176">
        <v>32668792404.276459</v>
      </c>
      <c r="BP20" s="176">
        <v>32711564111.019768</v>
      </c>
      <c r="BQ20"/>
    </row>
    <row r="21" spans="1:69">
      <c r="A21"/>
      <c r="B21"/>
      <c r="C21" s="47" t="str">
        <v>Llamadas entrantes internacionales</v>
      </c>
      <c r="D21"/>
      <c r="E21"/>
      <c r="F21"/>
      <c r="G21" s="47" t="str">
        <v>minutos</v>
      </c>
      <c r="H21"/>
      <c r="I21" s="62"/>
      <c r="J21"/>
      <c r="K21"/>
      <c r="L21"/>
      <c r="M21"/>
      <c r="N21"/>
      <c r="O21" s="176">
        <v>2113381662.4581823</v>
      </c>
      <c r="P21" s="176">
        <v>2005463225.3216619</v>
      </c>
      <c r="Q21" s="176">
        <v>1795147769.52</v>
      </c>
      <c r="R21" s="176">
        <v>1707395039.7484486</v>
      </c>
      <c r="S21" s="176">
        <v>1869440953.035933</v>
      </c>
      <c r="T21" s="176">
        <v>2299989150.9096928</v>
      </c>
      <c r="U21" s="176">
        <v>2855229173.1046925</v>
      </c>
      <c r="V21" s="176">
        <v>3141840650.2707076</v>
      </c>
      <c r="W21" s="176">
        <v>3618103713.4203215</v>
      </c>
      <c r="X21" s="176">
        <v>4130204546.7044296</v>
      </c>
      <c r="Y21" s="176">
        <v>4378016819.5066957</v>
      </c>
      <c r="Z21" s="176">
        <v>4553137492.2869635</v>
      </c>
      <c r="AA21" s="176">
        <v>4689731617.0555725</v>
      </c>
      <c r="AB21" s="176">
        <v>4806974907.4819613</v>
      </c>
      <c r="AC21" s="176">
        <v>4903114405.6316004</v>
      </c>
      <c r="AD21" s="176">
        <v>4976661121.716074</v>
      </c>
      <c r="AE21" s="176">
        <v>5026427732.9332352</v>
      </c>
      <c r="AF21" s="176">
        <v>5076692010.2625666</v>
      </c>
      <c r="AG21" s="176">
        <v>5127458930.3651934</v>
      </c>
      <c r="AH21" s="176">
        <v>5178733519.6688452</v>
      </c>
      <c r="AI21" s="176">
        <v>5224961113.803751</v>
      </c>
      <c r="AJ21" s="176">
        <v>5294492290.2091465</v>
      </c>
      <c r="AK21" s="176">
        <v>5361469508.7845507</v>
      </c>
      <c r="AL21" s="176">
        <v>5426383514.3538551</v>
      </c>
      <c r="AM21" s="176">
        <v>5490196788.5887861</v>
      </c>
      <c r="AN21" s="176">
        <v>5553258075.5509462</v>
      </c>
      <c r="AO21" s="176">
        <v>5614460043.4133339</v>
      </c>
      <c r="AP21" s="176">
        <v>5673123274.2538795</v>
      </c>
      <c r="AQ21" s="176">
        <v>5729531949.9384842</v>
      </c>
      <c r="AR21" s="176">
        <v>5783906627.9122505</v>
      </c>
      <c r="AS21" s="176">
        <v>5836134775.1860199</v>
      </c>
      <c r="AT21" s="176">
        <v>5885963949.9677544</v>
      </c>
      <c r="AU21" s="176">
        <v>5933353286.9123554</v>
      </c>
      <c r="AV21" s="176">
        <v>5978466247.4002323</v>
      </c>
      <c r="AW21" s="176">
        <v>6021419223.7249832</v>
      </c>
      <c r="AX21" s="176">
        <v>6062067546.0726538</v>
      </c>
      <c r="AY21" s="176">
        <v>6100165914.1678324</v>
      </c>
      <c r="AZ21" s="176">
        <v>6135653372.6413918</v>
      </c>
      <c r="BA21" s="176">
        <v>6168656845.7205305</v>
      </c>
      <c r="BB21" s="176">
        <v>6199288325.3704214</v>
      </c>
      <c r="BC21" s="176">
        <v>6227456342.4691057</v>
      </c>
      <c r="BD21" s="176">
        <v>6252980339.2782049</v>
      </c>
      <c r="BE21" s="176">
        <v>6275826231.2865772</v>
      </c>
      <c r="BF21" s="176">
        <v>6296119572.1273232</v>
      </c>
      <c r="BG21" s="176">
        <v>6310120840.0750189</v>
      </c>
      <c r="BH21" s="176">
        <v>6319068141.2969732</v>
      </c>
      <c r="BI21" s="176">
        <v>6328028129.1538105</v>
      </c>
      <c r="BJ21" s="176">
        <v>6337000821.6342716</v>
      </c>
      <c r="BK21" s="176">
        <v>6345986236.7526073</v>
      </c>
      <c r="BL21" s="176">
        <v>6354984392.5486116</v>
      </c>
      <c r="BM21" s="176">
        <v>6363995307.087656</v>
      </c>
      <c r="BN21" s="176">
        <v>6373018998.4607258</v>
      </c>
      <c r="BO21" s="176">
        <v>6382055484.7844639</v>
      </c>
      <c r="BP21" s="176">
        <v>6391104784.2011967</v>
      </c>
      <c r="BQ21"/>
    </row>
    <row r="22" spans="1:69">
      <c r="A22"/>
      <c r="B22"/>
      <c r="C22" s="47" t="str">
        <v>Roaming en originación</v>
      </c>
      <c r="D22"/>
      <c r="E22"/>
      <c r="F22"/>
      <c r="G22" s="47" t="str">
        <v>minutos</v>
      </c>
      <c r="H22"/>
      <c r="I22" s="62"/>
      <c r="J22"/>
      <c r="K22"/>
      <c r="L22"/>
      <c r="M22"/>
      <c r="N22"/>
      <c r="O22" s="176">
        <v>162237174.89173034</v>
      </c>
      <c r="P22" s="176">
        <v>304956838.33322525</v>
      </c>
      <c r="Q22" s="176">
        <v>448602690.76776087</v>
      </c>
      <c r="R22" s="176">
        <v>564862881.85993099</v>
      </c>
      <c r="S22" s="176">
        <v>602881558.4256165</v>
      </c>
      <c r="T22" s="176">
        <v>689462320.06135428</v>
      </c>
      <c r="U22" s="176">
        <v>810478093.00341368</v>
      </c>
      <c r="V22" s="176">
        <v>852624615.07703722</v>
      </c>
      <c r="W22" s="176">
        <v>864165664.22391403</v>
      </c>
      <c r="X22" s="176">
        <v>853217575.11693764</v>
      </c>
      <c r="Y22" s="176">
        <v>911950308.32831013</v>
      </c>
      <c r="Z22" s="176">
        <v>964987622.29861724</v>
      </c>
      <c r="AA22" s="176">
        <v>1012880953.6093125</v>
      </c>
      <c r="AB22" s="176">
        <v>1060161366.8895615</v>
      </c>
      <c r="AC22" s="176">
        <v>1106863595.2515726</v>
      </c>
      <c r="AD22" s="176">
        <v>1153057859.9594171</v>
      </c>
      <c r="AE22" s="176">
        <v>1192876366.0774395</v>
      </c>
      <c r="AF22" s="176">
        <v>1231865328.547893</v>
      </c>
      <c r="AG22" s="176">
        <v>1270052506.3758771</v>
      </c>
      <c r="AH22" s="176">
        <v>1307466841.0919573</v>
      </c>
      <c r="AI22" s="176">
        <v>1327779683.1934009</v>
      </c>
      <c r="AJ22" s="176">
        <v>1337769261.6491106</v>
      </c>
      <c r="AK22" s="176">
        <v>1347509710.5947692</v>
      </c>
      <c r="AL22" s="176">
        <v>1356992378.5873497</v>
      </c>
      <c r="AM22" s="176">
        <v>1366210612.892025</v>
      </c>
      <c r="AN22" s="176">
        <v>1375180554.2972779</v>
      </c>
      <c r="AO22" s="176">
        <v>1383919796.8285825</v>
      </c>
      <c r="AP22" s="176">
        <v>1392424164.9734235</v>
      </c>
      <c r="AQ22" s="176">
        <v>1400685535.78878</v>
      </c>
      <c r="AR22" s="176">
        <v>1408701473.5333288</v>
      </c>
      <c r="AS22" s="176">
        <v>1416470986.2412846</v>
      </c>
      <c r="AT22" s="176">
        <v>1423993205.9952505</v>
      </c>
      <c r="AU22" s="176">
        <v>1431266549.8233104</v>
      </c>
      <c r="AV22" s="176">
        <v>1438289757.8323538</v>
      </c>
      <c r="AW22" s="176">
        <v>1445063229.404319</v>
      </c>
      <c r="AX22" s="176">
        <v>1451588628.7358527</v>
      </c>
      <c r="AY22" s="176">
        <v>1457867133.0918922</v>
      </c>
      <c r="AZ22" s="176">
        <v>1463899180.4398129</v>
      </c>
      <c r="BA22" s="176">
        <v>1469685546.450042</v>
      </c>
      <c r="BB22" s="176">
        <v>1475228295.6562927</v>
      </c>
      <c r="BC22" s="176">
        <v>1480530762.4462495</v>
      </c>
      <c r="BD22" s="176">
        <v>1485596286.2051644</v>
      </c>
      <c r="BE22" s="176">
        <v>1490427697.4102294</v>
      </c>
      <c r="BF22" s="176">
        <v>1494915060.2589958</v>
      </c>
      <c r="BG22" s="176">
        <v>1498024911.6268055</v>
      </c>
      <c r="BH22" s="176">
        <v>1499986204.8825023</v>
      </c>
      <c r="BI22" s="176">
        <v>1501950065.9668143</v>
      </c>
      <c r="BJ22" s="176">
        <v>1503916498.2416787</v>
      </c>
      <c r="BK22" s="176">
        <v>1505885505.0734341</v>
      </c>
      <c r="BL22" s="176">
        <v>1507857089.8328254</v>
      </c>
      <c r="BM22" s="176">
        <v>1509831255.8950114</v>
      </c>
      <c r="BN22" s="176">
        <v>1511808006.639571</v>
      </c>
      <c r="BO22" s="176">
        <v>1513787345.450506</v>
      </c>
      <c r="BP22" s="176">
        <v>1515769275.7162497</v>
      </c>
      <c r="BQ22"/>
    </row>
    <row r="23" spans="1:69">
      <c r="A23"/>
      <c r="B23"/>
      <c r="C23" s="47" t="str">
        <v>Roaming en terminación</v>
      </c>
      <c r="D23"/>
      <c r="E23"/>
      <c r="F23"/>
      <c r="G23" s="47" t="str">
        <v>minutos</v>
      </c>
      <c r="H23"/>
      <c r="I23" s="62"/>
      <c r="J23"/>
      <c r="K23"/>
      <c r="L23"/>
      <c r="M23"/>
      <c r="N23"/>
      <c r="O23" s="176">
        <v>108158116.59448691</v>
      </c>
      <c r="P23" s="176">
        <v>203304558.88881686</v>
      </c>
      <c r="Q23" s="176">
        <v>299068460.51184058</v>
      </c>
      <c r="R23" s="176">
        <v>376575254.57328737</v>
      </c>
      <c r="S23" s="176">
        <v>401921038.95041108</v>
      </c>
      <c r="T23" s="176">
        <v>459641546.70756954</v>
      </c>
      <c r="U23" s="176">
        <v>540318728.66894245</v>
      </c>
      <c r="V23" s="176">
        <v>568416410.0513581</v>
      </c>
      <c r="W23" s="176">
        <v>576110442.81594265</v>
      </c>
      <c r="X23" s="176">
        <v>568811716.74462509</v>
      </c>
      <c r="Y23" s="176">
        <v>607966872.21887338</v>
      </c>
      <c r="Z23" s="176">
        <v>643325081.53241146</v>
      </c>
      <c r="AA23" s="176">
        <v>675253969.07287502</v>
      </c>
      <c r="AB23" s="176">
        <v>706774244.59304106</v>
      </c>
      <c r="AC23" s="176">
        <v>737909063.50104856</v>
      </c>
      <c r="AD23" s="176">
        <v>768705239.97294474</v>
      </c>
      <c r="AE23" s="176">
        <v>795250910.71829319</v>
      </c>
      <c r="AF23" s="176">
        <v>821243552.36526215</v>
      </c>
      <c r="AG23" s="176">
        <v>846701670.91725159</v>
      </c>
      <c r="AH23" s="176">
        <v>871644560.72797167</v>
      </c>
      <c r="AI23" s="176">
        <v>885186455.4622674</v>
      </c>
      <c r="AJ23" s="176">
        <v>891846174.43274045</v>
      </c>
      <c r="AK23" s="176">
        <v>898339807.06317961</v>
      </c>
      <c r="AL23" s="176">
        <v>904661585.72489989</v>
      </c>
      <c r="AM23" s="176">
        <v>910807075.26135015</v>
      </c>
      <c r="AN23" s="176">
        <v>916787036.19818544</v>
      </c>
      <c r="AO23" s="176">
        <v>922613197.8857218</v>
      </c>
      <c r="AP23" s="176">
        <v>928282776.64894915</v>
      </c>
      <c r="AQ23" s="176">
        <v>933790357.19252002</v>
      </c>
      <c r="AR23" s="176">
        <v>939134315.68888593</v>
      </c>
      <c r="AS23" s="176">
        <v>944313990.82752311</v>
      </c>
      <c r="AT23" s="176">
        <v>949328803.99683368</v>
      </c>
      <c r="AU23" s="176">
        <v>954177699.88220692</v>
      </c>
      <c r="AV23" s="176">
        <v>958859838.55490267</v>
      </c>
      <c r="AW23" s="176">
        <v>963375486.26954615</v>
      </c>
      <c r="AX23" s="176">
        <v>967725752.49056864</v>
      </c>
      <c r="AY23" s="176">
        <v>971911422.06126165</v>
      </c>
      <c r="AZ23" s="176">
        <v>975932786.95987535</v>
      </c>
      <c r="BA23" s="176">
        <v>979790364.30002809</v>
      </c>
      <c r="BB23" s="176">
        <v>983485530.43752849</v>
      </c>
      <c r="BC23" s="176">
        <v>987020508.29749966</v>
      </c>
      <c r="BD23" s="176">
        <v>990397524.13677645</v>
      </c>
      <c r="BE23" s="176">
        <v>993618464.940153</v>
      </c>
      <c r="BF23" s="176">
        <v>996610040.17266393</v>
      </c>
      <c r="BG23" s="176">
        <v>998683274.4178704</v>
      </c>
      <c r="BH23" s="176">
        <v>999990803.25500166</v>
      </c>
      <c r="BI23" s="176">
        <v>1001300043.9778763</v>
      </c>
      <c r="BJ23" s="176">
        <v>1002610998.827786</v>
      </c>
      <c r="BK23" s="176">
        <v>1003923670.0489562</v>
      </c>
      <c r="BL23" s="176">
        <v>1005238059.8885504</v>
      </c>
      <c r="BM23" s="176">
        <v>1006554170.5966744</v>
      </c>
      <c r="BN23" s="176">
        <v>1007872004.4263808</v>
      </c>
      <c r="BO23" s="176">
        <v>1009191563.6336707</v>
      </c>
      <c r="BP23" s="176">
        <v>1010512850.4774998</v>
      </c>
      <c r="BQ23"/>
    </row>
    <row r="24" spans="1:69">
      <c r="A24"/>
      <c r="B24"/>
      <c r="C24" s="47" t="str">
        <v>SMS on-net</v>
      </c>
      <c r="D24"/>
      <c r="E24"/>
      <c r="F24"/>
      <c r="G24" s="47" t="str">
        <v>mensajes</v>
      </c>
      <c r="H24"/>
      <c r="I24" s="62"/>
      <c r="J24"/>
      <c r="K24"/>
      <c r="L24"/>
      <c r="M24"/>
      <c r="N24"/>
      <c r="O24" s="176">
        <v>14446976726</v>
      </c>
      <c r="P24" s="176">
        <v>16644970096</v>
      </c>
      <c r="Q24" s="176">
        <v>26544444990.609043</v>
      </c>
      <c r="R24" s="176">
        <v>38311794750</v>
      </c>
      <c r="S24" s="176">
        <v>47971242666.666664</v>
      </c>
      <c r="T24" s="176">
        <v>61144964027.027023</v>
      </c>
      <c r="U24" s="176">
        <v>67150282831.271271</v>
      </c>
      <c r="V24" s="176">
        <v>51941009705.540565</v>
      </c>
      <c r="W24" s="176">
        <v>34678853939.235321</v>
      </c>
      <c r="X24" s="176">
        <v>23286538018.375259</v>
      </c>
      <c r="Y24" s="176">
        <v>15460927675.351295</v>
      </c>
      <c r="Z24" s="176">
        <v>11282831818.656313</v>
      </c>
      <c r="AA24" s="176">
        <v>8794166140.6644421</v>
      </c>
      <c r="AB24" s="176">
        <v>7290827933.1958294</v>
      </c>
      <c r="AC24" s="176">
        <v>6406141546.0455246</v>
      </c>
      <c r="AD24" s="176">
        <v>5946681283.4906788</v>
      </c>
      <c r="AE24" s="176">
        <v>5815359130.5070734</v>
      </c>
      <c r="AF24" s="176">
        <v>5796288722.6473932</v>
      </c>
      <c r="AG24" s="176">
        <v>5767852246.9980345</v>
      </c>
      <c r="AH24" s="176">
        <v>5908225632.9801674</v>
      </c>
      <c r="AI24" s="176">
        <v>6000015994.7779455</v>
      </c>
      <c r="AJ24" s="176">
        <v>6045157241.6836004</v>
      </c>
      <c r="AK24" s="176">
        <v>6089172713.6854858</v>
      </c>
      <c r="AL24" s="176">
        <v>6132023316.3485813</v>
      </c>
      <c r="AM24" s="176">
        <v>6173678987.06847</v>
      </c>
      <c r="AN24" s="176">
        <v>6214212663.3891506</v>
      </c>
      <c r="AO24" s="176">
        <v>6253703849.7913713</v>
      </c>
      <c r="AP24" s="176">
        <v>6292133677.8271523</v>
      </c>
      <c r="AQ24" s="176">
        <v>6329465441.2652817</v>
      </c>
      <c r="AR24" s="176">
        <v>6365688133.3950214</v>
      </c>
      <c r="AS24" s="176">
        <v>6400797271.6876373</v>
      </c>
      <c r="AT24" s="176">
        <v>6434788934.1684799</v>
      </c>
      <c r="AU24" s="176">
        <v>6467655967.6502113</v>
      </c>
      <c r="AV24" s="176">
        <v>6499392678.8849897</v>
      </c>
      <c r="AW24" s="176">
        <v>6530000872.6134996</v>
      </c>
      <c r="AX24" s="176">
        <v>6559488069.0641584</v>
      </c>
      <c r="AY24" s="176">
        <v>6587859588.1018028</v>
      </c>
      <c r="AZ24" s="176">
        <v>6615117408.8283072</v>
      </c>
      <c r="BA24" s="176">
        <v>6641265036.3695841</v>
      </c>
      <c r="BB24" s="176">
        <v>6666311800.0107937</v>
      </c>
      <c r="BC24" s="176">
        <v>6690272767.296423</v>
      </c>
      <c r="BD24" s="176">
        <v>6713163028.3541307</v>
      </c>
      <c r="BE24" s="176">
        <v>6734995373.6405258</v>
      </c>
      <c r="BF24" s="176">
        <v>6755273021.5122099</v>
      </c>
      <c r="BG24" s="176">
        <v>6769325923.6498327</v>
      </c>
      <c r="BH24" s="176">
        <v>6778188682.3240185</v>
      </c>
      <c r="BI24" s="176">
        <v>6787063044.5894928</v>
      </c>
      <c r="BJ24" s="176">
        <v>6795949025.6382895</v>
      </c>
      <c r="BK24" s="176">
        <v>6804846640.682333</v>
      </c>
      <c r="BL24" s="176">
        <v>6813755904.9534655</v>
      </c>
      <c r="BM24" s="176">
        <v>6822676833.7034636</v>
      </c>
      <c r="BN24" s="176">
        <v>6831609442.2040854</v>
      </c>
      <c r="BO24" s="176">
        <v>6840553745.7470741</v>
      </c>
      <c r="BP24" s="176">
        <v>6849509759.6441965</v>
      </c>
      <c r="BQ24"/>
    </row>
    <row r="25" spans="1:69">
      <c r="A25"/>
      <c r="B25"/>
      <c r="C25" s="47" t="str">
        <v>SMS salientes a otras redes</v>
      </c>
      <c r="D25"/>
      <c r="E25"/>
      <c r="F25"/>
      <c r="G25" s="47" t="str">
        <v>mensajes</v>
      </c>
      <c r="H25"/>
      <c r="I25" s="62"/>
      <c r="J25"/>
      <c r="K25"/>
      <c r="L25"/>
      <c r="M25"/>
      <c r="N25"/>
      <c r="O25" s="176">
        <v>7223488363.000001</v>
      </c>
      <c r="P25" s="176">
        <v>8322485048.000001</v>
      </c>
      <c r="Q25" s="176">
        <v>13272222495.304523</v>
      </c>
      <c r="R25" s="176">
        <v>12770598250</v>
      </c>
      <c r="S25" s="176">
        <v>14991013333.333336</v>
      </c>
      <c r="T25" s="176">
        <v>22646282972.972973</v>
      </c>
      <c r="U25" s="176">
        <v>29246939168.728725</v>
      </c>
      <c r="V25" s="176">
        <v>25738692564.459435</v>
      </c>
      <c r="W25" s="176">
        <v>19065454502.271778</v>
      </c>
      <c r="X25" s="176">
        <v>13919675591.224737</v>
      </c>
      <c r="Y25" s="176">
        <v>9881023028.0564194</v>
      </c>
      <c r="Z25" s="176">
        <v>7210817058.5111799</v>
      </c>
      <c r="AA25" s="176">
        <v>5620319813.4736118</v>
      </c>
      <c r="AB25" s="176">
        <v>4659541795.5648708</v>
      </c>
      <c r="AC25" s="176">
        <v>4094141921.2755313</v>
      </c>
      <c r="AD25" s="176">
        <v>3800502527.1776524</v>
      </c>
      <c r="AE25" s="176">
        <v>3716575013.578733</v>
      </c>
      <c r="AF25" s="176">
        <v>3704387184.8033395</v>
      </c>
      <c r="AG25" s="176">
        <v>3686213535.9364581</v>
      </c>
      <c r="AH25" s="176">
        <v>3775925659.849113</v>
      </c>
      <c r="AI25" s="176">
        <v>3834588548.501224</v>
      </c>
      <c r="AJ25" s="176">
        <v>3863438156.3356276</v>
      </c>
      <c r="AK25" s="176">
        <v>3891568285.4956498</v>
      </c>
      <c r="AL25" s="176">
        <v>3918953950.869091</v>
      </c>
      <c r="AM25" s="176">
        <v>3945575939.5540619</v>
      </c>
      <c r="AN25" s="176">
        <v>3971480865.6714611</v>
      </c>
      <c r="AO25" s="176">
        <v>3996719540.2477427</v>
      </c>
      <c r="AP25" s="176">
        <v>4021279904.5259595</v>
      </c>
      <c r="AQ25" s="176">
        <v>4045138499.6863389</v>
      </c>
      <c r="AR25" s="176">
        <v>4068288291.379807</v>
      </c>
      <c r="AS25" s="176">
        <v>4090726414.8384418</v>
      </c>
      <c r="AT25" s="176">
        <v>4112450363.5424118</v>
      </c>
      <c r="AU25" s="176">
        <v>4133455565.9155297</v>
      </c>
      <c r="AV25" s="176">
        <v>4153738383.423665</v>
      </c>
      <c r="AW25" s="176">
        <v>4173299969.4700689</v>
      </c>
      <c r="AX25" s="176">
        <v>4192145130.2055593</v>
      </c>
      <c r="AY25" s="176">
        <v>4210277265.5365353</v>
      </c>
      <c r="AZ25" s="176">
        <v>4227697640.2998567</v>
      </c>
      <c r="BA25" s="176">
        <v>4244408494.6088319</v>
      </c>
      <c r="BB25" s="176">
        <v>4260415790.775907</v>
      </c>
      <c r="BC25" s="176">
        <v>4275729158.4143353</v>
      </c>
      <c r="BD25" s="176">
        <v>4290358241.5701947</v>
      </c>
      <c r="BE25" s="176">
        <v>4304311214.5781002</v>
      </c>
      <c r="BF25" s="176">
        <v>4317270586.0842714</v>
      </c>
      <c r="BG25" s="176">
        <v>4326251745.0773535</v>
      </c>
      <c r="BH25" s="176">
        <v>4331915902.1312256</v>
      </c>
      <c r="BI25" s="176">
        <v>4337587474.998373</v>
      </c>
      <c r="BJ25" s="176">
        <v>4343266473.3879728</v>
      </c>
      <c r="BK25" s="176">
        <v>4348952907.0219097</v>
      </c>
      <c r="BL25" s="176">
        <v>4354646785.6347971</v>
      </c>
      <c r="BM25" s="176">
        <v>4360348118.9739943</v>
      </c>
      <c r="BN25" s="176">
        <v>4366056916.7996225</v>
      </c>
      <c r="BO25" s="176">
        <v>4371773188.8845825</v>
      </c>
      <c r="BP25" s="176">
        <v>4377496945.0145693</v>
      </c>
      <c r="BQ25"/>
    </row>
    <row r="26" spans="1:69">
      <c r="A26"/>
      <c r="B26"/>
      <c r="C26" s="47" t="str">
        <v>SMS entrantes de otras redes</v>
      </c>
      <c r="D26"/>
      <c r="E26"/>
      <c r="F26"/>
      <c r="G26" s="47" t="str">
        <v>mensajes</v>
      </c>
      <c r="H26"/>
      <c r="I26" s="62"/>
      <c r="J26"/>
      <c r="K26"/>
      <c r="L26"/>
      <c r="M26"/>
      <c r="N26"/>
      <c r="O26" s="176">
        <v>7223488363.000001</v>
      </c>
      <c r="P26" s="176">
        <v>8322485048.000001</v>
      </c>
      <c r="Q26" s="176">
        <v>13272222495.304523</v>
      </c>
      <c r="R26" s="176">
        <v>12770598250</v>
      </c>
      <c r="S26" s="176">
        <v>14991013333.333336</v>
      </c>
      <c r="T26" s="176">
        <v>22646282972.972973</v>
      </c>
      <c r="U26" s="176">
        <v>29246939168.728725</v>
      </c>
      <c r="V26" s="176">
        <v>25738692564.459435</v>
      </c>
      <c r="W26" s="176">
        <v>19065454502.271778</v>
      </c>
      <c r="X26" s="176">
        <v>13919675591.224737</v>
      </c>
      <c r="Y26" s="176">
        <v>9881023028.0564194</v>
      </c>
      <c r="Z26" s="176">
        <v>7210817058.5111799</v>
      </c>
      <c r="AA26" s="176">
        <v>5620319813.4736118</v>
      </c>
      <c r="AB26" s="176">
        <v>4659541795.5648708</v>
      </c>
      <c r="AC26" s="176">
        <v>4094141921.2755313</v>
      </c>
      <c r="AD26" s="176">
        <v>3800502527.1776524</v>
      </c>
      <c r="AE26" s="176">
        <v>3716575013.578733</v>
      </c>
      <c r="AF26" s="176">
        <v>3704387184.8033395</v>
      </c>
      <c r="AG26" s="176">
        <v>3686213535.9364581</v>
      </c>
      <c r="AH26" s="176">
        <v>3775925659.849113</v>
      </c>
      <c r="AI26" s="176">
        <v>3834588548.501224</v>
      </c>
      <c r="AJ26" s="176">
        <v>3863438156.3356276</v>
      </c>
      <c r="AK26" s="176">
        <v>3891568285.4956498</v>
      </c>
      <c r="AL26" s="176">
        <v>3918953950.869091</v>
      </c>
      <c r="AM26" s="176">
        <v>3945575939.5540619</v>
      </c>
      <c r="AN26" s="176">
        <v>3971480865.6714611</v>
      </c>
      <c r="AO26" s="176">
        <v>3996719540.2477427</v>
      </c>
      <c r="AP26" s="176">
        <v>4021279904.5259595</v>
      </c>
      <c r="AQ26" s="176">
        <v>4045138499.6863389</v>
      </c>
      <c r="AR26" s="176">
        <v>4068288291.379807</v>
      </c>
      <c r="AS26" s="176">
        <v>4090726414.8384418</v>
      </c>
      <c r="AT26" s="176">
        <v>4112450363.5424118</v>
      </c>
      <c r="AU26" s="176">
        <v>4133455565.9155297</v>
      </c>
      <c r="AV26" s="176">
        <v>4153738383.423665</v>
      </c>
      <c r="AW26" s="176">
        <v>4173299969.4700689</v>
      </c>
      <c r="AX26" s="176">
        <v>4192145130.2055593</v>
      </c>
      <c r="AY26" s="176">
        <v>4210277265.5365353</v>
      </c>
      <c r="AZ26" s="176">
        <v>4227697640.2998567</v>
      </c>
      <c r="BA26" s="176">
        <v>4244408494.6088319</v>
      </c>
      <c r="BB26" s="176">
        <v>4260415790.775907</v>
      </c>
      <c r="BC26" s="176">
        <v>4275729158.4143353</v>
      </c>
      <c r="BD26" s="176">
        <v>4290358241.5701947</v>
      </c>
      <c r="BE26" s="176">
        <v>4304311214.5781002</v>
      </c>
      <c r="BF26" s="176">
        <v>4317270586.0842714</v>
      </c>
      <c r="BG26" s="176">
        <v>4326251745.0773535</v>
      </c>
      <c r="BH26" s="176">
        <v>4331915902.1312256</v>
      </c>
      <c r="BI26" s="176">
        <v>4337587474.998373</v>
      </c>
      <c r="BJ26" s="176">
        <v>4343266473.3879728</v>
      </c>
      <c r="BK26" s="176">
        <v>4348952907.0219097</v>
      </c>
      <c r="BL26" s="176">
        <v>4354646785.6347971</v>
      </c>
      <c r="BM26" s="176">
        <v>4360348118.9739943</v>
      </c>
      <c r="BN26" s="176">
        <v>4366056916.7996225</v>
      </c>
      <c r="BO26" s="176">
        <v>4371773188.8845825</v>
      </c>
      <c r="BP26" s="176">
        <v>4377496945.0145693</v>
      </c>
      <c r="BQ26"/>
    </row>
    <row r="27" spans="1:69">
      <c r="A27"/>
      <c r="B27"/>
      <c r="C27" s="47" t="str">
        <v>Recuperación de correo de voz</v>
      </c>
      <c r="D27"/>
      <c r="E27"/>
      <c r="F27"/>
      <c r="G27" s="47" t="str">
        <v>minutos</v>
      </c>
      <c r="H27"/>
      <c r="I27" s="62"/>
      <c r="J27"/>
      <c r="K27"/>
      <c r="L27"/>
      <c r="M27"/>
      <c r="N27"/>
      <c r="O27" s="176">
        <v>959828002.35651064</v>
      </c>
      <c r="P27" s="176">
        <v>1476206074.9416096</v>
      </c>
      <c r="Q27" s="176">
        <v>2103312577.5716004</v>
      </c>
      <c r="R27" s="176">
        <v>2546577550.1505466</v>
      </c>
      <c r="S27" s="176">
        <v>2833977139.828958</v>
      </c>
      <c r="T27" s="176">
        <v>3170606444.8943543</v>
      </c>
      <c r="U27" s="176">
        <v>3642604635.2037678</v>
      </c>
      <c r="V27" s="176">
        <v>3866570166.5450325</v>
      </c>
      <c r="W27" s="176">
        <v>3913936271.3553615</v>
      </c>
      <c r="X27" s="176">
        <v>4181187695.2421083</v>
      </c>
      <c r="Y27" s="176">
        <v>4434564053.574729</v>
      </c>
      <c r="Z27" s="176">
        <v>4656573086.1992025</v>
      </c>
      <c r="AA27" s="176">
        <v>4851344378.2333755</v>
      </c>
      <c r="AB27" s="176">
        <v>5043055029.9597034</v>
      </c>
      <c r="AC27" s="176">
        <v>5228962328.2436867</v>
      </c>
      <c r="AD27" s="176">
        <v>5413134209.3111229</v>
      </c>
      <c r="AE27" s="176">
        <v>5567322332.9650106</v>
      </c>
      <c r="AF27" s="176">
        <v>5720103073.5752811</v>
      </c>
      <c r="AG27" s="176">
        <v>5867967323.1389313</v>
      </c>
      <c r="AH27" s="176">
        <v>6011113035.1154985</v>
      </c>
      <c r="AI27" s="176">
        <v>6100801138.9198494</v>
      </c>
      <c r="AJ27" s="176">
        <v>6149969181.7766724</v>
      </c>
      <c r="AK27" s="176">
        <v>6197807250.7487974</v>
      </c>
      <c r="AL27" s="176">
        <v>6244334538.3955936</v>
      </c>
      <c r="AM27" s="176">
        <v>6289627578.1071997</v>
      </c>
      <c r="AN27" s="176">
        <v>6333791178.8021812</v>
      </c>
      <c r="AO27" s="176">
        <v>6376782052.2452507</v>
      </c>
      <c r="AP27" s="176">
        <v>6418512847.623476</v>
      </c>
      <c r="AQ27" s="176">
        <v>6458981519.0956898</v>
      </c>
      <c r="AR27" s="176">
        <v>6498202526.98384</v>
      </c>
      <c r="AS27" s="176">
        <v>6536161268.8445587</v>
      </c>
      <c r="AT27" s="176">
        <v>6572829174.9564171</v>
      </c>
      <c r="AU27" s="176">
        <v>6608196743.8616142</v>
      </c>
      <c r="AV27" s="176">
        <v>6642276821.8217077</v>
      </c>
      <c r="AW27" s="176">
        <v>6675084074.071538</v>
      </c>
      <c r="AX27" s="176">
        <v>6706611429.7227669</v>
      </c>
      <c r="AY27" s="176">
        <v>6736839479.0172882</v>
      </c>
      <c r="AZ27" s="176">
        <v>6765764665.9782934</v>
      </c>
      <c r="BA27" s="176">
        <v>6793403987.792387</v>
      </c>
      <c r="BB27" s="176">
        <v>6819778138.1724586</v>
      </c>
      <c r="BC27" s="176">
        <v>6844892209.9482851</v>
      </c>
      <c r="BD27" s="176">
        <v>6868742160.3803673</v>
      </c>
      <c r="BE27" s="176">
        <v>6891336691.4213762</v>
      </c>
      <c r="BF27" s="176">
        <v>6912227723.0798035</v>
      </c>
      <c r="BG27" s="176">
        <v>6926699321.1864738</v>
      </c>
      <c r="BH27" s="176">
        <v>6935838079.4404268</v>
      </c>
      <c r="BI27" s="176">
        <v>6944988894.9987354</v>
      </c>
      <c r="BJ27" s="176">
        <v>6954151783.7693176</v>
      </c>
      <c r="BK27" s="176">
        <v>6963326761.6810703</v>
      </c>
      <c r="BL27" s="176">
        <v>6972513844.6839085</v>
      </c>
      <c r="BM27" s="176">
        <v>6981713048.7487841</v>
      </c>
      <c r="BN27" s="176">
        <v>6990924389.867734</v>
      </c>
      <c r="BO27" s="176">
        <v>7000147884.0538855</v>
      </c>
      <c r="BP27" s="176">
        <v>7009383547.3414917</v>
      </c>
      <c r="BQ27"/>
    </row>
    <row r="28" spans="1:69">
      <c r="A28"/>
      <c r="B28"/>
      <c r="C28" s="47" t="str">
        <v>Depósito de correo de voz</v>
      </c>
      <c r="D28"/>
      <c r="E28"/>
      <c r="F28"/>
      <c r="G28" s="47" t="str">
        <v>minutos</v>
      </c>
      <c r="H28"/>
      <c r="I28" s="62"/>
      <c r="J28"/>
      <c r="K28"/>
      <c r="L28"/>
      <c r="M28"/>
      <c r="N28"/>
      <c r="O28" s="176">
        <v>1151793602.8278127</v>
      </c>
      <c r="P28" s="176">
        <v>1771447289.9299314</v>
      </c>
      <c r="Q28" s="176">
        <v>2523975093.0859203</v>
      </c>
      <c r="R28" s="176">
        <v>3055893060.180656</v>
      </c>
      <c r="S28" s="176">
        <v>3400772567.7947493</v>
      </c>
      <c r="T28" s="176">
        <v>3804727733.8732247</v>
      </c>
      <c r="U28" s="176">
        <v>4371125562.2445211</v>
      </c>
      <c r="V28" s="176">
        <v>4639884199.8540392</v>
      </c>
      <c r="W28" s="176">
        <v>4696723525.6264334</v>
      </c>
      <c r="X28" s="176">
        <v>5017425234.2905293</v>
      </c>
      <c r="Y28" s="176">
        <v>5321476864.2896738</v>
      </c>
      <c r="Z28" s="176">
        <v>5587887703.4390421</v>
      </c>
      <c r="AA28" s="176">
        <v>5821613253.8800507</v>
      </c>
      <c r="AB28" s="176">
        <v>6051666035.951643</v>
      </c>
      <c r="AC28" s="176">
        <v>6274754793.8924236</v>
      </c>
      <c r="AD28" s="176">
        <v>6495761051.1733475</v>
      </c>
      <c r="AE28" s="176">
        <v>6680786799.558012</v>
      </c>
      <c r="AF28" s="176">
        <v>6864123688.2903366</v>
      </c>
      <c r="AG28" s="176">
        <v>7041560787.766716</v>
      </c>
      <c r="AH28" s="176">
        <v>7213335642.1385975</v>
      </c>
      <c r="AI28" s="176">
        <v>7320961366.7038193</v>
      </c>
      <c r="AJ28" s="176">
        <v>7379963018.1320066</v>
      </c>
      <c r="AK28" s="176">
        <v>7437368700.8985558</v>
      </c>
      <c r="AL28" s="176">
        <v>7493201446.0747118</v>
      </c>
      <c r="AM28" s="176">
        <v>7547553093.7286386</v>
      </c>
      <c r="AN28" s="176">
        <v>7600549414.5626173</v>
      </c>
      <c r="AO28" s="176">
        <v>7652138462.6943007</v>
      </c>
      <c r="AP28" s="176">
        <v>7702215417.1481705</v>
      </c>
      <c r="AQ28" s="176">
        <v>7750777822.9148273</v>
      </c>
      <c r="AR28" s="176">
        <v>7797843032.3806067</v>
      </c>
      <c r="AS28" s="176">
        <v>7843393522.6134691</v>
      </c>
      <c r="AT28" s="176">
        <v>7887395009.9476995</v>
      </c>
      <c r="AU28" s="176">
        <v>7929836092.6339359</v>
      </c>
      <c r="AV28" s="176">
        <v>7970732186.1860485</v>
      </c>
      <c r="AW28" s="176">
        <v>8010100888.8858452</v>
      </c>
      <c r="AX28" s="176">
        <v>8047933715.6673193</v>
      </c>
      <c r="AY28" s="176">
        <v>8084207374.8207455</v>
      </c>
      <c r="AZ28" s="176">
        <v>8118917599.1739511</v>
      </c>
      <c r="BA28" s="176">
        <v>8152084785.3508635</v>
      </c>
      <c r="BB28" s="176">
        <v>8183733765.8069496</v>
      </c>
      <c r="BC28" s="176">
        <v>8213870651.9379416</v>
      </c>
      <c r="BD28" s="176">
        <v>8242490592.45644</v>
      </c>
      <c r="BE28" s="176">
        <v>8269604029.7056513</v>
      </c>
      <c r="BF28" s="176">
        <v>8294673267.6957636</v>
      </c>
      <c r="BG28" s="176">
        <v>8312039185.4237671</v>
      </c>
      <c r="BH28" s="176">
        <v>8323005695.3285112</v>
      </c>
      <c r="BI28" s="176">
        <v>8333986673.9984818</v>
      </c>
      <c r="BJ28" s="176">
        <v>8344982140.523181</v>
      </c>
      <c r="BK28" s="176">
        <v>8355992114.0172834</v>
      </c>
      <c r="BL28" s="176">
        <v>8367016613.6206894</v>
      </c>
      <c r="BM28" s="176">
        <v>8378055658.4985399</v>
      </c>
      <c r="BN28" s="176">
        <v>8389109267.84128</v>
      </c>
      <c r="BO28" s="176">
        <v>8400177460.8646612</v>
      </c>
      <c r="BP28" s="176">
        <v>8411260256.8097897</v>
      </c>
      <c r="BQ28"/>
    </row>
    <row r="29" spans="1:69">
      <c r="A29"/>
      <c r="B29"/>
      <c r="C29" s="47" t="str">
        <v xml:space="preserve">Datos GPRS </v>
      </c>
      <c r="D29"/>
      <c r="E29"/>
      <c r="F29"/>
      <c r="G29" s="47" t="str">
        <v>megabytes</v>
      </c>
      <c r="H29"/>
      <c r="I29" s="62"/>
      <c r="J29"/>
      <c r="K29"/>
      <c r="L29"/>
      <c r="M29"/>
      <c r="N29"/>
      <c r="O29" s="176">
        <v>0</v>
      </c>
      <c r="P29" s="176">
        <v>650000</v>
      </c>
      <c r="Q29" s="176">
        <v>1125000.0000000009</v>
      </c>
      <c r="R29" s="176">
        <v>6637620.9046601346</v>
      </c>
      <c r="S29" s="176">
        <v>41033277.148442812</v>
      </c>
      <c r="T29" s="176">
        <v>100267745.77872051</v>
      </c>
      <c r="U29" s="176">
        <v>139588804.41759649</v>
      </c>
      <c r="V29" s="176">
        <v>270162155.89268029</v>
      </c>
      <c r="W29" s="176">
        <v>553545874.69007146</v>
      </c>
      <c r="X29" s="176">
        <v>1116370701.2230585</v>
      </c>
      <c r="Y29" s="176">
        <v>1197372407.8309016</v>
      </c>
      <c r="Z29" s="176">
        <v>1096405169.9078352</v>
      </c>
      <c r="AA29" s="176">
        <v>839309944.11635685</v>
      </c>
      <c r="AB29" s="176">
        <v>550560201.00392461</v>
      </c>
      <c r="AC29" s="176">
        <v>316181547.09535086</v>
      </c>
      <c r="AD29" s="176">
        <v>177498035.86287189</v>
      </c>
      <c r="AE29" s="176">
        <v>96512446.926090062</v>
      </c>
      <c r="AF29" s="176">
        <v>50812170.730850153</v>
      </c>
      <c r="AG29" s="176">
        <v>26414117.19812144</v>
      </c>
      <c r="AH29" s="176">
        <v>13628998.433618318</v>
      </c>
      <c r="AI29" s="176">
        <v>13854193.370453155</v>
      </c>
      <c r="AJ29" s="176">
        <v>13958425.686526747</v>
      </c>
      <c r="AK29" s="176">
        <v>14060058.558995187</v>
      </c>
      <c r="AL29" s="176">
        <v>14159001.717788711</v>
      </c>
      <c r="AM29" s="176">
        <v>14255185.747569885</v>
      </c>
      <c r="AN29" s="176">
        <v>14348779.06302952</v>
      </c>
      <c r="AO29" s="176">
        <v>14439965.242086565</v>
      </c>
      <c r="AP29" s="176">
        <v>14528700.71700269</v>
      </c>
      <c r="AQ29" s="176">
        <v>14614900.732132984</v>
      </c>
      <c r="AR29" s="176">
        <v>14698539.872695372</v>
      </c>
      <c r="AS29" s="176">
        <v>14779607.788414136</v>
      </c>
      <c r="AT29" s="176">
        <v>14858095.423347548</v>
      </c>
      <c r="AU29" s="176">
        <v>14933986.260599542</v>
      </c>
      <c r="AV29" s="176">
        <v>15007267.154312415</v>
      </c>
      <c r="AW29" s="176">
        <v>15077942.271679461</v>
      </c>
      <c r="AX29" s="176">
        <v>15146028.977104165</v>
      </c>
      <c r="AY29" s="176">
        <v>15211539.554293143</v>
      </c>
      <c r="AZ29" s="176">
        <v>15274478.573044231</v>
      </c>
      <c r="BA29" s="176">
        <v>15334854.126784541</v>
      </c>
      <c r="BB29" s="176">
        <v>15392687.757076753</v>
      </c>
      <c r="BC29" s="176">
        <v>15448014.255273947</v>
      </c>
      <c r="BD29" s="176">
        <v>15500868.464874329</v>
      </c>
      <c r="BE29" s="176">
        <v>15551279.919375693</v>
      </c>
      <c r="BF29" s="176">
        <v>15598101.537010841</v>
      </c>
      <c r="BG29" s="176">
        <v>15630550.054448148</v>
      </c>
      <c r="BH29" s="176">
        <v>15651014.395305693</v>
      </c>
      <c r="BI29" s="176">
        <v>15671505.529158058</v>
      </c>
      <c r="BJ29" s="176">
        <v>15692023.491084052</v>
      </c>
      <c r="BK29" s="176">
        <v>15712568.316208407</v>
      </c>
      <c r="BL29" s="176">
        <v>15733140.039701836</v>
      </c>
      <c r="BM29" s="176">
        <v>15753738.696781099</v>
      </c>
      <c r="BN29" s="176">
        <v>15774364.322709074</v>
      </c>
      <c r="BO29" s="176">
        <v>15795016.9527948</v>
      </c>
      <c r="BP29" s="176">
        <v>15815696.622393543</v>
      </c>
      <c r="BQ29"/>
    </row>
    <row r="30" spans="1:69">
      <c r="A30"/>
      <c r="B30"/>
      <c r="C30" s="47" t="str">
        <v>Datos EDGE</v>
      </c>
      <c r="D30"/>
      <c r="E30"/>
      <c r="F30"/>
      <c r="G30" s="47" t="str">
        <v>megabytes</v>
      </c>
      <c r="H30"/>
      <c r="I30" s="62"/>
      <c r="J30"/>
      <c r="K30"/>
      <c r="L30"/>
      <c r="M30"/>
      <c r="N30"/>
      <c r="O30" s="176">
        <v>0</v>
      </c>
      <c r="P30" s="176">
        <v>2100000</v>
      </c>
      <c r="Q30" s="176">
        <v>6750000</v>
      </c>
      <c r="R30" s="176">
        <v>43144535.880290836</v>
      </c>
      <c r="S30" s="176">
        <v>232521903.84117573</v>
      </c>
      <c r="T30" s="176">
        <v>401070983.11488169</v>
      </c>
      <c r="U30" s="176">
        <v>558355217.67038548</v>
      </c>
      <c r="V30" s="176">
        <v>1080648623.5707202</v>
      </c>
      <c r="W30" s="176">
        <v>1845152915.63357</v>
      </c>
      <c r="X30" s="176">
        <v>2790926753.0576458</v>
      </c>
      <c r="Y30" s="176">
        <v>2993431019.5772543</v>
      </c>
      <c r="Z30" s="176">
        <v>2741012924.7695885</v>
      </c>
      <c r="AA30" s="176">
        <v>2098274860.2908921</v>
      </c>
      <c r="AB30" s="176">
        <v>1376400502.5098114</v>
      </c>
      <c r="AC30" s="176">
        <v>790453867.73837709</v>
      </c>
      <c r="AD30" s="176">
        <v>443745089.65717971</v>
      </c>
      <c r="AE30" s="176">
        <v>241281117.31522515</v>
      </c>
      <c r="AF30" s="176">
        <v>127030426.82712539</v>
      </c>
      <c r="AG30" s="176">
        <v>66035292.995303601</v>
      </c>
      <c r="AH30" s="176">
        <v>34072496.084045798</v>
      </c>
      <c r="AI30" s="176">
        <v>34635483.426132888</v>
      </c>
      <c r="AJ30" s="176">
        <v>34896064.216316864</v>
      </c>
      <c r="AK30" s="176">
        <v>35150146.397487968</v>
      </c>
      <c r="AL30" s="176">
        <v>35397504.294471778</v>
      </c>
      <c r="AM30" s="176">
        <v>35637964.368924715</v>
      </c>
      <c r="AN30" s="176">
        <v>35871947.657573804</v>
      </c>
      <c r="AO30" s="176">
        <v>36099913.105216414</v>
      </c>
      <c r="AP30" s="176">
        <v>36321751.792506725</v>
      </c>
      <c r="AQ30" s="176">
        <v>36537251.830332458</v>
      </c>
      <c r="AR30" s="176">
        <v>36746349.681738429</v>
      </c>
      <c r="AS30" s="176">
        <v>36949019.471035339</v>
      </c>
      <c r="AT30" s="176">
        <v>37145238.558368869</v>
      </c>
      <c r="AU30" s="176">
        <v>37334965.651498854</v>
      </c>
      <c r="AV30" s="176">
        <v>37518167.885781035</v>
      </c>
      <c r="AW30" s="176">
        <v>37694855.679198653</v>
      </c>
      <c r="AX30" s="176">
        <v>37865072.442760408</v>
      </c>
      <c r="AY30" s="176">
        <v>38028848.885732859</v>
      </c>
      <c r="AZ30" s="176">
        <v>38186196.432610579</v>
      </c>
      <c r="BA30" s="176">
        <v>38337135.316961348</v>
      </c>
      <c r="BB30" s="176">
        <v>38481719.392691888</v>
      </c>
      <c r="BC30" s="176">
        <v>38620035.638184868</v>
      </c>
      <c r="BD30" s="176">
        <v>38752171.162185825</v>
      </c>
      <c r="BE30" s="176">
        <v>38878199.798439234</v>
      </c>
      <c r="BF30" s="176">
        <v>38995253.842527106</v>
      </c>
      <c r="BG30" s="176">
        <v>39076375.136120372</v>
      </c>
      <c r="BH30" s="176">
        <v>39127535.988264233</v>
      </c>
      <c r="BI30" s="176">
        <v>39178763.822895147</v>
      </c>
      <c r="BJ30" s="176">
        <v>39230058.727710128</v>
      </c>
      <c r="BK30" s="176">
        <v>39281420.790521018</v>
      </c>
      <c r="BL30" s="176">
        <v>39332850.099254593</v>
      </c>
      <c r="BM30" s="176">
        <v>39384346.741952747</v>
      </c>
      <c r="BN30" s="176">
        <v>39435910.806772687</v>
      </c>
      <c r="BO30" s="176">
        <v>39487542.381986998</v>
      </c>
      <c r="BP30" s="176">
        <v>39539241.555983856</v>
      </c>
      <c r="BQ30"/>
    </row>
    <row r="31" spans="1:69">
      <c r="A31"/>
      <c r="B31"/>
      <c r="C31" s="47" t="str">
        <v>Datos Release 99</v>
      </c>
      <c r="D31"/>
      <c r="E31"/>
      <c r="F31"/>
      <c r="G31" s="47" t="str">
        <v>megabytes</v>
      </c>
      <c r="H31"/>
      <c r="I31" s="62"/>
      <c r="J31"/>
      <c r="K31"/>
      <c r="L31"/>
      <c r="M31"/>
      <c r="N31"/>
      <c r="O31" s="176">
        <v>0</v>
      </c>
      <c r="P31" s="176">
        <v>2250000</v>
      </c>
      <c r="Q31" s="176">
        <v>14625000</v>
      </c>
      <c r="R31" s="176">
        <v>99564313.569901928</v>
      </c>
      <c r="S31" s="176">
        <v>478721566.73183233</v>
      </c>
      <c r="T31" s="176">
        <v>1253346822.2340052</v>
      </c>
      <c r="U31" s="176">
        <v>2093832066.2639453</v>
      </c>
      <c r="V31" s="176">
        <v>2026216169.1951001</v>
      </c>
      <c r="W31" s="176">
        <v>1845152915.63357</v>
      </c>
      <c r="X31" s="176">
        <v>4186390129.5864687</v>
      </c>
      <c r="Y31" s="176">
        <v>5986862039.1545086</v>
      </c>
      <c r="Z31" s="176">
        <v>10964051699.078354</v>
      </c>
      <c r="AA31" s="176">
        <v>16786198882.327137</v>
      </c>
      <c r="AB31" s="176">
        <v>17617926432.125587</v>
      </c>
      <c r="AC31" s="176">
        <v>15176714260.576839</v>
      </c>
      <c r="AD31" s="176">
        <v>14199842869.029751</v>
      </c>
      <c r="AE31" s="176">
        <v>12353593206.539528</v>
      </c>
      <c r="AF31" s="176">
        <v>9755936780.3232288</v>
      </c>
      <c r="AG31" s="176">
        <v>6762014002.7190886</v>
      </c>
      <c r="AH31" s="176">
        <v>3489023599.0062895</v>
      </c>
      <c r="AI31" s="176">
        <v>3546673502.8360076</v>
      </c>
      <c r="AJ31" s="176">
        <v>3573356975.7508473</v>
      </c>
      <c r="AK31" s="176">
        <v>3599374991.1027679</v>
      </c>
      <c r="AL31" s="176">
        <v>3624704439.7539101</v>
      </c>
      <c r="AM31" s="176">
        <v>3649327551.3778906</v>
      </c>
      <c r="AN31" s="176">
        <v>3673287440.1355572</v>
      </c>
      <c r="AO31" s="176">
        <v>3696631101.9741607</v>
      </c>
      <c r="AP31" s="176">
        <v>3719347383.5526886</v>
      </c>
      <c r="AQ31" s="176">
        <v>3741414587.426044</v>
      </c>
      <c r="AR31" s="176">
        <v>3762826207.4100151</v>
      </c>
      <c r="AS31" s="176">
        <v>3783579593.8340187</v>
      </c>
      <c r="AT31" s="176">
        <v>3803672428.3769722</v>
      </c>
      <c r="AU31" s="176">
        <v>3823100482.7134829</v>
      </c>
      <c r="AV31" s="176">
        <v>3841860391.5039783</v>
      </c>
      <c r="AW31" s="176">
        <v>3859953221.549942</v>
      </c>
      <c r="AX31" s="176">
        <v>3877383418.1386662</v>
      </c>
      <c r="AY31" s="176">
        <v>3894154125.8990445</v>
      </c>
      <c r="AZ31" s="176">
        <v>3910266514.6993232</v>
      </c>
      <c r="BA31" s="176">
        <v>3925722656.4568424</v>
      </c>
      <c r="BB31" s="176">
        <v>3940528065.8116488</v>
      </c>
      <c r="BC31" s="176">
        <v>3954691649.3501306</v>
      </c>
      <c r="BD31" s="176">
        <v>3968222327.0078282</v>
      </c>
      <c r="BE31" s="176">
        <v>3981127659.3601775</v>
      </c>
      <c r="BF31" s="176">
        <v>3993113993.4747753</v>
      </c>
      <c r="BG31" s="176">
        <v>4001420813.9387259</v>
      </c>
      <c r="BH31" s="176">
        <v>4006659685.1982574</v>
      </c>
      <c r="BI31" s="176">
        <v>4011905415.4644628</v>
      </c>
      <c r="BJ31" s="176">
        <v>4017158013.7175174</v>
      </c>
      <c r="BK31" s="176">
        <v>4022417488.9493523</v>
      </c>
      <c r="BL31" s="176">
        <v>4027683850.1636701</v>
      </c>
      <c r="BM31" s="176">
        <v>4032957106.3759613</v>
      </c>
      <c r="BN31" s="176">
        <v>4038237266.613523</v>
      </c>
      <c r="BO31" s="176">
        <v>4043524339.9154687</v>
      </c>
      <c r="BP31" s="176">
        <v>4048818335.332747</v>
      </c>
      <c r="BQ31"/>
    </row>
    <row r="32" spans="1:69">
      <c r="A32"/>
      <c r="B32"/>
      <c r="C32" s="47" t="str">
        <v>Datos - HSDPA</v>
      </c>
      <c r="D32"/>
      <c r="E32"/>
      <c r="F32"/>
      <c r="G32" s="47" t="str">
        <v>megabytes</v>
      </c>
      <c r="H32"/>
      <c r="I32" s="62"/>
      <c r="J32"/>
      <c r="K32"/>
      <c r="L32"/>
      <c r="M32"/>
      <c r="N32"/>
      <c r="O32" s="176">
        <v>0</v>
      </c>
      <c r="P32" s="176">
        <v>0</v>
      </c>
      <c r="Q32" s="176">
        <v>0</v>
      </c>
      <c r="R32" s="176">
        <v>14104944.422402773</v>
      </c>
      <c r="S32" s="176">
        <v>523174283.64264536</v>
      </c>
      <c r="T32" s="176">
        <v>2769896477.1371512</v>
      </c>
      <c r="U32" s="176">
        <v>9492038700.396553</v>
      </c>
      <c r="V32" s="176">
        <v>25834256157.237526</v>
      </c>
      <c r="W32" s="176">
        <v>70890775018.641754</v>
      </c>
      <c r="X32" s="176">
        <v>176972665411.38531</v>
      </c>
      <c r="Y32" s="176">
        <v>333827427303.25531</v>
      </c>
      <c r="Z32" s="176">
        <v>546585387328.30359</v>
      </c>
      <c r="AA32" s="176">
        <v>696648236365.17896</v>
      </c>
      <c r="AB32" s="176">
        <v>778946336385.37769</v>
      </c>
      <c r="AC32" s="176">
        <v>770921752666.56177</v>
      </c>
      <c r="AD32" s="176">
        <v>771943395418.52612</v>
      </c>
      <c r="AE32" s="176">
        <v>750502502597.83484</v>
      </c>
      <c r="AF32" s="176">
        <v>737885451223.52783</v>
      </c>
      <c r="AG32" s="176">
        <v>683899134376.37134</v>
      </c>
      <c r="AH32" s="176">
        <v>649441196684.68066</v>
      </c>
      <c r="AI32" s="176">
        <v>660172056327.64551</v>
      </c>
      <c r="AJ32" s="176">
        <v>665138874719.60266</v>
      </c>
      <c r="AK32" s="176">
        <v>669981825919.56714</v>
      </c>
      <c r="AL32" s="176">
        <v>674696608430.07983</v>
      </c>
      <c r="AM32" s="176">
        <v>679279914511.39514</v>
      </c>
      <c r="AN32" s="176">
        <v>683739769363.52124</v>
      </c>
      <c r="AO32" s="176">
        <v>688084920735.89465</v>
      </c>
      <c r="AP32" s="176">
        <v>692313292563.69971</v>
      </c>
      <c r="AQ32" s="176">
        <v>696420846119.67981</v>
      </c>
      <c r="AR32" s="176">
        <v>700406370353.25293</v>
      </c>
      <c r="AS32" s="176">
        <v>704269372059.03186</v>
      </c>
      <c r="AT32" s="176">
        <v>708009419708.48877</v>
      </c>
      <c r="AU32" s="176">
        <v>711625726247.98938</v>
      </c>
      <c r="AV32" s="176">
        <v>715117665258.68127</v>
      </c>
      <c r="AW32" s="176">
        <v>718485435313.26331</v>
      </c>
      <c r="AX32" s="176">
        <v>721729863850.30566</v>
      </c>
      <c r="AY32" s="176">
        <v>724851536205.93298</v>
      </c>
      <c r="AZ32" s="176">
        <v>727850670137.52405</v>
      </c>
      <c r="BA32" s="176">
        <v>730727651308.41382</v>
      </c>
      <c r="BB32" s="176">
        <v>733483506204.76099</v>
      </c>
      <c r="BC32" s="176">
        <v>736119892684.11719</v>
      </c>
      <c r="BD32" s="176">
        <v>738638471088.82397</v>
      </c>
      <c r="BE32" s="176">
        <v>741040648732.13672</v>
      </c>
      <c r="BF32" s="176">
        <v>743271765533.25671</v>
      </c>
      <c r="BG32" s="176">
        <v>744817983628.28174</v>
      </c>
      <c r="BH32" s="176">
        <v>745793138631.82935</v>
      </c>
      <c r="BI32" s="176">
        <v>746769570359.76038</v>
      </c>
      <c r="BJ32" s="176">
        <v>747747280483.62964</v>
      </c>
      <c r="BK32" s="176">
        <v>748726270677.18103</v>
      </c>
      <c r="BL32" s="176">
        <v>749706542616.34888</v>
      </c>
      <c r="BM32" s="176">
        <v>750688097979.26208</v>
      </c>
      <c r="BN32" s="176">
        <v>751670938446.24707</v>
      </c>
      <c r="BO32" s="176">
        <v>752655065699.82971</v>
      </c>
      <c r="BP32" s="176">
        <v>753640481424.73901</v>
      </c>
      <c r="BQ32"/>
    </row>
    <row r="33" spans="1:69">
      <c r="A33"/>
      <c r="B33"/>
      <c r="C33" s="47" t="str">
        <v>Datos - HSUPA</v>
      </c>
      <c r="D33"/>
      <c r="E33"/>
      <c r="F33"/>
      <c r="G33" s="47" t="str">
        <v>megabytes</v>
      </c>
      <c r="H33"/>
      <c r="I33" s="62"/>
      <c r="J33"/>
      <c r="K33"/>
      <c r="L33"/>
      <c r="M33"/>
      <c r="N33"/>
      <c r="O33" s="176">
        <v>0</v>
      </c>
      <c r="P33" s="176">
        <v>0</v>
      </c>
      <c r="Q33" s="176">
        <v>0</v>
      </c>
      <c r="R33" s="176">
        <v>2489107.8392475485</v>
      </c>
      <c r="S33" s="176">
        <v>92324873.583996266</v>
      </c>
      <c r="T33" s="176">
        <v>488805260.67126215</v>
      </c>
      <c r="U33" s="176">
        <v>1675065653.0111566</v>
      </c>
      <c r="V33" s="176">
        <v>4558986380.6889763</v>
      </c>
      <c r="W33" s="176">
        <v>12510136767.995607</v>
      </c>
      <c r="X33" s="176">
        <v>31230470366.715061</v>
      </c>
      <c r="Y33" s="176">
        <v>58910722465.280357</v>
      </c>
      <c r="Z33" s="176">
        <v>96456244822.64183</v>
      </c>
      <c r="AA33" s="176">
        <v>122937924064.44339</v>
      </c>
      <c r="AB33" s="176">
        <v>137461118185.65491</v>
      </c>
      <c r="AC33" s="176">
        <v>136045015176.4521</v>
      </c>
      <c r="AD33" s="176">
        <v>136225305073.85759</v>
      </c>
      <c r="AE33" s="176">
        <v>132441618105.50029</v>
      </c>
      <c r="AF33" s="176">
        <v>130215079627.68141</v>
      </c>
      <c r="AG33" s="176">
        <v>120688082537.00671</v>
      </c>
      <c r="AH33" s="176">
        <v>114607270003.17896</v>
      </c>
      <c r="AI33" s="176">
        <v>116500951116.64334</v>
      </c>
      <c r="AJ33" s="176">
        <v>117377448479.9299</v>
      </c>
      <c r="AK33" s="176">
        <v>118232086926.98245</v>
      </c>
      <c r="AL33" s="176">
        <v>119064107370.0141</v>
      </c>
      <c r="AM33" s="176">
        <v>119872926090.24623</v>
      </c>
      <c r="AN33" s="176">
        <v>120659959299.44496</v>
      </c>
      <c r="AO33" s="176">
        <v>121426750718.09908</v>
      </c>
      <c r="AP33" s="176">
        <v>122172933981.82939</v>
      </c>
      <c r="AQ33" s="176">
        <v>122897796374.06117</v>
      </c>
      <c r="AR33" s="176">
        <v>123601124179.98582</v>
      </c>
      <c r="AS33" s="176">
        <v>124282830363.35858</v>
      </c>
      <c r="AT33" s="176">
        <v>124942838772.08627</v>
      </c>
      <c r="AU33" s="176">
        <v>125581010514.35109</v>
      </c>
      <c r="AV33" s="176">
        <v>126197235045.64966</v>
      </c>
      <c r="AW33" s="176">
        <v>126791547408.22296</v>
      </c>
      <c r="AX33" s="176">
        <v>127364093620.6422</v>
      </c>
      <c r="AY33" s="176">
        <v>127914976977.51759</v>
      </c>
      <c r="AZ33" s="176">
        <v>128444235906.62192</v>
      </c>
      <c r="BA33" s="176">
        <v>128951938466.1907</v>
      </c>
      <c r="BB33" s="176">
        <v>129438265800.84019</v>
      </c>
      <c r="BC33" s="176">
        <v>129903510473.66776</v>
      </c>
      <c r="BD33" s="176">
        <v>130347965486.26309</v>
      </c>
      <c r="BE33" s="176">
        <v>130771879188.02414</v>
      </c>
      <c r="BF33" s="176">
        <v>131165605682.33943</v>
      </c>
      <c r="BG33" s="176">
        <v>131438467699.10857</v>
      </c>
      <c r="BH33" s="176">
        <v>131610553876.20522</v>
      </c>
      <c r="BI33" s="176">
        <v>131782865357.6048</v>
      </c>
      <c r="BJ33" s="176">
        <v>131955402438.28761</v>
      </c>
      <c r="BK33" s="176">
        <v>132128165413.62019</v>
      </c>
      <c r="BL33" s="176">
        <v>132301154579.35571</v>
      </c>
      <c r="BM33" s="176">
        <v>132474370231.63452</v>
      </c>
      <c r="BN33" s="176">
        <v>132647812666.9848</v>
      </c>
      <c r="BO33" s="176">
        <v>132821482182.32292</v>
      </c>
      <c r="BP33" s="176">
        <v>132995379074.95398</v>
      </c>
      <c r="BQ33"/>
    </row>
    <row r="34" spans="1:69">
      <c r="A34"/>
      <c r="B34"/>
      <c r="C34" s="47" t="str">
        <v>Datos - LTE</v>
      </c>
      <c r="D34"/>
      <c r="E34"/>
      <c r="F34"/>
      <c r="G34" s="47" t="str">
        <v>megabytes</v>
      </c>
      <c r="H34"/>
      <c r="I34" s="62"/>
      <c r="J34"/>
      <c r="K34"/>
      <c r="L34"/>
      <c r="M34"/>
      <c r="N34"/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0</v>
      </c>
      <c r="W34" s="176">
        <v>4612882289.0839252</v>
      </c>
      <c r="X34" s="176">
        <v>62795851943.797035</v>
      </c>
      <c r="Y34" s="176">
        <v>195770388680.35242</v>
      </c>
      <c r="Z34" s="176">
        <v>438562067963.13416</v>
      </c>
      <c r="AA34" s="176">
        <v>839309944116.35681</v>
      </c>
      <c r="AB34" s="176">
        <v>1266288462309.0264</v>
      </c>
      <c r="AC34" s="176">
        <v>1606202259244.3823</v>
      </c>
      <c r="AD34" s="176">
        <v>1916978787319.0166</v>
      </c>
      <c r="AE34" s="176">
        <v>2192762794160.7661</v>
      </c>
      <c r="AF34" s="176">
        <v>2373944616545.3188</v>
      </c>
      <c r="AG34" s="176">
        <v>2569565321033.2539</v>
      </c>
      <c r="AH34" s="176">
        <v>2721438407224.9058</v>
      </c>
      <c r="AI34" s="176">
        <v>2766405332212.0859</v>
      </c>
      <c r="AJ34" s="176">
        <v>2787218441085.6606</v>
      </c>
      <c r="AK34" s="176">
        <v>2807512493060.1592</v>
      </c>
      <c r="AL34" s="176">
        <v>2827269463008.0498</v>
      </c>
      <c r="AM34" s="176">
        <v>2846475490074.7549</v>
      </c>
      <c r="AN34" s="176">
        <v>2865164203305.7349</v>
      </c>
      <c r="AO34" s="176">
        <v>2883372259539.8452</v>
      </c>
      <c r="AP34" s="176">
        <v>2901090959171.0972</v>
      </c>
      <c r="AQ34" s="176">
        <v>2918303378192.3145</v>
      </c>
      <c r="AR34" s="176">
        <v>2935004441779.812</v>
      </c>
      <c r="AS34" s="176">
        <v>2951192083190.5347</v>
      </c>
      <c r="AT34" s="176">
        <v>2966864494134.0386</v>
      </c>
      <c r="AU34" s="176">
        <v>2982018376516.5166</v>
      </c>
      <c r="AV34" s="176">
        <v>2996651105373.103</v>
      </c>
      <c r="AW34" s="176">
        <v>3010763512808.9546</v>
      </c>
      <c r="AX34" s="176">
        <v>3024359066148.1597</v>
      </c>
      <c r="AY34" s="176">
        <v>3037440218201.2549</v>
      </c>
      <c r="AZ34" s="176">
        <v>3050007881465.4722</v>
      </c>
      <c r="BA34" s="176">
        <v>3062063672036.3369</v>
      </c>
      <c r="BB34" s="176">
        <v>3073611891333.0864</v>
      </c>
      <c r="BC34" s="176">
        <v>3084659486493.1016</v>
      </c>
      <c r="BD34" s="176">
        <v>3095213415066.106</v>
      </c>
      <c r="BE34" s="176">
        <v>3105279574300.9385</v>
      </c>
      <c r="BF34" s="176">
        <v>3114628914910.3247</v>
      </c>
      <c r="BG34" s="176">
        <v>3121108234872.2065</v>
      </c>
      <c r="BH34" s="176">
        <v>3125194554454.6406</v>
      </c>
      <c r="BI34" s="176">
        <v>3129286224062.2813</v>
      </c>
      <c r="BJ34" s="176">
        <v>3133383250699.6636</v>
      </c>
      <c r="BK34" s="176">
        <v>3137485641380.4946</v>
      </c>
      <c r="BL34" s="176">
        <v>3141593403127.6626</v>
      </c>
      <c r="BM34" s="176">
        <v>3145706542973.25</v>
      </c>
      <c r="BN34" s="176">
        <v>3149825067958.5479</v>
      </c>
      <c r="BO34" s="176">
        <v>3153948985134.0659</v>
      </c>
      <c r="BP34" s="176">
        <v>3158078301559.543</v>
      </c>
      <c r="BQ34"/>
    </row>
    <row r="35" spans="1:69">
      <c r="A35"/>
      <c r="B35"/>
      <c r="C35" s="47" t="str">
        <v>Llamadas en tránsito Local</v>
      </c>
      <c r="D35"/>
      <c r="E35"/>
      <c r="F35"/>
      <c r="G35" s="47" t="str">
        <v>minutos</v>
      </c>
      <c r="H35"/>
      <c r="I35" s="62"/>
      <c r="J35"/>
      <c r="K35"/>
      <c r="L35"/>
      <c r="M35"/>
      <c r="N35"/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6">
        <v>0</v>
      </c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6">
        <v>0</v>
      </c>
      <c r="AG35" s="176">
        <v>0</v>
      </c>
      <c r="AH35" s="176">
        <v>0</v>
      </c>
      <c r="AI35" s="176">
        <v>0</v>
      </c>
      <c r="AJ35" s="176">
        <v>0</v>
      </c>
      <c r="AK35" s="176">
        <v>0</v>
      </c>
      <c r="AL35" s="176">
        <v>0</v>
      </c>
      <c r="AM35" s="176">
        <v>0</v>
      </c>
      <c r="AN35" s="176">
        <v>0</v>
      </c>
      <c r="AO35" s="176">
        <v>0</v>
      </c>
      <c r="AP35" s="176">
        <v>0</v>
      </c>
      <c r="AQ35" s="176">
        <v>0</v>
      </c>
      <c r="AR35" s="176">
        <v>0</v>
      </c>
      <c r="AS35" s="176">
        <v>0</v>
      </c>
      <c r="AT35" s="176">
        <v>0</v>
      </c>
      <c r="AU35" s="176">
        <v>0</v>
      </c>
      <c r="AV35" s="176">
        <v>0</v>
      </c>
      <c r="AW35" s="176">
        <v>0</v>
      </c>
      <c r="AX35" s="176">
        <v>0</v>
      </c>
      <c r="AY35" s="176">
        <v>0</v>
      </c>
      <c r="AZ35" s="176">
        <v>0</v>
      </c>
      <c r="BA35" s="176">
        <v>0</v>
      </c>
      <c r="BB35" s="176">
        <v>0</v>
      </c>
      <c r="BC35" s="176">
        <v>0</v>
      </c>
      <c r="BD35" s="176">
        <v>0</v>
      </c>
      <c r="BE35" s="176">
        <v>0</v>
      </c>
      <c r="BF35" s="176">
        <v>0</v>
      </c>
      <c r="BG35" s="176">
        <v>0</v>
      </c>
      <c r="BH35" s="176">
        <v>0</v>
      </c>
      <c r="BI35" s="176">
        <v>0</v>
      </c>
      <c r="BJ35" s="176">
        <v>0</v>
      </c>
      <c r="BK35" s="176">
        <v>0</v>
      </c>
      <c r="BL35" s="176">
        <v>0</v>
      </c>
      <c r="BM35" s="176">
        <v>0</v>
      </c>
      <c r="BN35" s="176">
        <v>0</v>
      </c>
      <c r="BO35" s="176">
        <v>0</v>
      </c>
      <c r="BP35" s="176">
        <v>0</v>
      </c>
      <c r="BQ35"/>
    </row>
    <row r="36" spans="1:69">
      <c r="A36"/>
      <c r="B36"/>
      <c r="C36" s="47" t="str">
        <v>Llamadas en tránsito Larga Distancia</v>
      </c>
      <c r="D36"/>
      <c r="E36"/>
      <c r="F36"/>
      <c r="G36" s="47" t="str">
        <v>minutos</v>
      </c>
      <c r="H36"/>
      <c r="I36" s="62"/>
      <c r="J36"/>
      <c r="K36"/>
      <c r="L36"/>
      <c r="M36"/>
      <c r="N36"/>
      <c r="O36" s="176">
        <v>758706966.16993523</v>
      </c>
      <c r="P36" s="176">
        <v>1147589094.0210381</v>
      </c>
      <c r="Q36" s="176">
        <v>1577893360.5390625</v>
      </c>
      <c r="R36" s="176">
        <v>1771121035.2562675</v>
      </c>
      <c r="S36" s="176">
        <v>1798044710.060524</v>
      </c>
      <c r="T36" s="176">
        <v>1907435823.1772385</v>
      </c>
      <c r="U36" s="176">
        <v>2587563624.6624069</v>
      </c>
      <c r="V36" s="176">
        <v>3263795412.0455017</v>
      </c>
      <c r="W36" s="176">
        <v>3574402732.2485657</v>
      </c>
      <c r="X36" s="176">
        <v>4296375027.9077454</v>
      </c>
      <c r="Y36" s="176">
        <v>4557651740.2930145</v>
      </c>
      <c r="Z36" s="176">
        <v>4640167789.8790436</v>
      </c>
      <c r="AA36" s="176">
        <v>4712558910.0279236</v>
      </c>
      <c r="AB36" s="176">
        <v>4809669095.7778473</v>
      </c>
      <c r="AC36" s="176">
        <v>4906987749.1363678</v>
      </c>
      <c r="AD36" s="176">
        <v>5028112181.3343201</v>
      </c>
      <c r="AE36" s="176">
        <v>5135063168.0033112</v>
      </c>
      <c r="AF36" s="176">
        <v>5264341799.2827606</v>
      </c>
      <c r="AG36" s="176">
        <v>5392837699.8243561</v>
      </c>
      <c r="AH36" s="176">
        <v>5520714783.2980347</v>
      </c>
      <c r="AI36" s="176">
        <v>5591011062.4421234</v>
      </c>
      <c r="AJ36" s="176">
        <v>5646738354.3966217</v>
      </c>
      <c r="AK36" s="176">
        <v>5700686113.9953308</v>
      </c>
      <c r="AL36" s="176">
        <v>5753057932.4066162</v>
      </c>
      <c r="AM36" s="176">
        <v>5804272996.8203888</v>
      </c>
      <c r="AN36" s="176">
        <v>5854527971.3802032</v>
      </c>
      <c r="AO36" s="176">
        <v>5903368947.1533661</v>
      </c>
      <c r="AP36" s="176">
        <v>5950483068.1132507</v>
      </c>
      <c r="AQ36" s="176">
        <v>5995980431.6466522</v>
      </c>
      <c r="AR36" s="176">
        <v>6039955791.3999786</v>
      </c>
      <c r="AS36" s="176">
        <v>6082358009.3813324</v>
      </c>
      <c r="AT36" s="176">
        <v>6123073812.416748</v>
      </c>
      <c r="AU36" s="176">
        <v>6162082791.8712921</v>
      </c>
      <c r="AV36" s="176">
        <v>6199456316.4112549</v>
      </c>
      <c r="AW36" s="176">
        <v>6235248499.059494</v>
      </c>
      <c r="AX36" s="176">
        <v>6269400047.3765411</v>
      </c>
      <c r="AY36" s="176">
        <v>6301805714.6314697</v>
      </c>
      <c r="AZ36" s="176">
        <v>6332440535.7297668</v>
      </c>
      <c r="BA36" s="176">
        <v>6361363825.727356</v>
      </c>
      <c r="BB36" s="176">
        <v>6388631204.6159973</v>
      </c>
      <c r="BC36" s="176">
        <v>6414210795.2004852</v>
      </c>
      <c r="BD36" s="176">
        <v>6438031059.293396</v>
      </c>
      <c r="BE36" s="176">
        <v>6460084211.7611237</v>
      </c>
      <c r="BF36" s="176">
        <v>6480155492.6337891</v>
      </c>
      <c r="BG36" s="176">
        <v>6494037579.2939453</v>
      </c>
      <c r="BH36" s="176">
        <v>6502844638.7392578</v>
      </c>
      <c r="BI36" s="176">
        <v>6511663652.297348</v>
      </c>
      <c r="BJ36" s="176">
        <v>6520494636.2081146</v>
      </c>
      <c r="BK36" s="176">
        <v>6529337606.7334747</v>
      </c>
      <c r="BL36" s="176">
        <v>6538192580.1575012</v>
      </c>
      <c r="BM36" s="176">
        <v>6547059572.7864075</v>
      </c>
      <c r="BN36" s="176">
        <v>6555938600.9485779</v>
      </c>
      <c r="BO36" s="176">
        <v>6564829680.9946289</v>
      </c>
      <c r="BP36" s="176">
        <v>6573732829.2973175</v>
      </c>
      <c r="BQ36"/>
    </row>
    <row r="37" spans="1:69">
      <c r="A37"/>
      <c r="B37"/>
      <c r="C37" s="47" t="str">
        <v>Mobile Service23</v>
      </c>
      <c r="D37"/>
      <c r="E37"/>
      <c r="F37"/>
      <c r="G37" s="47" t="str">
        <v>Mobile Unit23</v>
      </c>
      <c r="H37"/>
      <c r="I37" s="62"/>
      <c r="J37"/>
      <c r="K37"/>
      <c r="L37"/>
      <c r="M37"/>
      <c r="N37"/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176">
        <v>0</v>
      </c>
      <c r="AI37" s="176">
        <v>0</v>
      </c>
      <c r="AJ37" s="176">
        <v>0</v>
      </c>
      <c r="AK37" s="176">
        <v>0</v>
      </c>
      <c r="AL37" s="176">
        <v>0</v>
      </c>
      <c r="AM37" s="176">
        <v>0</v>
      </c>
      <c r="AN37" s="176">
        <v>0</v>
      </c>
      <c r="AO37" s="176">
        <v>0</v>
      </c>
      <c r="AP37" s="176">
        <v>0</v>
      </c>
      <c r="AQ37" s="176">
        <v>0</v>
      </c>
      <c r="AR37" s="176">
        <v>0</v>
      </c>
      <c r="AS37" s="176">
        <v>0</v>
      </c>
      <c r="AT37" s="176">
        <v>0</v>
      </c>
      <c r="AU37" s="176">
        <v>0</v>
      </c>
      <c r="AV37" s="176">
        <v>0</v>
      </c>
      <c r="AW37" s="176">
        <v>0</v>
      </c>
      <c r="AX37" s="176">
        <v>0</v>
      </c>
      <c r="AY37" s="176">
        <v>0</v>
      </c>
      <c r="AZ37" s="176">
        <v>0</v>
      </c>
      <c r="BA37" s="176">
        <v>0</v>
      </c>
      <c r="BB37" s="176">
        <v>0</v>
      </c>
      <c r="BC37" s="176">
        <v>0</v>
      </c>
      <c r="BD37" s="176">
        <v>0</v>
      </c>
      <c r="BE37" s="176">
        <v>0</v>
      </c>
      <c r="BF37" s="176">
        <v>0</v>
      </c>
      <c r="BG37" s="176">
        <v>0</v>
      </c>
      <c r="BH37" s="176">
        <v>0</v>
      </c>
      <c r="BI37" s="176">
        <v>0</v>
      </c>
      <c r="BJ37" s="176">
        <v>0</v>
      </c>
      <c r="BK37" s="176">
        <v>0</v>
      </c>
      <c r="BL37" s="176">
        <v>0</v>
      </c>
      <c r="BM37" s="176">
        <v>0</v>
      </c>
      <c r="BN37" s="176">
        <v>0</v>
      </c>
      <c r="BO37" s="176">
        <v>0</v>
      </c>
      <c r="BP37" s="176">
        <v>0</v>
      </c>
      <c r="BQ37"/>
    </row>
    <row r="38" spans="1:69">
      <c r="A38"/>
      <c r="B38"/>
      <c r="C38" s="47" t="str">
        <v>Mobile Service24</v>
      </c>
      <c r="D38"/>
      <c r="E38"/>
      <c r="F38"/>
      <c r="G38" s="47" t="str">
        <v>Mobile Unit24</v>
      </c>
      <c r="H38"/>
      <c r="I38" s="62"/>
      <c r="J38"/>
      <c r="K38"/>
      <c r="L38"/>
      <c r="M38"/>
      <c r="N38"/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  <c r="AM38" s="176">
        <v>0</v>
      </c>
      <c r="AN38" s="176">
        <v>0</v>
      </c>
      <c r="AO38" s="176">
        <v>0</v>
      </c>
      <c r="AP38" s="176">
        <v>0</v>
      </c>
      <c r="AQ38" s="176">
        <v>0</v>
      </c>
      <c r="AR38" s="176">
        <v>0</v>
      </c>
      <c r="AS38" s="176">
        <v>0</v>
      </c>
      <c r="AT38" s="176">
        <v>0</v>
      </c>
      <c r="AU38" s="176">
        <v>0</v>
      </c>
      <c r="AV38" s="176">
        <v>0</v>
      </c>
      <c r="AW38" s="176">
        <v>0</v>
      </c>
      <c r="AX38" s="176">
        <v>0</v>
      </c>
      <c r="AY38" s="176">
        <v>0</v>
      </c>
      <c r="AZ38" s="176">
        <v>0</v>
      </c>
      <c r="BA38" s="176">
        <v>0</v>
      </c>
      <c r="BB38" s="176">
        <v>0</v>
      </c>
      <c r="BC38" s="176">
        <v>0</v>
      </c>
      <c r="BD38" s="176">
        <v>0</v>
      </c>
      <c r="BE38" s="176">
        <v>0</v>
      </c>
      <c r="BF38" s="176">
        <v>0</v>
      </c>
      <c r="BG38" s="176">
        <v>0</v>
      </c>
      <c r="BH38" s="176">
        <v>0</v>
      </c>
      <c r="BI38" s="176">
        <v>0</v>
      </c>
      <c r="BJ38" s="176">
        <v>0</v>
      </c>
      <c r="BK38" s="176">
        <v>0</v>
      </c>
      <c r="BL38" s="176">
        <v>0</v>
      </c>
      <c r="BM38" s="176">
        <v>0</v>
      </c>
      <c r="BN38" s="176">
        <v>0</v>
      </c>
      <c r="BO38" s="176">
        <v>0</v>
      </c>
      <c r="BP38" s="176">
        <v>0</v>
      </c>
      <c r="BQ38"/>
    </row>
    <row r="39" spans="1:69">
      <c r="A39"/>
      <c r="B39"/>
      <c r="C39" s="47" t="str">
        <v>Mobile Service25</v>
      </c>
      <c r="D39"/>
      <c r="E39"/>
      <c r="F39"/>
      <c r="G39" s="47" t="str">
        <v>Mobile Unit25</v>
      </c>
      <c r="H39"/>
      <c r="I39" s="62"/>
      <c r="J39"/>
      <c r="K39"/>
      <c r="L39"/>
      <c r="M39"/>
      <c r="N39"/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</v>
      </c>
      <c r="W39" s="176">
        <v>0</v>
      </c>
      <c r="X39" s="176">
        <v>0</v>
      </c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0</v>
      </c>
      <c r="AG39" s="176">
        <v>0</v>
      </c>
      <c r="AH39" s="176">
        <v>0</v>
      </c>
      <c r="AI39" s="176">
        <v>0</v>
      </c>
      <c r="AJ39" s="176">
        <v>0</v>
      </c>
      <c r="AK39" s="176">
        <v>0</v>
      </c>
      <c r="AL39" s="176">
        <v>0</v>
      </c>
      <c r="AM39" s="176">
        <v>0</v>
      </c>
      <c r="AN39" s="176">
        <v>0</v>
      </c>
      <c r="AO39" s="176">
        <v>0</v>
      </c>
      <c r="AP39" s="176">
        <v>0</v>
      </c>
      <c r="AQ39" s="176">
        <v>0</v>
      </c>
      <c r="AR39" s="176">
        <v>0</v>
      </c>
      <c r="AS39" s="176">
        <v>0</v>
      </c>
      <c r="AT39" s="176">
        <v>0</v>
      </c>
      <c r="AU39" s="176">
        <v>0</v>
      </c>
      <c r="AV39" s="176">
        <v>0</v>
      </c>
      <c r="AW39" s="176">
        <v>0</v>
      </c>
      <c r="AX39" s="176">
        <v>0</v>
      </c>
      <c r="AY39" s="176">
        <v>0</v>
      </c>
      <c r="AZ39" s="176">
        <v>0</v>
      </c>
      <c r="BA39" s="176">
        <v>0</v>
      </c>
      <c r="BB39" s="176">
        <v>0</v>
      </c>
      <c r="BC39" s="176">
        <v>0</v>
      </c>
      <c r="BD39" s="176">
        <v>0</v>
      </c>
      <c r="BE39" s="176">
        <v>0</v>
      </c>
      <c r="BF39" s="176">
        <v>0</v>
      </c>
      <c r="BG39" s="176">
        <v>0</v>
      </c>
      <c r="BH39" s="176">
        <v>0</v>
      </c>
      <c r="BI39" s="176">
        <v>0</v>
      </c>
      <c r="BJ39" s="176">
        <v>0</v>
      </c>
      <c r="BK39" s="176">
        <v>0</v>
      </c>
      <c r="BL39" s="176">
        <v>0</v>
      </c>
      <c r="BM39" s="176">
        <v>0</v>
      </c>
      <c r="BN39" s="176">
        <v>0</v>
      </c>
      <c r="BO39" s="176">
        <v>0</v>
      </c>
      <c r="BP39" s="176">
        <v>0</v>
      </c>
      <c r="BQ39"/>
    </row>
    <row r="40" spans="1:69">
      <c r="A40"/>
      <c r="B40"/>
      <c r="C40" s="47" t="str">
        <v>Mobile Service26</v>
      </c>
      <c r="D40"/>
      <c r="E40"/>
      <c r="F40"/>
      <c r="G40" s="47" t="str">
        <v>Mobile Unit26</v>
      </c>
      <c r="H40"/>
      <c r="I40" s="62"/>
      <c r="J40"/>
      <c r="K40"/>
      <c r="L40"/>
      <c r="M40"/>
      <c r="N40"/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176">
        <v>0</v>
      </c>
      <c r="AN40" s="176">
        <v>0</v>
      </c>
      <c r="AO40" s="176">
        <v>0</v>
      </c>
      <c r="AP40" s="176">
        <v>0</v>
      </c>
      <c r="AQ40" s="176">
        <v>0</v>
      </c>
      <c r="AR40" s="176">
        <v>0</v>
      </c>
      <c r="AS40" s="176">
        <v>0</v>
      </c>
      <c r="AT40" s="176">
        <v>0</v>
      </c>
      <c r="AU40" s="176">
        <v>0</v>
      </c>
      <c r="AV40" s="176">
        <v>0</v>
      </c>
      <c r="AW40" s="176">
        <v>0</v>
      </c>
      <c r="AX40" s="176">
        <v>0</v>
      </c>
      <c r="AY40" s="176">
        <v>0</v>
      </c>
      <c r="AZ40" s="176">
        <v>0</v>
      </c>
      <c r="BA40" s="176">
        <v>0</v>
      </c>
      <c r="BB40" s="176">
        <v>0</v>
      </c>
      <c r="BC40" s="176">
        <v>0</v>
      </c>
      <c r="BD40" s="176">
        <v>0</v>
      </c>
      <c r="BE40" s="176">
        <v>0</v>
      </c>
      <c r="BF40" s="176">
        <v>0</v>
      </c>
      <c r="BG40" s="176">
        <v>0</v>
      </c>
      <c r="BH40" s="176">
        <v>0</v>
      </c>
      <c r="BI40" s="176">
        <v>0</v>
      </c>
      <c r="BJ40" s="176">
        <v>0</v>
      </c>
      <c r="BK40" s="176">
        <v>0</v>
      </c>
      <c r="BL40" s="176">
        <v>0</v>
      </c>
      <c r="BM40" s="176">
        <v>0</v>
      </c>
      <c r="BN40" s="176">
        <v>0</v>
      </c>
      <c r="BO40" s="176">
        <v>0</v>
      </c>
      <c r="BP40" s="176">
        <v>0</v>
      </c>
      <c r="BQ40"/>
    </row>
    <row r="41" spans="1:69">
      <c r="A41"/>
      <c r="B41"/>
      <c r="C41" s="47" t="str">
        <v>Mobile Service27</v>
      </c>
      <c r="D41"/>
      <c r="E41"/>
      <c r="F41"/>
      <c r="G41" s="47" t="str">
        <v>Mobile Unit27</v>
      </c>
      <c r="H41"/>
      <c r="I41" s="62"/>
      <c r="J41"/>
      <c r="K41"/>
      <c r="L41"/>
      <c r="M41"/>
      <c r="N41"/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W41" s="176">
        <v>0</v>
      </c>
      <c r="X41" s="176">
        <v>0</v>
      </c>
      <c r="Y41" s="176">
        <v>0</v>
      </c>
      <c r="Z41" s="176">
        <v>0</v>
      </c>
      <c r="AA41" s="176">
        <v>0</v>
      </c>
      <c r="AB41" s="176">
        <v>0</v>
      </c>
      <c r="AC41" s="176">
        <v>0</v>
      </c>
      <c r="AD41" s="176">
        <v>0</v>
      </c>
      <c r="AE41" s="176">
        <v>0</v>
      </c>
      <c r="AF41" s="176">
        <v>0</v>
      </c>
      <c r="AG41" s="176">
        <v>0</v>
      </c>
      <c r="AH41" s="176">
        <v>0</v>
      </c>
      <c r="AI41" s="176">
        <v>0</v>
      </c>
      <c r="AJ41" s="176">
        <v>0</v>
      </c>
      <c r="AK41" s="176">
        <v>0</v>
      </c>
      <c r="AL41" s="176">
        <v>0</v>
      </c>
      <c r="AM41" s="176">
        <v>0</v>
      </c>
      <c r="AN41" s="176">
        <v>0</v>
      </c>
      <c r="AO41" s="176">
        <v>0</v>
      </c>
      <c r="AP41" s="176">
        <v>0</v>
      </c>
      <c r="AQ41" s="176">
        <v>0</v>
      </c>
      <c r="AR41" s="176">
        <v>0</v>
      </c>
      <c r="AS41" s="176">
        <v>0</v>
      </c>
      <c r="AT41" s="176">
        <v>0</v>
      </c>
      <c r="AU41" s="176">
        <v>0</v>
      </c>
      <c r="AV41" s="176">
        <v>0</v>
      </c>
      <c r="AW41" s="176">
        <v>0</v>
      </c>
      <c r="AX41" s="176">
        <v>0</v>
      </c>
      <c r="AY41" s="176">
        <v>0</v>
      </c>
      <c r="AZ41" s="176">
        <v>0</v>
      </c>
      <c r="BA41" s="176">
        <v>0</v>
      </c>
      <c r="BB41" s="176">
        <v>0</v>
      </c>
      <c r="BC41" s="176">
        <v>0</v>
      </c>
      <c r="BD41" s="176">
        <v>0</v>
      </c>
      <c r="BE41" s="176">
        <v>0</v>
      </c>
      <c r="BF41" s="176">
        <v>0</v>
      </c>
      <c r="BG41" s="176">
        <v>0</v>
      </c>
      <c r="BH41" s="176">
        <v>0</v>
      </c>
      <c r="BI41" s="176">
        <v>0</v>
      </c>
      <c r="BJ41" s="176">
        <v>0</v>
      </c>
      <c r="BK41" s="176">
        <v>0</v>
      </c>
      <c r="BL41" s="176">
        <v>0</v>
      </c>
      <c r="BM41" s="176">
        <v>0</v>
      </c>
      <c r="BN41" s="176">
        <v>0</v>
      </c>
      <c r="BO41" s="176">
        <v>0</v>
      </c>
      <c r="BP41" s="176">
        <v>0</v>
      </c>
      <c r="BQ41"/>
    </row>
    <row r="42" spans="1:69">
      <c r="A42"/>
      <c r="B42"/>
      <c r="C42" s="47" t="str">
        <v>Mobile Service28</v>
      </c>
      <c r="D42"/>
      <c r="E42"/>
      <c r="F42"/>
      <c r="G42" s="47" t="str">
        <v>Mobile Unit28</v>
      </c>
      <c r="H42"/>
      <c r="I42" s="62"/>
      <c r="J42"/>
      <c r="K42"/>
      <c r="L42"/>
      <c r="M42"/>
      <c r="N42"/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176">
        <v>0</v>
      </c>
      <c r="AD42" s="176">
        <v>0</v>
      </c>
      <c r="AE42" s="176">
        <v>0</v>
      </c>
      <c r="AF42" s="176">
        <v>0</v>
      </c>
      <c r="AG42" s="176">
        <v>0</v>
      </c>
      <c r="AH42" s="176">
        <v>0</v>
      </c>
      <c r="AI42" s="176">
        <v>0</v>
      </c>
      <c r="AJ42" s="176">
        <v>0</v>
      </c>
      <c r="AK42" s="176">
        <v>0</v>
      </c>
      <c r="AL42" s="176">
        <v>0</v>
      </c>
      <c r="AM42" s="176">
        <v>0</v>
      </c>
      <c r="AN42" s="176">
        <v>0</v>
      </c>
      <c r="AO42" s="176">
        <v>0</v>
      </c>
      <c r="AP42" s="176">
        <v>0</v>
      </c>
      <c r="AQ42" s="176">
        <v>0</v>
      </c>
      <c r="AR42" s="176">
        <v>0</v>
      </c>
      <c r="AS42" s="176">
        <v>0</v>
      </c>
      <c r="AT42" s="176">
        <v>0</v>
      </c>
      <c r="AU42" s="176">
        <v>0</v>
      </c>
      <c r="AV42" s="176">
        <v>0</v>
      </c>
      <c r="AW42" s="176">
        <v>0</v>
      </c>
      <c r="AX42" s="176">
        <v>0</v>
      </c>
      <c r="AY42" s="176">
        <v>0</v>
      </c>
      <c r="AZ42" s="176">
        <v>0</v>
      </c>
      <c r="BA42" s="176">
        <v>0</v>
      </c>
      <c r="BB42" s="176">
        <v>0</v>
      </c>
      <c r="BC42" s="176">
        <v>0</v>
      </c>
      <c r="BD42" s="176">
        <v>0</v>
      </c>
      <c r="BE42" s="176">
        <v>0</v>
      </c>
      <c r="BF42" s="176">
        <v>0</v>
      </c>
      <c r="BG42" s="176">
        <v>0</v>
      </c>
      <c r="BH42" s="176">
        <v>0</v>
      </c>
      <c r="BI42" s="176">
        <v>0</v>
      </c>
      <c r="BJ42" s="176">
        <v>0</v>
      </c>
      <c r="BK42" s="176">
        <v>0</v>
      </c>
      <c r="BL42" s="176">
        <v>0</v>
      </c>
      <c r="BM42" s="176">
        <v>0</v>
      </c>
      <c r="BN42" s="176">
        <v>0</v>
      </c>
      <c r="BO42" s="176">
        <v>0</v>
      </c>
      <c r="BP42" s="176">
        <v>0</v>
      </c>
      <c r="BQ42"/>
    </row>
    <row r="43" spans="1:69">
      <c r="A43"/>
      <c r="B43"/>
      <c r="C43" s="47" t="str">
        <v>Mobile Service29</v>
      </c>
      <c r="D43"/>
      <c r="E43"/>
      <c r="F43"/>
      <c r="G43" s="47" t="str">
        <v>Mobile Unit29</v>
      </c>
      <c r="H43"/>
      <c r="I43" s="62"/>
      <c r="J43"/>
      <c r="K43"/>
      <c r="L43"/>
      <c r="M43"/>
      <c r="N43"/>
      <c r="O43" s="176">
        <v>0</v>
      </c>
      <c r="P43" s="176">
        <v>0</v>
      </c>
      <c r="Q43" s="176">
        <v>0</v>
      </c>
      <c r="R43" s="176">
        <v>0</v>
      </c>
      <c r="S43" s="176">
        <v>0</v>
      </c>
      <c r="T43" s="176">
        <v>0</v>
      </c>
      <c r="U43" s="176">
        <v>0</v>
      </c>
      <c r="V43" s="176">
        <v>0</v>
      </c>
      <c r="W43" s="176">
        <v>0</v>
      </c>
      <c r="X43" s="176">
        <v>0</v>
      </c>
      <c r="Y43" s="176">
        <v>0</v>
      </c>
      <c r="Z43" s="176">
        <v>0</v>
      </c>
      <c r="AA43" s="176">
        <v>0</v>
      </c>
      <c r="AB43" s="176">
        <v>0</v>
      </c>
      <c r="AC43" s="176">
        <v>0</v>
      </c>
      <c r="AD43" s="176">
        <v>0</v>
      </c>
      <c r="AE43" s="176">
        <v>0</v>
      </c>
      <c r="AF43" s="176">
        <v>0</v>
      </c>
      <c r="AG43" s="176">
        <v>0</v>
      </c>
      <c r="AH43" s="176">
        <v>0</v>
      </c>
      <c r="AI43" s="176">
        <v>0</v>
      </c>
      <c r="AJ43" s="176">
        <v>0</v>
      </c>
      <c r="AK43" s="176">
        <v>0</v>
      </c>
      <c r="AL43" s="176">
        <v>0</v>
      </c>
      <c r="AM43" s="176">
        <v>0</v>
      </c>
      <c r="AN43" s="176">
        <v>0</v>
      </c>
      <c r="AO43" s="176">
        <v>0</v>
      </c>
      <c r="AP43" s="176">
        <v>0</v>
      </c>
      <c r="AQ43" s="176">
        <v>0</v>
      </c>
      <c r="AR43" s="176">
        <v>0</v>
      </c>
      <c r="AS43" s="176">
        <v>0</v>
      </c>
      <c r="AT43" s="176">
        <v>0</v>
      </c>
      <c r="AU43" s="176">
        <v>0</v>
      </c>
      <c r="AV43" s="176">
        <v>0</v>
      </c>
      <c r="AW43" s="176">
        <v>0</v>
      </c>
      <c r="AX43" s="176">
        <v>0</v>
      </c>
      <c r="AY43" s="176">
        <v>0</v>
      </c>
      <c r="AZ43" s="176">
        <v>0</v>
      </c>
      <c r="BA43" s="176">
        <v>0</v>
      </c>
      <c r="BB43" s="176">
        <v>0</v>
      </c>
      <c r="BC43" s="176">
        <v>0</v>
      </c>
      <c r="BD43" s="176">
        <v>0</v>
      </c>
      <c r="BE43" s="176">
        <v>0</v>
      </c>
      <c r="BF43" s="176">
        <v>0</v>
      </c>
      <c r="BG43" s="176">
        <v>0</v>
      </c>
      <c r="BH43" s="176">
        <v>0</v>
      </c>
      <c r="BI43" s="176">
        <v>0</v>
      </c>
      <c r="BJ43" s="176">
        <v>0</v>
      </c>
      <c r="BK43" s="176">
        <v>0</v>
      </c>
      <c r="BL43" s="176">
        <v>0</v>
      </c>
      <c r="BM43" s="176">
        <v>0</v>
      </c>
      <c r="BN43" s="176">
        <v>0</v>
      </c>
      <c r="BO43" s="176">
        <v>0</v>
      </c>
      <c r="BP43" s="176">
        <v>0</v>
      </c>
      <c r="BQ43"/>
    </row>
    <row r="44" spans="1:69">
      <c r="A44"/>
      <c r="B44"/>
      <c r="C44" s="47" t="str">
        <v>Mobile Service30</v>
      </c>
      <c r="D44"/>
      <c r="E44"/>
      <c r="F44"/>
      <c r="G44" s="47" t="str">
        <v>Mobile Unit30</v>
      </c>
      <c r="H44"/>
      <c r="I44" s="62"/>
      <c r="J44"/>
      <c r="K44"/>
      <c r="L44"/>
      <c r="M44"/>
      <c r="N44"/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176">
        <v>0</v>
      </c>
      <c r="AI44" s="176">
        <v>0</v>
      </c>
      <c r="AJ44" s="176">
        <v>0</v>
      </c>
      <c r="AK44" s="176">
        <v>0</v>
      </c>
      <c r="AL44" s="176">
        <v>0</v>
      </c>
      <c r="AM44" s="176">
        <v>0</v>
      </c>
      <c r="AN44" s="176">
        <v>0</v>
      </c>
      <c r="AO44" s="176">
        <v>0</v>
      </c>
      <c r="AP44" s="176">
        <v>0</v>
      </c>
      <c r="AQ44" s="176">
        <v>0</v>
      </c>
      <c r="AR44" s="176">
        <v>0</v>
      </c>
      <c r="AS44" s="176">
        <v>0</v>
      </c>
      <c r="AT44" s="176">
        <v>0</v>
      </c>
      <c r="AU44" s="176">
        <v>0</v>
      </c>
      <c r="AV44" s="176">
        <v>0</v>
      </c>
      <c r="AW44" s="176">
        <v>0</v>
      </c>
      <c r="AX44" s="176">
        <v>0</v>
      </c>
      <c r="AY44" s="176">
        <v>0</v>
      </c>
      <c r="AZ44" s="176">
        <v>0</v>
      </c>
      <c r="BA44" s="176">
        <v>0</v>
      </c>
      <c r="BB44" s="176">
        <v>0</v>
      </c>
      <c r="BC44" s="176">
        <v>0</v>
      </c>
      <c r="BD44" s="176">
        <v>0</v>
      </c>
      <c r="BE44" s="176">
        <v>0</v>
      </c>
      <c r="BF44" s="176">
        <v>0</v>
      </c>
      <c r="BG44" s="176">
        <v>0</v>
      </c>
      <c r="BH44" s="176">
        <v>0</v>
      </c>
      <c r="BI44" s="176">
        <v>0</v>
      </c>
      <c r="BJ44" s="176">
        <v>0</v>
      </c>
      <c r="BK44" s="176">
        <v>0</v>
      </c>
      <c r="BL44" s="176">
        <v>0</v>
      </c>
      <c r="BM44" s="176">
        <v>0</v>
      </c>
      <c r="BN44" s="176">
        <v>0</v>
      </c>
      <c r="BO44" s="176">
        <v>0</v>
      </c>
      <c r="BP44" s="176">
        <v>0</v>
      </c>
      <c r="BQ44"/>
    </row>
    <row r="45" spans="1:69" ht="1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 s="17"/>
      <c r="BN45" s="17"/>
      <c r="BO45" s="17"/>
      <c r="BP45" s="17"/>
      <c r="BQ45" s="17" t="s">
        <v>189</v>
      </c>
    </row>
    <row r="46" spans="1:69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65"/>
      <c r="X46" s="85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>
      <c r="A47"/>
      <c r="B47"/>
      <c r="C47" s="47" t="str">
        <f t="array" ref="C47:C76">Mobile.Retail.Services</f>
        <v>Llamadas on-net</v>
      </c>
      <c r="D47"/>
      <c r="E47"/>
      <c r="F47"/>
      <c r="G47" s="47" t="str">
        <f t="array" ref="G47:G76">Mobile.Retail.Services.Units</f>
        <v>minutos</v>
      </c>
      <c r="H47"/>
      <c r="I47" s="62"/>
      <c r="J47"/>
      <c r="K47"/>
      <c r="L47"/>
      <c r="M47"/>
      <c r="N47"/>
      <c r="O47" s="177"/>
      <c r="P47" s="177"/>
      <c r="Q47" s="177"/>
      <c r="R47" s="177"/>
      <c r="S47" s="177"/>
      <c r="T47" s="122">
        <f t="shared" ref="T47:BM47" si="0">IFERROR(T15/S15,0)</f>
        <v>1.1436115608874107</v>
      </c>
      <c r="U47" s="122">
        <f t="shared" si="0"/>
        <v>1.1755219530072225</v>
      </c>
      <c r="V47" s="122">
        <f t="shared" si="0"/>
        <v>1.0520020497006153</v>
      </c>
      <c r="W47" s="122">
        <f t="shared" si="0"/>
        <v>1.013535908936706</v>
      </c>
      <c r="X47" s="122">
        <f t="shared" si="0"/>
        <v>0.97532700505406755</v>
      </c>
      <c r="Y47" s="122">
        <f t="shared" si="0"/>
        <v>1.0622593027419613</v>
      </c>
      <c r="Z47" s="122">
        <f t="shared" si="0"/>
        <v>1.0516060557077367</v>
      </c>
      <c r="AA47" s="122">
        <f t="shared" si="0"/>
        <v>1.0430912745325731</v>
      </c>
      <c r="AB47" s="122">
        <f t="shared" si="0"/>
        <v>1.0401168897546544</v>
      </c>
      <c r="AC47" s="122">
        <f t="shared" si="0"/>
        <v>1.0374649209742361</v>
      </c>
      <c r="AD47" s="122">
        <f t="shared" si="0"/>
        <v>1.0351201923969251</v>
      </c>
      <c r="AE47" s="122">
        <f t="shared" si="0"/>
        <v>1.0279225301992938</v>
      </c>
      <c r="AF47" s="122">
        <f t="shared" si="0"/>
        <v>1.0260437710279839</v>
      </c>
      <c r="AG47" s="122">
        <f t="shared" si="0"/>
        <v>1.0243263387332251</v>
      </c>
      <c r="AH47" s="122">
        <f t="shared" si="0"/>
        <v>1.0227523155779095</v>
      </c>
      <c r="AI47" s="122">
        <f t="shared" si="0"/>
        <v>1.015536028496508</v>
      </c>
      <c r="AJ47" s="122">
        <f t="shared" si="0"/>
        <v>1.0075235210947675</v>
      </c>
      <c r="AK47" s="122">
        <f t="shared" si="0"/>
        <v>1.0072811128382868</v>
      </c>
      <c r="AL47" s="122">
        <f t="shared" si="0"/>
        <v>1.0070371797086306</v>
      </c>
      <c r="AM47" s="122">
        <f t="shared" si="0"/>
        <v>1.0067931363875982</v>
      </c>
      <c r="AN47" s="122">
        <f t="shared" si="0"/>
        <v>1.0065655626743122</v>
      </c>
      <c r="AO47" s="122">
        <f t="shared" si="0"/>
        <v>1.0063549782637602</v>
      </c>
      <c r="AP47" s="122">
        <f t="shared" si="0"/>
        <v>1.006145130783106</v>
      </c>
      <c r="AQ47" s="122">
        <f t="shared" si="0"/>
        <v>1.0059330849199346</v>
      </c>
      <c r="AR47" s="122">
        <f t="shared" si="0"/>
        <v>1.0057228675100403</v>
      </c>
      <c r="AS47" s="122">
        <f t="shared" si="0"/>
        <v>1.005515372031569</v>
      </c>
      <c r="AT47" s="122">
        <f t="shared" si="0"/>
        <v>1.0053105357095431</v>
      </c>
      <c r="AU47" s="122">
        <f t="shared" si="0"/>
        <v>1.0051077096417582</v>
      </c>
      <c r="AV47" s="122">
        <f t="shared" si="0"/>
        <v>1.0049069881566861</v>
      </c>
      <c r="AW47" s="122">
        <f t="shared" si="0"/>
        <v>1.0047093928988085</v>
      </c>
      <c r="AX47" s="122">
        <f t="shared" si="0"/>
        <v>1.0045156496952898</v>
      </c>
      <c r="AY47" s="122">
        <f t="shared" si="0"/>
        <v>1.0043252642186284</v>
      </c>
      <c r="AZ47" s="122">
        <f t="shared" si="0"/>
        <v>1.0041375837420299</v>
      </c>
      <c r="BA47" s="122">
        <f t="shared" si="0"/>
        <v>1.0039527080058142</v>
      </c>
      <c r="BB47" s="122">
        <f t="shared" si="0"/>
        <v>1.0037713844431815</v>
      </c>
      <c r="BC47" s="122">
        <f t="shared" si="0"/>
        <v>1.003594336419366</v>
      </c>
      <c r="BD47" s="122">
        <f t="shared" si="0"/>
        <v>1.003421424186111</v>
      </c>
      <c r="BE47" s="122">
        <f t="shared" si="0"/>
        <v>1.0032521696842731</v>
      </c>
      <c r="BF47" s="122">
        <f t="shared" si="0"/>
        <v>1.0030107886860691</v>
      </c>
      <c r="BG47" s="122">
        <f t="shared" si="0"/>
        <v>1.0020802863323022</v>
      </c>
      <c r="BH47" s="122">
        <f t="shared" si="0"/>
        <v>1.0013092527637388</v>
      </c>
      <c r="BI47" s="122">
        <f t="shared" si="0"/>
        <v>1.0013092527637384</v>
      </c>
      <c r="BJ47" s="122">
        <f t="shared" si="0"/>
        <v>1.0013092527637386</v>
      </c>
      <c r="BK47" s="122">
        <f t="shared" si="0"/>
        <v>1.0013092527637388</v>
      </c>
      <c r="BL47" s="122">
        <f t="shared" si="0"/>
        <v>1.0013092527637388</v>
      </c>
      <c r="BM47" s="122">
        <f t="shared" si="0"/>
        <v>1.0013092527637382</v>
      </c>
      <c r="BN47" s="122">
        <f t="shared" ref="BN47:BP62" si="1">IFERROR(BN15/BM15,0)</f>
        <v>1.0013092527637386</v>
      </c>
      <c r="BO47" s="122">
        <f t="shared" ref="BO47" si="2">IFERROR(BO15/BN15,0)</f>
        <v>1.0013092527637386</v>
      </c>
      <c r="BP47" s="122">
        <f t="shared" ref="BP47" si="3">IFERROR(BP15/BO15,0)</f>
        <v>1.0013092527637386</v>
      </c>
      <c r="BQ47"/>
    </row>
    <row r="48" spans="1:69">
      <c r="A48"/>
      <c r="B48"/>
      <c r="C48" s="47" t="str">
        <v>Llamadas a redes fijas</v>
      </c>
      <c r="D48"/>
      <c r="E48"/>
      <c r="F48"/>
      <c r="G48" s="47" t="str">
        <v>minutos</v>
      </c>
      <c r="H48"/>
      <c r="I48" s="62"/>
      <c r="J48"/>
      <c r="K48"/>
      <c r="L48"/>
      <c r="M48"/>
      <c r="N48"/>
      <c r="O48" s="177"/>
      <c r="P48" s="177"/>
      <c r="Q48" s="177"/>
      <c r="R48" s="177"/>
      <c r="S48" s="177"/>
      <c r="T48" s="122">
        <f t="shared" ref="T48:BM52" si="4">IFERROR(T16/S16,0)</f>
        <v>1.1436115608874109</v>
      </c>
      <c r="U48" s="122">
        <f t="shared" si="4"/>
        <v>1.1755219530072223</v>
      </c>
      <c r="V48" s="122">
        <f t="shared" si="4"/>
        <v>1.0520020497006155</v>
      </c>
      <c r="W48" s="122">
        <f t="shared" si="4"/>
        <v>1.0135359089367058</v>
      </c>
      <c r="X48" s="122">
        <f t="shared" si="4"/>
        <v>1.0319768361168538</v>
      </c>
      <c r="Y48" s="122">
        <f t="shared" si="4"/>
        <v>1.097339073317547</v>
      </c>
      <c r="Z48" s="122">
        <f t="shared" si="4"/>
        <v>1.0856427448110337</v>
      </c>
      <c r="AA48" s="122">
        <f t="shared" si="4"/>
        <v>1.0762039692520711</v>
      </c>
      <c r="AB48" s="122">
        <f t="shared" si="4"/>
        <v>1.0725230708429325</v>
      </c>
      <c r="AC48" s="122">
        <f t="shared" si="4"/>
        <v>1.0692098793517228</v>
      </c>
      <c r="AD48" s="122">
        <f t="shared" si="4"/>
        <v>1.0662457760811028</v>
      </c>
      <c r="AE48" s="122">
        <f t="shared" si="4"/>
        <v>1.0583153314765761</v>
      </c>
      <c r="AF48" s="122">
        <f t="shared" si="4"/>
        <v>1.0558912317320452</v>
      </c>
      <c r="AG48" s="122">
        <f t="shared" si="4"/>
        <v>1.0536588036001251</v>
      </c>
      <c r="AH48" s="122">
        <f t="shared" si="4"/>
        <v>1.0515977889592716</v>
      </c>
      <c r="AI48" s="122">
        <f t="shared" si="4"/>
        <v>1.0155360284965074</v>
      </c>
      <c r="AJ48" s="122">
        <f t="shared" si="4"/>
        <v>1.0075235210947679</v>
      </c>
      <c r="AK48" s="122">
        <f t="shared" si="4"/>
        <v>1.0072811128382868</v>
      </c>
      <c r="AL48" s="122">
        <f t="shared" si="4"/>
        <v>1.0070371797086306</v>
      </c>
      <c r="AM48" s="122">
        <f t="shared" si="4"/>
        <v>1.0067931363875979</v>
      </c>
      <c r="AN48" s="122">
        <f t="shared" si="4"/>
        <v>1.0065655626743124</v>
      </c>
      <c r="AO48" s="122">
        <f t="shared" si="4"/>
        <v>1.00635497826376</v>
      </c>
      <c r="AP48" s="122">
        <f t="shared" si="4"/>
        <v>1.006145130783106</v>
      </c>
      <c r="AQ48" s="122">
        <f t="shared" si="4"/>
        <v>1.0059330849199348</v>
      </c>
      <c r="AR48" s="122">
        <f t="shared" si="4"/>
        <v>1.00572286751004</v>
      </c>
      <c r="AS48" s="122">
        <f t="shared" si="4"/>
        <v>1.005515372031569</v>
      </c>
      <c r="AT48" s="122">
        <f t="shared" si="4"/>
        <v>1.0053105357095431</v>
      </c>
      <c r="AU48" s="122">
        <f t="shared" si="4"/>
        <v>1.005107709641758</v>
      </c>
      <c r="AV48" s="122">
        <f t="shared" si="4"/>
        <v>1.0049069881566861</v>
      </c>
      <c r="AW48" s="122">
        <f t="shared" si="4"/>
        <v>1.0047093928988087</v>
      </c>
      <c r="AX48" s="122">
        <f t="shared" si="4"/>
        <v>1.0045156496952896</v>
      </c>
      <c r="AY48" s="122">
        <f t="shared" si="4"/>
        <v>1.0043252642186282</v>
      </c>
      <c r="AZ48" s="122">
        <f t="shared" si="4"/>
        <v>1.0041375837420301</v>
      </c>
      <c r="BA48" s="122">
        <f t="shared" si="4"/>
        <v>1.0039527080058142</v>
      </c>
      <c r="BB48" s="122">
        <f t="shared" si="4"/>
        <v>1.0037713844431817</v>
      </c>
      <c r="BC48" s="122">
        <f t="shared" si="4"/>
        <v>1.0035943364193662</v>
      </c>
      <c r="BD48" s="122">
        <f t="shared" si="4"/>
        <v>1.003421424186111</v>
      </c>
      <c r="BE48" s="122">
        <f t="shared" si="4"/>
        <v>1.0032521696842729</v>
      </c>
      <c r="BF48" s="122">
        <f t="shared" si="4"/>
        <v>1.0030107886860689</v>
      </c>
      <c r="BG48" s="122">
        <f t="shared" si="4"/>
        <v>1.0020802863323024</v>
      </c>
      <c r="BH48" s="122">
        <f t="shared" si="4"/>
        <v>1.0013092527637386</v>
      </c>
      <c r="BI48" s="122">
        <f t="shared" si="4"/>
        <v>1.0013092527637384</v>
      </c>
      <c r="BJ48" s="122">
        <f t="shared" si="4"/>
        <v>1.0013092527637386</v>
      </c>
      <c r="BK48" s="122">
        <f t="shared" si="4"/>
        <v>1.0013092527637391</v>
      </c>
      <c r="BL48" s="122">
        <f t="shared" si="4"/>
        <v>1.0013092527637386</v>
      </c>
      <c r="BM48" s="122">
        <f t="shared" si="4"/>
        <v>1.0013092527637382</v>
      </c>
      <c r="BN48" s="122">
        <f t="shared" si="1"/>
        <v>1.0013092527637386</v>
      </c>
      <c r="BO48" s="122">
        <f t="shared" si="1"/>
        <v>1.0013092527637388</v>
      </c>
      <c r="BP48" s="122">
        <f t="shared" si="1"/>
        <v>1.0013092527637384</v>
      </c>
      <c r="BQ48"/>
    </row>
    <row r="49" spans="1:69">
      <c r="A49"/>
      <c r="B49"/>
      <c r="C49" s="47" t="str">
        <v>Llamadas a otras redes móviles</v>
      </c>
      <c r="D49"/>
      <c r="E49"/>
      <c r="F49"/>
      <c r="G49" s="47" t="str">
        <v>minutos</v>
      </c>
      <c r="H49"/>
      <c r="I49" s="62"/>
      <c r="J49"/>
      <c r="K49"/>
      <c r="L49"/>
      <c r="M49"/>
      <c r="N49"/>
      <c r="O49" s="177"/>
      <c r="P49" s="177"/>
      <c r="Q49" s="177"/>
      <c r="R49" s="177"/>
      <c r="S49" s="177"/>
      <c r="T49" s="122">
        <f t="shared" si="4"/>
        <v>1.1436115608874109</v>
      </c>
      <c r="U49" s="122">
        <f t="shared" si="4"/>
        <v>1.1755219530072225</v>
      </c>
      <c r="V49" s="122">
        <f t="shared" si="4"/>
        <v>1.0520020497006155</v>
      </c>
      <c r="W49" s="122">
        <f t="shared" si="4"/>
        <v>1.0135359089367058</v>
      </c>
      <c r="X49" s="122">
        <f t="shared" si="4"/>
        <v>1.0319768361168535</v>
      </c>
      <c r="Y49" s="122">
        <f t="shared" si="4"/>
        <v>1.0973390733175472</v>
      </c>
      <c r="Z49" s="122">
        <f t="shared" si="4"/>
        <v>1.0856427448110337</v>
      </c>
      <c r="AA49" s="122">
        <f t="shared" si="4"/>
        <v>1.0762039692520708</v>
      </c>
      <c r="AB49" s="122">
        <f t="shared" si="4"/>
        <v>1.0725230708429327</v>
      </c>
      <c r="AC49" s="122">
        <f t="shared" si="4"/>
        <v>1.0692098793517231</v>
      </c>
      <c r="AD49" s="122">
        <f t="shared" si="4"/>
        <v>1.0662457760811026</v>
      </c>
      <c r="AE49" s="122">
        <f t="shared" si="4"/>
        <v>1.0583153314765763</v>
      </c>
      <c r="AF49" s="122">
        <f t="shared" si="4"/>
        <v>1.055891231732045</v>
      </c>
      <c r="AG49" s="122">
        <f t="shared" si="4"/>
        <v>1.0536588036001251</v>
      </c>
      <c r="AH49" s="122">
        <f t="shared" si="4"/>
        <v>1.0515977889592714</v>
      </c>
      <c r="AI49" s="122">
        <f t="shared" si="4"/>
        <v>1.0155360284965076</v>
      </c>
      <c r="AJ49" s="122">
        <f t="shared" si="4"/>
        <v>1.0075235210947677</v>
      </c>
      <c r="AK49" s="122">
        <f t="shared" si="4"/>
        <v>1.007281112838287</v>
      </c>
      <c r="AL49" s="122">
        <f t="shared" si="4"/>
        <v>1.0070371797086306</v>
      </c>
      <c r="AM49" s="122">
        <f t="shared" si="4"/>
        <v>1.0067931363875979</v>
      </c>
      <c r="AN49" s="122">
        <f t="shared" si="4"/>
        <v>1.0065655626743124</v>
      </c>
      <c r="AO49" s="122">
        <f t="shared" si="4"/>
        <v>1.0063549782637597</v>
      </c>
      <c r="AP49" s="122">
        <f t="shared" si="4"/>
        <v>1.006145130783106</v>
      </c>
      <c r="AQ49" s="122">
        <f t="shared" si="4"/>
        <v>1.0059330849199346</v>
      </c>
      <c r="AR49" s="122">
        <f t="shared" si="4"/>
        <v>1.00572286751004</v>
      </c>
      <c r="AS49" s="122">
        <f t="shared" si="4"/>
        <v>1.0055153720315688</v>
      </c>
      <c r="AT49" s="122">
        <f t="shared" si="4"/>
        <v>1.0053105357095431</v>
      </c>
      <c r="AU49" s="122">
        <f t="shared" si="4"/>
        <v>1.0051077096417578</v>
      </c>
      <c r="AV49" s="122">
        <f t="shared" si="4"/>
        <v>1.0049069881566863</v>
      </c>
      <c r="AW49" s="122">
        <f t="shared" si="4"/>
        <v>1.0047093928988085</v>
      </c>
      <c r="AX49" s="122">
        <f t="shared" si="4"/>
        <v>1.0045156496952898</v>
      </c>
      <c r="AY49" s="122">
        <f t="shared" si="4"/>
        <v>1.0043252642186284</v>
      </c>
      <c r="AZ49" s="122">
        <f t="shared" si="4"/>
        <v>1.0041375837420299</v>
      </c>
      <c r="BA49" s="122">
        <f t="shared" si="4"/>
        <v>1.0039527080058139</v>
      </c>
      <c r="BB49" s="122">
        <f t="shared" si="4"/>
        <v>1.0037713844431817</v>
      </c>
      <c r="BC49" s="122">
        <f t="shared" si="4"/>
        <v>1.0035943364193662</v>
      </c>
      <c r="BD49" s="122">
        <f t="shared" si="4"/>
        <v>1.003421424186111</v>
      </c>
      <c r="BE49" s="122">
        <f t="shared" si="4"/>
        <v>1.0032521696842729</v>
      </c>
      <c r="BF49" s="122">
        <f t="shared" si="4"/>
        <v>1.0030107886860693</v>
      </c>
      <c r="BG49" s="122">
        <f t="shared" si="4"/>
        <v>1.002080286332302</v>
      </c>
      <c r="BH49" s="122">
        <f t="shared" si="4"/>
        <v>1.0013092527637386</v>
      </c>
      <c r="BI49" s="122">
        <f t="shared" si="4"/>
        <v>1.0013092527637384</v>
      </c>
      <c r="BJ49" s="122">
        <f t="shared" si="4"/>
        <v>1.0013092527637388</v>
      </c>
      <c r="BK49" s="122">
        <f t="shared" si="4"/>
        <v>1.0013092527637388</v>
      </c>
      <c r="BL49" s="122">
        <f t="shared" si="4"/>
        <v>1.0013092527637386</v>
      </c>
      <c r="BM49" s="122">
        <f t="shared" si="4"/>
        <v>1.0013092527637384</v>
      </c>
      <c r="BN49" s="122">
        <f t="shared" si="1"/>
        <v>1.0013092527637386</v>
      </c>
      <c r="BO49" s="122">
        <f t="shared" si="1"/>
        <v>1.0013092527637384</v>
      </c>
      <c r="BP49" s="122">
        <f t="shared" si="1"/>
        <v>1.0013092527637388</v>
      </c>
      <c r="BQ49"/>
    </row>
    <row r="50" spans="1:69">
      <c r="A50"/>
      <c r="B50"/>
      <c r="C50" s="47" t="str">
        <v>Llamadas a internacional</v>
      </c>
      <c r="D50"/>
      <c r="E50"/>
      <c r="F50"/>
      <c r="G50" s="47" t="str">
        <v>minutos</v>
      </c>
      <c r="H50"/>
      <c r="I50" s="62"/>
      <c r="J50"/>
      <c r="K50"/>
      <c r="L50"/>
      <c r="M50"/>
      <c r="N50"/>
      <c r="O50" s="177"/>
      <c r="P50" s="177"/>
      <c r="Q50" s="177"/>
      <c r="R50" s="177"/>
      <c r="S50" s="177"/>
      <c r="T50" s="122">
        <f t="shared" si="4"/>
        <v>1.1436115608874109</v>
      </c>
      <c r="U50" s="122">
        <f t="shared" si="4"/>
        <v>1.1755219530072223</v>
      </c>
      <c r="V50" s="122">
        <f t="shared" si="4"/>
        <v>1.0520020497006155</v>
      </c>
      <c r="W50" s="122">
        <f t="shared" si="4"/>
        <v>1.0135359089367058</v>
      </c>
      <c r="X50" s="122">
        <f t="shared" si="4"/>
        <v>1.251546375716184</v>
      </c>
      <c r="Y50" s="122">
        <f t="shared" si="4"/>
        <v>1.0973390733175472</v>
      </c>
      <c r="Z50" s="122">
        <f t="shared" si="4"/>
        <v>1.0856427448110337</v>
      </c>
      <c r="AA50" s="122">
        <f t="shared" si="4"/>
        <v>1.0762039692520711</v>
      </c>
      <c r="AB50" s="122">
        <f t="shared" si="4"/>
        <v>1.0725230708429327</v>
      </c>
      <c r="AC50" s="122">
        <f t="shared" si="4"/>
        <v>1.0692098793517228</v>
      </c>
      <c r="AD50" s="122">
        <f t="shared" si="4"/>
        <v>1.0662457760811028</v>
      </c>
      <c r="AE50" s="122">
        <f t="shared" si="4"/>
        <v>1.0583153314765763</v>
      </c>
      <c r="AF50" s="122">
        <f t="shared" si="4"/>
        <v>1.0558912317320455</v>
      </c>
      <c r="AG50" s="122">
        <f t="shared" si="4"/>
        <v>1.0536588036001246</v>
      </c>
      <c r="AH50" s="122">
        <f t="shared" si="4"/>
        <v>1.0515977889592714</v>
      </c>
      <c r="AI50" s="122">
        <f t="shared" si="4"/>
        <v>1.0155360284965078</v>
      </c>
      <c r="AJ50" s="122">
        <f t="shared" si="4"/>
        <v>1.0075235210947677</v>
      </c>
      <c r="AK50" s="122">
        <f t="shared" si="4"/>
        <v>1.0072811128382866</v>
      </c>
      <c r="AL50" s="122">
        <f t="shared" si="4"/>
        <v>1.0070371797086308</v>
      </c>
      <c r="AM50" s="122">
        <f t="shared" si="4"/>
        <v>1.0067931363875982</v>
      </c>
      <c r="AN50" s="122">
        <f t="shared" si="4"/>
        <v>1.006565562674312</v>
      </c>
      <c r="AO50" s="122">
        <f t="shared" si="4"/>
        <v>1.00635497826376</v>
      </c>
      <c r="AP50" s="122">
        <f t="shared" si="4"/>
        <v>1.006145130783106</v>
      </c>
      <c r="AQ50" s="122">
        <f t="shared" si="4"/>
        <v>1.0059330849199348</v>
      </c>
      <c r="AR50" s="122">
        <f t="shared" si="4"/>
        <v>1.00572286751004</v>
      </c>
      <c r="AS50" s="122">
        <f t="shared" si="4"/>
        <v>1.005515372031569</v>
      </c>
      <c r="AT50" s="122">
        <f t="shared" si="4"/>
        <v>1.0053105357095429</v>
      </c>
      <c r="AU50" s="122">
        <f t="shared" si="4"/>
        <v>1.005107709641758</v>
      </c>
      <c r="AV50" s="122">
        <f t="shared" si="4"/>
        <v>1.0049069881566863</v>
      </c>
      <c r="AW50" s="122">
        <f t="shared" si="4"/>
        <v>1.0047093928988085</v>
      </c>
      <c r="AX50" s="122">
        <f t="shared" si="4"/>
        <v>1.0045156496952898</v>
      </c>
      <c r="AY50" s="122">
        <f t="shared" si="4"/>
        <v>1.0043252642186282</v>
      </c>
      <c r="AZ50" s="122">
        <f t="shared" si="4"/>
        <v>1.0041375837420299</v>
      </c>
      <c r="BA50" s="122">
        <f t="shared" si="4"/>
        <v>1.0039527080058142</v>
      </c>
      <c r="BB50" s="122">
        <f t="shared" si="4"/>
        <v>1.0037713844431817</v>
      </c>
      <c r="BC50" s="122">
        <f t="shared" si="4"/>
        <v>1.003594336419366</v>
      </c>
      <c r="BD50" s="122">
        <f t="shared" si="4"/>
        <v>1.003421424186111</v>
      </c>
      <c r="BE50" s="122">
        <f t="shared" si="4"/>
        <v>1.0032521696842731</v>
      </c>
      <c r="BF50" s="122">
        <f t="shared" si="4"/>
        <v>1.0030107886860689</v>
      </c>
      <c r="BG50" s="122">
        <f t="shared" si="4"/>
        <v>1.002080286332302</v>
      </c>
      <c r="BH50" s="122">
        <f t="shared" si="4"/>
        <v>1.0013092527637388</v>
      </c>
      <c r="BI50" s="122">
        <f t="shared" si="4"/>
        <v>1.0013092527637386</v>
      </c>
      <c r="BJ50" s="122">
        <f t="shared" si="4"/>
        <v>1.0013092527637386</v>
      </c>
      <c r="BK50" s="122">
        <f t="shared" si="4"/>
        <v>1.0013092527637388</v>
      </c>
      <c r="BL50" s="122">
        <f t="shared" si="4"/>
        <v>1.0013092527637386</v>
      </c>
      <c r="BM50" s="122">
        <f t="shared" si="4"/>
        <v>1.0013092527637384</v>
      </c>
      <c r="BN50" s="122">
        <f t="shared" si="1"/>
        <v>1.0013092527637386</v>
      </c>
      <c r="BO50" s="122">
        <f t="shared" si="1"/>
        <v>1.0013092527637386</v>
      </c>
      <c r="BP50" s="122">
        <f t="shared" si="1"/>
        <v>1.0013092527637386</v>
      </c>
      <c r="BQ50"/>
    </row>
    <row r="51" spans="1:69">
      <c r="A51"/>
      <c r="B51"/>
      <c r="C51" s="47" t="str">
        <v>Llamadas entrantes de fijos</v>
      </c>
      <c r="D51"/>
      <c r="E51"/>
      <c r="F51"/>
      <c r="G51" s="47" t="str">
        <v>minutos</v>
      </c>
      <c r="H51"/>
      <c r="I51" s="62"/>
      <c r="J51"/>
      <c r="K51"/>
      <c r="L51"/>
      <c r="M51"/>
      <c r="N51"/>
      <c r="O51" s="177"/>
      <c r="P51" s="177"/>
      <c r="Q51" s="177"/>
      <c r="R51" s="177"/>
      <c r="S51" s="177"/>
      <c r="T51" s="122">
        <f t="shared" si="4"/>
        <v>0.98709299070680612</v>
      </c>
      <c r="U51" s="122">
        <f t="shared" si="4"/>
        <v>0.98736596671593801</v>
      </c>
      <c r="V51" s="122">
        <f t="shared" si="4"/>
        <v>1.1190959554554452</v>
      </c>
      <c r="W51" s="122">
        <f t="shared" si="4"/>
        <v>0.98303804902715808</v>
      </c>
      <c r="X51" s="122">
        <f t="shared" si="4"/>
        <v>1.6204079482667948</v>
      </c>
      <c r="Y51" s="122">
        <f t="shared" si="4"/>
        <v>1.0387043922323669</v>
      </c>
      <c r="Z51" s="122">
        <f t="shared" si="4"/>
        <v>1.0292927084946422</v>
      </c>
      <c r="AA51" s="122">
        <f t="shared" si="4"/>
        <v>1.0218799057839638</v>
      </c>
      <c r="AB51" s="122">
        <f t="shared" si="4"/>
        <v>1.0221245195170607</v>
      </c>
      <c r="AC51" s="122">
        <f t="shared" si="4"/>
        <v>1.0192567500725525</v>
      </c>
      <c r="AD51" s="122">
        <f t="shared" si="4"/>
        <v>1.0206176813539596</v>
      </c>
      <c r="AE51" s="122">
        <f t="shared" si="4"/>
        <v>1.0153692929492812</v>
      </c>
      <c r="AF51" s="122">
        <f t="shared" si="4"/>
        <v>1.0176343738012694</v>
      </c>
      <c r="AG51" s="122">
        <f t="shared" si="4"/>
        <v>1.0161157605831821</v>
      </c>
      <c r="AH51" s="122">
        <f t="shared" si="4"/>
        <v>1.0147333429690311</v>
      </c>
      <c r="AI51" s="122">
        <f t="shared" si="4"/>
        <v>1.0127531238298304</v>
      </c>
      <c r="AJ51" s="122">
        <f t="shared" si="4"/>
        <v>1.0099507395929694</v>
      </c>
      <c r="AK51" s="122">
        <f t="shared" si="4"/>
        <v>1.0095273407249163</v>
      </c>
      <c r="AL51" s="122">
        <f t="shared" si="4"/>
        <v>1.0091521597145507</v>
      </c>
      <c r="AM51" s="122">
        <f t="shared" si="4"/>
        <v>1.0088589439587829</v>
      </c>
      <c r="AN51" s="122">
        <f t="shared" si="4"/>
        <v>1.0086063765586524</v>
      </c>
      <c r="AO51" s="122">
        <f t="shared" si="4"/>
        <v>1.0082849330551265</v>
      </c>
      <c r="AP51" s="122">
        <f t="shared" si="4"/>
        <v>1.0079207062238271</v>
      </c>
      <c r="AQ51" s="122">
        <f t="shared" si="4"/>
        <v>1.0075837372317016</v>
      </c>
      <c r="AR51" s="122">
        <f t="shared" si="4"/>
        <v>1.0072702164908023</v>
      </c>
      <c r="AS51" s="122">
        <f t="shared" si="4"/>
        <v>1.0069559052337882</v>
      </c>
      <c r="AT51" s="122">
        <f t="shared" si="4"/>
        <v>1.0066309206339821</v>
      </c>
      <c r="AU51" s="122">
        <f t="shared" si="4"/>
        <v>1.0063098399623986</v>
      </c>
      <c r="AV51" s="122">
        <f t="shared" si="4"/>
        <v>1.0060064009025496</v>
      </c>
      <c r="AW51" s="122">
        <f t="shared" si="4"/>
        <v>1.0057171929939956</v>
      </c>
      <c r="AX51" s="122">
        <f t="shared" si="4"/>
        <v>1.0054244320035115</v>
      </c>
      <c r="AY51" s="122">
        <f t="shared" si="4"/>
        <v>1.0051210931480241</v>
      </c>
      <c r="AZ51" s="122">
        <f t="shared" si="4"/>
        <v>1.0048191856844748</v>
      </c>
      <c r="BA51" s="122">
        <f t="shared" si="4"/>
        <v>1.0045309182484841</v>
      </c>
      <c r="BB51" s="122">
        <f t="shared" si="4"/>
        <v>1.0042552075316853</v>
      </c>
      <c r="BC51" s="122">
        <f t="shared" si="4"/>
        <v>1.003978743702044</v>
      </c>
      <c r="BD51" s="122">
        <f t="shared" si="4"/>
        <v>1.0036955046059257</v>
      </c>
      <c r="BE51" s="122">
        <f t="shared" si="4"/>
        <v>1.0034146007075095</v>
      </c>
      <c r="BF51" s="122">
        <f t="shared" si="4"/>
        <v>1.00310092193578</v>
      </c>
      <c r="BG51" s="122">
        <f t="shared" si="4"/>
        <v>1.0021383409194977</v>
      </c>
      <c r="BH51" s="122">
        <f t="shared" si="4"/>
        <v>1.0013532139107126</v>
      </c>
      <c r="BI51" s="122">
        <f t="shared" si="4"/>
        <v>1.0013532110696806</v>
      </c>
      <c r="BJ51" s="122">
        <f t="shared" si="4"/>
        <v>1.0013532082287091</v>
      </c>
      <c r="BK51" s="122">
        <f t="shared" si="4"/>
        <v>1.0013532053877947</v>
      </c>
      <c r="BL51" s="122">
        <f t="shared" si="4"/>
        <v>1.0013532025469409</v>
      </c>
      <c r="BM51" s="122">
        <f t="shared" si="4"/>
        <v>1.0013531997061449</v>
      </c>
      <c r="BN51" s="122">
        <f t="shared" si="1"/>
        <v>1.0013531968654081</v>
      </c>
      <c r="BO51" s="122">
        <f t="shared" si="1"/>
        <v>1.0013531940247304</v>
      </c>
      <c r="BP51" s="122">
        <f t="shared" si="1"/>
        <v>1.0013531911841111</v>
      </c>
      <c r="BQ51"/>
    </row>
    <row r="52" spans="1:69">
      <c r="A52"/>
      <c r="B52"/>
      <c r="C52" s="47" t="str">
        <v>Llamadas entrantes de otros móviles</v>
      </c>
      <c r="D52"/>
      <c r="E52"/>
      <c r="F52"/>
      <c r="G52" s="47" t="str">
        <v>minutos</v>
      </c>
      <c r="H52"/>
      <c r="I52" s="62"/>
      <c r="J52"/>
      <c r="K52"/>
      <c r="L52"/>
      <c r="M52"/>
      <c r="N52"/>
      <c r="O52" s="177"/>
      <c r="P52" s="177"/>
      <c r="Q52" s="177"/>
      <c r="R52" s="177"/>
      <c r="S52" s="177"/>
      <c r="T52" s="122">
        <f t="shared" si="4"/>
        <v>1.1436115608874109</v>
      </c>
      <c r="U52" s="122">
        <f t="shared" si="4"/>
        <v>1.1755219530072225</v>
      </c>
      <c r="V52" s="122">
        <f t="shared" si="4"/>
        <v>1.0520020497006155</v>
      </c>
      <c r="W52" s="122">
        <f t="shared" si="4"/>
        <v>1.0135359089367058</v>
      </c>
      <c r="X52" s="122">
        <f t="shared" si="4"/>
        <v>1.0319768361168535</v>
      </c>
      <c r="Y52" s="122">
        <f t="shared" si="4"/>
        <v>1.0973390733175472</v>
      </c>
      <c r="Z52" s="122">
        <f t="shared" si="4"/>
        <v>1.0856427448110337</v>
      </c>
      <c r="AA52" s="122">
        <f t="shared" si="4"/>
        <v>1.0762039692520708</v>
      </c>
      <c r="AB52" s="122">
        <f t="shared" si="4"/>
        <v>1.0725230708429327</v>
      </c>
      <c r="AC52" s="122">
        <f t="shared" si="4"/>
        <v>1.0692098793517231</v>
      </c>
      <c r="AD52" s="122">
        <f t="shared" si="4"/>
        <v>1.0662457760811026</v>
      </c>
      <c r="AE52" s="122">
        <f t="shared" si="4"/>
        <v>1.0583153314765763</v>
      </c>
      <c r="AF52" s="122">
        <f t="shared" si="4"/>
        <v>1.055891231732045</v>
      </c>
      <c r="AG52" s="122">
        <f t="shared" si="4"/>
        <v>1.0536588036001251</v>
      </c>
      <c r="AH52" s="122">
        <f t="shared" si="4"/>
        <v>1.0515977889592714</v>
      </c>
      <c r="AI52" s="122">
        <f t="shared" si="4"/>
        <v>1.0155360284965076</v>
      </c>
      <c r="AJ52" s="122">
        <f t="shared" si="4"/>
        <v>1.0075235210947677</v>
      </c>
      <c r="AK52" s="122">
        <f t="shared" si="4"/>
        <v>1.007281112838287</v>
      </c>
      <c r="AL52" s="122">
        <f t="shared" si="4"/>
        <v>1.0070371797086306</v>
      </c>
      <c r="AM52" s="122">
        <f t="shared" si="4"/>
        <v>1.0067931363875979</v>
      </c>
      <c r="AN52" s="122">
        <f t="shared" si="4"/>
        <v>1.0065655626743124</v>
      </c>
      <c r="AO52" s="122">
        <f t="shared" si="4"/>
        <v>1.0063549782637597</v>
      </c>
      <c r="AP52" s="122">
        <f t="shared" si="4"/>
        <v>1.006145130783106</v>
      </c>
      <c r="AQ52" s="122">
        <f t="shared" si="4"/>
        <v>1.0059330849199346</v>
      </c>
      <c r="AR52" s="122">
        <f t="shared" si="4"/>
        <v>1.00572286751004</v>
      </c>
      <c r="AS52" s="122">
        <f t="shared" si="4"/>
        <v>1.0055153720315688</v>
      </c>
      <c r="AT52" s="122">
        <f t="shared" si="4"/>
        <v>1.0053105357095431</v>
      </c>
      <c r="AU52" s="122">
        <f t="shared" si="4"/>
        <v>1.0051077096417578</v>
      </c>
      <c r="AV52" s="122">
        <f t="shared" si="4"/>
        <v>1.0049069881566863</v>
      </c>
      <c r="AW52" s="122">
        <f t="shared" si="4"/>
        <v>1.0047093928988085</v>
      </c>
      <c r="AX52" s="122">
        <f t="shared" si="4"/>
        <v>1.0045156496952898</v>
      </c>
      <c r="AY52" s="122">
        <f t="shared" si="4"/>
        <v>1.0043252642186284</v>
      </c>
      <c r="AZ52" s="122">
        <f t="shared" si="4"/>
        <v>1.0041375837420299</v>
      </c>
      <c r="BA52" s="122">
        <f t="shared" si="4"/>
        <v>1.0039527080058139</v>
      </c>
      <c r="BB52" s="122">
        <f t="shared" si="4"/>
        <v>1.0037713844431817</v>
      </c>
      <c r="BC52" s="122">
        <f t="shared" si="4"/>
        <v>1.0035943364193662</v>
      </c>
      <c r="BD52" s="122">
        <f t="shared" si="4"/>
        <v>1.003421424186111</v>
      </c>
      <c r="BE52" s="122">
        <f t="shared" si="4"/>
        <v>1.0032521696842729</v>
      </c>
      <c r="BF52" s="122">
        <f t="shared" si="4"/>
        <v>1.0030107886860693</v>
      </c>
      <c r="BG52" s="122">
        <f t="shared" si="4"/>
        <v>1.002080286332302</v>
      </c>
      <c r="BH52" s="122">
        <f t="shared" si="4"/>
        <v>1.0013092527637386</v>
      </c>
      <c r="BI52" s="122">
        <f t="shared" si="4"/>
        <v>1.0013092527637384</v>
      </c>
      <c r="BJ52" s="122">
        <f t="shared" si="4"/>
        <v>1.0013092527637388</v>
      </c>
      <c r="BK52" s="122">
        <f t="shared" si="4"/>
        <v>1.0013092527637388</v>
      </c>
      <c r="BL52" s="122">
        <f t="shared" si="4"/>
        <v>1.0013092527637386</v>
      </c>
      <c r="BM52" s="122">
        <f t="shared" si="4"/>
        <v>1.0013092527637384</v>
      </c>
      <c r="BN52" s="122">
        <f t="shared" si="1"/>
        <v>1.0013092527637386</v>
      </c>
      <c r="BO52" s="122">
        <f t="shared" si="1"/>
        <v>1.0013092527637384</v>
      </c>
      <c r="BP52" s="122">
        <f t="shared" si="1"/>
        <v>1.0013092527637388</v>
      </c>
      <c r="BQ52"/>
    </row>
    <row r="53" spans="1:69">
      <c r="A53"/>
      <c r="B53"/>
      <c r="C53" s="47" t="str">
        <v>Llamadas entrantes internacionales</v>
      </c>
      <c r="D53"/>
      <c r="E53"/>
      <c r="F53"/>
      <c r="G53" s="47" t="str">
        <v>minutos</v>
      </c>
      <c r="H53"/>
      <c r="I53" s="62"/>
      <c r="J53"/>
      <c r="K53"/>
      <c r="L53"/>
      <c r="M53"/>
      <c r="N53"/>
      <c r="O53" s="177"/>
      <c r="P53" s="177"/>
      <c r="Q53" s="177"/>
      <c r="R53" s="177"/>
      <c r="S53" s="177"/>
      <c r="T53" s="122">
        <f t="shared" ref="T53:BM57" si="5">IFERROR(T21/S21,0)</f>
        <v>1.2303085300311618</v>
      </c>
      <c r="U53" s="122">
        <f t="shared" si="5"/>
        <v>1.2414098440313908</v>
      </c>
      <c r="V53" s="122">
        <f t="shared" si="5"/>
        <v>1.1003812513075306</v>
      </c>
      <c r="W53" s="122">
        <f t="shared" si="5"/>
        <v>1.1515872751562299</v>
      </c>
      <c r="X53" s="122">
        <f t="shared" si="5"/>
        <v>1.1415384615384618</v>
      </c>
      <c r="Y53" s="122">
        <f t="shared" si="5"/>
        <v>1.06</v>
      </c>
      <c r="Z53" s="122">
        <f t="shared" si="5"/>
        <v>1.04</v>
      </c>
      <c r="AA53" s="122">
        <f t="shared" si="5"/>
        <v>1.03</v>
      </c>
      <c r="AB53" s="122">
        <f t="shared" si="5"/>
        <v>1.0249999999999999</v>
      </c>
      <c r="AC53" s="122">
        <f t="shared" si="5"/>
        <v>1.02</v>
      </c>
      <c r="AD53" s="122">
        <f t="shared" si="5"/>
        <v>1.0149999999999999</v>
      </c>
      <c r="AE53" s="122">
        <f t="shared" si="5"/>
        <v>1.01</v>
      </c>
      <c r="AF53" s="122">
        <f t="shared" si="5"/>
        <v>1.0099999999999998</v>
      </c>
      <c r="AG53" s="122">
        <f t="shared" si="5"/>
        <v>1.0100000000000002</v>
      </c>
      <c r="AH53" s="122">
        <f t="shared" si="5"/>
        <v>1.01</v>
      </c>
      <c r="AI53" s="122">
        <f t="shared" si="5"/>
        <v>1.0089264284326145</v>
      </c>
      <c r="AJ53" s="122">
        <f t="shared" si="5"/>
        <v>1.0133075012217223</v>
      </c>
      <c r="AK53" s="122">
        <f t="shared" si="5"/>
        <v>1.0126503571833056</v>
      </c>
      <c r="AL53" s="122">
        <f t="shared" si="5"/>
        <v>1.0121075025164175</v>
      </c>
      <c r="AM53" s="122">
        <f t="shared" si="5"/>
        <v>1.0117598164718975</v>
      </c>
      <c r="AN53" s="122">
        <f t="shared" si="5"/>
        <v>1.0114861614966573</v>
      </c>
      <c r="AO53" s="122">
        <f t="shared" si="5"/>
        <v>1.011020911873669</v>
      </c>
      <c r="AP53" s="122">
        <f t="shared" si="5"/>
        <v>1.0104485970844814</v>
      </c>
      <c r="AQ53" s="122">
        <f t="shared" si="5"/>
        <v>1.0099431429492467</v>
      </c>
      <c r="AR53" s="122">
        <f t="shared" si="5"/>
        <v>1.0094902477984</v>
      </c>
      <c r="AS53" s="122">
        <f t="shared" si="5"/>
        <v>1.009029908439691</v>
      </c>
      <c r="AT53" s="122">
        <f t="shared" si="5"/>
        <v>1.0085380438768476</v>
      </c>
      <c r="AU53" s="122">
        <f t="shared" si="5"/>
        <v>1.0080512448508729</v>
      </c>
      <c r="AV53" s="122">
        <f t="shared" si="5"/>
        <v>1.0076032823778396</v>
      </c>
      <c r="AW53" s="122">
        <f t="shared" si="5"/>
        <v>1.007184614673275</v>
      </c>
      <c r="AX53" s="122">
        <f t="shared" si="5"/>
        <v>1.00675062154575</v>
      </c>
      <c r="AY53" s="122">
        <f t="shared" si="5"/>
        <v>1.0062847152074148</v>
      </c>
      <c r="AZ53" s="122">
        <f t="shared" si="5"/>
        <v>1.0058174579139132</v>
      </c>
      <c r="BA53" s="122">
        <f t="shared" si="5"/>
        <v>1.0053789663585462</v>
      </c>
      <c r="BB53" s="122">
        <f t="shared" si="5"/>
        <v>1.0049656643927505</v>
      </c>
      <c r="BC53" s="122">
        <f t="shared" si="5"/>
        <v>1.0045437501242533</v>
      </c>
      <c r="BD53" s="122">
        <f t="shared" si="5"/>
        <v>1.0040986231625639</v>
      </c>
      <c r="BE53" s="122">
        <f t="shared" si="5"/>
        <v>1.0036536004862937</v>
      </c>
      <c r="BF53" s="122">
        <f t="shared" si="5"/>
        <v>1.0032335727747812</v>
      </c>
      <c r="BG53" s="122">
        <f t="shared" si="5"/>
        <v>1.0022237932090234</v>
      </c>
      <c r="BH53" s="122">
        <f t="shared" si="5"/>
        <v>1.0014179286655067</v>
      </c>
      <c r="BI53" s="122">
        <f t="shared" si="5"/>
        <v>1.0014179286655069</v>
      </c>
      <c r="BJ53" s="122">
        <f t="shared" si="5"/>
        <v>1.0014179286655069</v>
      </c>
      <c r="BK53" s="122">
        <f t="shared" si="5"/>
        <v>1.0014179286655069</v>
      </c>
      <c r="BL53" s="122">
        <f t="shared" si="5"/>
        <v>1.0014179286655069</v>
      </c>
      <c r="BM53" s="122">
        <f t="shared" si="5"/>
        <v>1.0014179286655069</v>
      </c>
      <c r="BN53" s="122">
        <f t="shared" si="1"/>
        <v>1.0014179286655067</v>
      </c>
      <c r="BO53" s="122">
        <f t="shared" si="1"/>
        <v>1.0014179286655069</v>
      </c>
      <c r="BP53" s="122">
        <f t="shared" si="1"/>
        <v>1.0014179286655072</v>
      </c>
      <c r="BQ53"/>
    </row>
    <row r="54" spans="1:69">
      <c r="A54"/>
      <c r="B54"/>
      <c r="C54" s="47" t="str">
        <v>Roaming en originación</v>
      </c>
      <c r="D54"/>
      <c r="E54"/>
      <c r="F54"/>
      <c r="G54" s="47" t="str">
        <v>minutos</v>
      </c>
      <c r="H54"/>
      <c r="I54" s="62"/>
      <c r="J54"/>
      <c r="K54"/>
      <c r="L54"/>
      <c r="M54"/>
      <c r="N54"/>
      <c r="O54" s="177"/>
      <c r="P54" s="177"/>
      <c r="Q54" s="177"/>
      <c r="R54" s="177"/>
      <c r="S54" s="177"/>
      <c r="T54" s="122">
        <f t="shared" si="5"/>
        <v>1.1436115608874111</v>
      </c>
      <c r="U54" s="122">
        <f t="shared" si="5"/>
        <v>1.1755219530072221</v>
      </c>
      <c r="V54" s="122">
        <f t="shared" si="5"/>
        <v>1.0520020497006155</v>
      </c>
      <c r="W54" s="122">
        <f t="shared" si="5"/>
        <v>1.013535908936706</v>
      </c>
      <c r="X54" s="122">
        <f t="shared" si="5"/>
        <v>0.9873310297316561</v>
      </c>
      <c r="Y54" s="122">
        <f t="shared" si="5"/>
        <v>1.0688367597248836</v>
      </c>
      <c r="Z54" s="122">
        <f t="shared" si="5"/>
        <v>1.0581581183601214</v>
      </c>
      <c r="AA54" s="122">
        <f t="shared" si="5"/>
        <v>1.049631031739674</v>
      </c>
      <c r="AB54" s="122">
        <f t="shared" si="5"/>
        <v>1.0466791414250307</v>
      </c>
      <c r="AC54" s="122">
        <f t="shared" si="5"/>
        <v>1.0440519998375644</v>
      </c>
      <c r="AD54" s="122">
        <f t="shared" si="5"/>
        <v>1.0417343789298132</v>
      </c>
      <c r="AE54" s="122">
        <f t="shared" si="5"/>
        <v>1.0345329644771026</v>
      </c>
      <c r="AF54" s="122">
        <f t="shared" si="5"/>
        <v>1.0326848310346375</v>
      </c>
      <c r="AG54" s="122">
        <f t="shared" si="5"/>
        <v>1.0309994744904449</v>
      </c>
      <c r="AH54" s="122">
        <f t="shared" si="5"/>
        <v>1.029458888139076</v>
      </c>
      <c r="AI54" s="122">
        <f t="shared" si="5"/>
        <v>1.0155360284965076</v>
      </c>
      <c r="AJ54" s="122">
        <f t="shared" si="5"/>
        <v>1.0075235210947677</v>
      </c>
      <c r="AK54" s="122">
        <f t="shared" si="5"/>
        <v>1.0072811128382868</v>
      </c>
      <c r="AL54" s="122">
        <f t="shared" si="5"/>
        <v>1.0070371797086308</v>
      </c>
      <c r="AM54" s="122">
        <f t="shared" si="5"/>
        <v>1.0067931363875984</v>
      </c>
      <c r="AN54" s="122">
        <f t="shared" si="5"/>
        <v>1.0065655626743122</v>
      </c>
      <c r="AO54" s="122">
        <f t="shared" si="5"/>
        <v>1.00635497826376</v>
      </c>
      <c r="AP54" s="122">
        <f t="shared" si="5"/>
        <v>1.006145130783106</v>
      </c>
      <c r="AQ54" s="122">
        <f t="shared" si="5"/>
        <v>1.0059330849199346</v>
      </c>
      <c r="AR54" s="122">
        <f t="shared" si="5"/>
        <v>1.0057228675100403</v>
      </c>
      <c r="AS54" s="122">
        <f t="shared" si="5"/>
        <v>1.005515372031569</v>
      </c>
      <c r="AT54" s="122">
        <f t="shared" si="5"/>
        <v>1.0053105357095429</v>
      </c>
      <c r="AU54" s="122">
        <f t="shared" si="5"/>
        <v>1.005107709641758</v>
      </c>
      <c r="AV54" s="122">
        <f t="shared" si="5"/>
        <v>1.0049069881566857</v>
      </c>
      <c r="AW54" s="122">
        <f t="shared" si="5"/>
        <v>1.0047093928988089</v>
      </c>
      <c r="AX54" s="122">
        <f t="shared" si="5"/>
        <v>1.0045156496952894</v>
      </c>
      <c r="AY54" s="122">
        <f t="shared" si="5"/>
        <v>1.0043252642186287</v>
      </c>
      <c r="AZ54" s="122">
        <f t="shared" si="5"/>
        <v>1.0041375837420299</v>
      </c>
      <c r="BA54" s="122">
        <f t="shared" si="5"/>
        <v>1.0039527080058142</v>
      </c>
      <c r="BB54" s="122">
        <f t="shared" si="5"/>
        <v>1.0037713844431817</v>
      </c>
      <c r="BC54" s="122">
        <f t="shared" si="5"/>
        <v>1.003594336419366</v>
      </c>
      <c r="BD54" s="122">
        <f t="shared" si="5"/>
        <v>1.003421424186111</v>
      </c>
      <c r="BE54" s="122">
        <f t="shared" si="5"/>
        <v>1.0032521696842731</v>
      </c>
      <c r="BF54" s="122">
        <f t="shared" si="5"/>
        <v>1.0030107886860689</v>
      </c>
      <c r="BG54" s="122">
        <f t="shared" si="5"/>
        <v>1.0020802863323024</v>
      </c>
      <c r="BH54" s="122">
        <f t="shared" si="5"/>
        <v>1.0013092527637386</v>
      </c>
      <c r="BI54" s="122">
        <f t="shared" si="5"/>
        <v>1.0013092527637384</v>
      </c>
      <c r="BJ54" s="122">
        <f t="shared" si="5"/>
        <v>1.0013092527637386</v>
      </c>
      <c r="BK54" s="122">
        <f t="shared" si="5"/>
        <v>1.0013092527637388</v>
      </c>
      <c r="BL54" s="122">
        <f t="shared" si="5"/>
        <v>1.0013092527637386</v>
      </c>
      <c r="BM54" s="122">
        <f t="shared" si="5"/>
        <v>1.0013092527637384</v>
      </c>
      <c r="BN54" s="122">
        <f t="shared" si="1"/>
        <v>1.0013092527637386</v>
      </c>
      <c r="BO54" s="122">
        <f t="shared" si="1"/>
        <v>1.0013092527637386</v>
      </c>
      <c r="BP54" s="122">
        <f t="shared" si="1"/>
        <v>1.0013092527637386</v>
      </c>
      <c r="BQ54"/>
    </row>
    <row r="55" spans="1:69">
      <c r="A55"/>
      <c r="B55"/>
      <c r="C55" s="47" t="str">
        <v>Roaming en terminación</v>
      </c>
      <c r="D55"/>
      <c r="E55"/>
      <c r="F55"/>
      <c r="G55" s="47" t="str">
        <v>minutos</v>
      </c>
      <c r="H55"/>
      <c r="I55" s="62"/>
      <c r="J55"/>
      <c r="K55"/>
      <c r="L55"/>
      <c r="M55"/>
      <c r="N55"/>
      <c r="O55" s="177"/>
      <c r="P55" s="177"/>
      <c r="Q55" s="177"/>
      <c r="R55" s="177"/>
      <c r="S55" s="177"/>
      <c r="T55" s="122">
        <f t="shared" si="5"/>
        <v>1.1436115608874111</v>
      </c>
      <c r="U55" s="122">
        <f t="shared" si="5"/>
        <v>1.1755219530072221</v>
      </c>
      <c r="V55" s="122">
        <f t="shared" si="5"/>
        <v>1.0520020497006153</v>
      </c>
      <c r="W55" s="122">
        <f t="shared" si="5"/>
        <v>1.013535908936706</v>
      </c>
      <c r="X55" s="122">
        <f t="shared" si="5"/>
        <v>0.98733102973165621</v>
      </c>
      <c r="Y55" s="122">
        <f t="shared" si="5"/>
        <v>1.0688367597248836</v>
      </c>
      <c r="Z55" s="122">
        <f t="shared" si="5"/>
        <v>1.0581581183601214</v>
      </c>
      <c r="AA55" s="122">
        <f t="shared" si="5"/>
        <v>1.0496310317396742</v>
      </c>
      <c r="AB55" s="122">
        <f t="shared" si="5"/>
        <v>1.0466791414250307</v>
      </c>
      <c r="AC55" s="122">
        <f t="shared" si="5"/>
        <v>1.0440519998375646</v>
      </c>
      <c r="AD55" s="122">
        <f t="shared" si="5"/>
        <v>1.041734378929813</v>
      </c>
      <c r="AE55" s="122">
        <f t="shared" si="5"/>
        <v>1.0345329644771029</v>
      </c>
      <c r="AF55" s="122">
        <f t="shared" si="5"/>
        <v>1.0326848310346375</v>
      </c>
      <c r="AG55" s="122">
        <f t="shared" si="5"/>
        <v>1.0309994744904452</v>
      </c>
      <c r="AH55" s="122">
        <f t="shared" si="5"/>
        <v>1.029458888139076</v>
      </c>
      <c r="AI55" s="122">
        <f t="shared" si="5"/>
        <v>1.0155360284965078</v>
      </c>
      <c r="AJ55" s="122">
        <f t="shared" si="5"/>
        <v>1.0075235210947677</v>
      </c>
      <c r="AK55" s="122">
        <f t="shared" si="5"/>
        <v>1.0072811128382868</v>
      </c>
      <c r="AL55" s="122">
        <f t="shared" si="5"/>
        <v>1.0070371797086308</v>
      </c>
      <c r="AM55" s="122">
        <f t="shared" si="5"/>
        <v>1.0067931363875984</v>
      </c>
      <c r="AN55" s="122">
        <f t="shared" si="5"/>
        <v>1.0065655626743122</v>
      </c>
      <c r="AO55" s="122">
        <f t="shared" si="5"/>
        <v>1.00635497826376</v>
      </c>
      <c r="AP55" s="122">
        <f t="shared" si="5"/>
        <v>1.006145130783106</v>
      </c>
      <c r="AQ55" s="122">
        <f t="shared" si="5"/>
        <v>1.0059330849199346</v>
      </c>
      <c r="AR55" s="122">
        <f t="shared" si="5"/>
        <v>1.0057228675100403</v>
      </c>
      <c r="AS55" s="122">
        <f t="shared" si="5"/>
        <v>1.005515372031569</v>
      </c>
      <c r="AT55" s="122">
        <f t="shared" si="5"/>
        <v>1.0053105357095429</v>
      </c>
      <c r="AU55" s="122">
        <f t="shared" si="5"/>
        <v>1.005107709641758</v>
      </c>
      <c r="AV55" s="122">
        <f t="shared" si="5"/>
        <v>1.0049069881566859</v>
      </c>
      <c r="AW55" s="122">
        <f t="shared" si="5"/>
        <v>1.0047093928988089</v>
      </c>
      <c r="AX55" s="122">
        <f t="shared" si="5"/>
        <v>1.0045156496952896</v>
      </c>
      <c r="AY55" s="122">
        <f t="shared" si="5"/>
        <v>1.0043252642186287</v>
      </c>
      <c r="AZ55" s="122">
        <f t="shared" si="5"/>
        <v>1.0041375837420297</v>
      </c>
      <c r="BA55" s="122">
        <f t="shared" si="5"/>
        <v>1.0039527080058142</v>
      </c>
      <c r="BB55" s="122">
        <f t="shared" si="5"/>
        <v>1.0037713844431817</v>
      </c>
      <c r="BC55" s="122">
        <f t="shared" si="5"/>
        <v>1.003594336419366</v>
      </c>
      <c r="BD55" s="122">
        <f t="shared" si="5"/>
        <v>1.0034214241861112</v>
      </c>
      <c r="BE55" s="122">
        <f t="shared" si="5"/>
        <v>1.0032521696842729</v>
      </c>
      <c r="BF55" s="122">
        <f t="shared" si="5"/>
        <v>1.0030107886860689</v>
      </c>
      <c r="BG55" s="122">
        <f t="shared" si="5"/>
        <v>1.0020802863323024</v>
      </c>
      <c r="BH55" s="122">
        <f t="shared" si="5"/>
        <v>1.0013092527637388</v>
      </c>
      <c r="BI55" s="122">
        <f t="shared" si="5"/>
        <v>1.0013092527637384</v>
      </c>
      <c r="BJ55" s="122">
        <f t="shared" si="5"/>
        <v>1.0013092527637386</v>
      </c>
      <c r="BK55" s="122">
        <f t="shared" si="5"/>
        <v>1.0013092527637388</v>
      </c>
      <c r="BL55" s="122">
        <f t="shared" si="5"/>
        <v>1.0013092527637386</v>
      </c>
      <c r="BM55" s="122">
        <f t="shared" si="5"/>
        <v>1.0013092527637384</v>
      </c>
      <c r="BN55" s="122">
        <f t="shared" si="1"/>
        <v>1.0013092527637386</v>
      </c>
      <c r="BO55" s="122">
        <f t="shared" si="1"/>
        <v>1.0013092527637386</v>
      </c>
      <c r="BP55" s="122">
        <f t="shared" si="1"/>
        <v>1.0013092527637386</v>
      </c>
      <c r="BQ55"/>
    </row>
    <row r="56" spans="1:69">
      <c r="A56"/>
      <c r="B56"/>
      <c r="C56" s="47" t="str">
        <v>SMS on-net</v>
      </c>
      <c r="D56"/>
      <c r="E56"/>
      <c r="F56"/>
      <c r="G56" s="47" t="str">
        <v>mensajes</v>
      </c>
      <c r="H56"/>
      <c r="I56" s="62"/>
      <c r="J56"/>
      <c r="K56"/>
      <c r="L56"/>
      <c r="M56"/>
      <c r="N56"/>
      <c r="O56" s="177"/>
      <c r="P56" s="177"/>
      <c r="Q56" s="177"/>
      <c r="R56" s="177"/>
      <c r="S56" s="177"/>
      <c r="T56" s="122">
        <f t="shared" si="5"/>
        <v>1.2746170544694742</v>
      </c>
      <c r="U56" s="122">
        <f t="shared" si="5"/>
        <v>1.0982144465992294</v>
      </c>
      <c r="V56" s="122">
        <f t="shared" si="5"/>
        <v>0.77350396030427604</v>
      </c>
      <c r="W56" s="122">
        <f t="shared" si="5"/>
        <v>0.66765844822489306</v>
      </c>
      <c r="X56" s="122">
        <f t="shared" si="5"/>
        <v>0.67149099157596714</v>
      </c>
      <c r="Y56" s="122">
        <f t="shared" si="5"/>
        <v>0.66394273219794098</v>
      </c>
      <c r="Z56" s="122">
        <f t="shared" si="5"/>
        <v>0.72976421955870441</v>
      </c>
      <c r="AA56" s="122">
        <f t="shared" si="5"/>
        <v>0.77942898396510452</v>
      </c>
      <c r="AB56" s="122">
        <f t="shared" si="5"/>
        <v>0.82905278528715309</v>
      </c>
      <c r="AC56" s="122">
        <f t="shared" si="5"/>
        <v>0.87865762362567301</v>
      </c>
      <c r="AD56" s="122">
        <f t="shared" si="5"/>
        <v>0.92827815944240755</v>
      </c>
      <c r="AE56" s="122">
        <f t="shared" si="5"/>
        <v>0.97791673259029621</v>
      </c>
      <c r="AF56" s="122">
        <f t="shared" si="5"/>
        <v>0.99672068269014757</v>
      </c>
      <c r="AG56" s="122">
        <f t="shared" si="5"/>
        <v>0.99509402015495685</v>
      </c>
      <c r="AH56" s="122">
        <f t="shared" si="5"/>
        <v>1.0243372021284338</v>
      </c>
      <c r="AI56" s="122">
        <f t="shared" si="5"/>
        <v>1.0155360284965078</v>
      </c>
      <c r="AJ56" s="122">
        <f t="shared" si="5"/>
        <v>1.0075235210947675</v>
      </c>
      <c r="AK56" s="122">
        <f t="shared" si="5"/>
        <v>1.0072811128382868</v>
      </c>
      <c r="AL56" s="122">
        <f t="shared" si="5"/>
        <v>1.0070371797086308</v>
      </c>
      <c r="AM56" s="122">
        <f t="shared" si="5"/>
        <v>1.0067931363875984</v>
      </c>
      <c r="AN56" s="122">
        <f t="shared" si="5"/>
        <v>1.006565562674312</v>
      </c>
      <c r="AO56" s="122">
        <f t="shared" si="5"/>
        <v>1.0063549782637602</v>
      </c>
      <c r="AP56" s="122">
        <f t="shared" si="5"/>
        <v>1.006145130783106</v>
      </c>
      <c r="AQ56" s="122">
        <f t="shared" si="5"/>
        <v>1.0059330849199346</v>
      </c>
      <c r="AR56" s="122">
        <f t="shared" si="5"/>
        <v>1.0057228675100403</v>
      </c>
      <c r="AS56" s="122">
        <f t="shared" si="5"/>
        <v>1.0055153720315688</v>
      </c>
      <c r="AT56" s="122">
        <f t="shared" si="5"/>
        <v>1.0053105357095431</v>
      </c>
      <c r="AU56" s="122">
        <f t="shared" si="5"/>
        <v>1.0051077096417582</v>
      </c>
      <c r="AV56" s="122">
        <f t="shared" si="5"/>
        <v>1.0049069881566859</v>
      </c>
      <c r="AW56" s="122">
        <f t="shared" si="5"/>
        <v>1.0047093928988087</v>
      </c>
      <c r="AX56" s="122">
        <f t="shared" si="5"/>
        <v>1.0045156496952898</v>
      </c>
      <c r="AY56" s="122">
        <f t="shared" si="5"/>
        <v>1.0043252642186287</v>
      </c>
      <c r="AZ56" s="122">
        <f t="shared" si="5"/>
        <v>1.0041375837420297</v>
      </c>
      <c r="BA56" s="122">
        <f t="shared" si="5"/>
        <v>1.0039527080058142</v>
      </c>
      <c r="BB56" s="122">
        <f t="shared" si="5"/>
        <v>1.0037713844431815</v>
      </c>
      <c r="BC56" s="122">
        <f t="shared" si="5"/>
        <v>1.0035943364193662</v>
      </c>
      <c r="BD56" s="122">
        <f t="shared" si="5"/>
        <v>1.003421424186111</v>
      </c>
      <c r="BE56" s="122">
        <f t="shared" si="5"/>
        <v>1.0032521696842729</v>
      </c>
      <c r="BF56" s="122">
        <f t="shared" si="5"/>
        <v>1.0030107886860691</v>
      </c>
      <c r="BG56" s="122">
        <f t="shared" si="5"/>
        <v>1.0020802863323024</v>
      </c>
      <c r="BH56" s="122">
        <f t="shared" si="5"/>
        <v>1.0013092527637386</v>
      </c>
      <c r="BI56" s="122">
        <f t="shared" si="5"/>
        <v>1.0013092527637386</v>
      </c>
      <c r="BJ56" s="122">
        <f t="shared" si="5"/>
        <v>1.0013092527637386</v>
      </c>
      <c r="BK56" s="122">
        <f t="shared" si="5"/>
        <v>1.0013092527637386</v>
      </c>
      <c r="BL56" s="122">
        <f t="shared" si="5"/>
        <v>1.0013092527637388</v>
      </c>
      <c r="BM56" s="122">
        <f t="shared" si="5"/>
        <v>1.0013092527637382</v>
      </c>
      <c r="BN56" s="122">
        <f t="shared" si="1"/>
        <v>1.0013092527637386</v>
      </c>
      <c r="BO56" s="122">
        <f t="shared" si="1"/>
        <v>1.0013092527637386</v>
      </c>
      <c r="BP56" s="122">
        <f t="shared" si="1"/>
        <v>1.0013092527637386</v>
      </c>
      <c r="BQ56"/>
    </row>
    <row r="57" spans="1:69">
      <c r="A57"/>
      <c r="B57"/>
      <c r="C57" s="47" t="str">
        <v>SMS salientes a otras redes</v>
      </c>
      <c r="D57"/>
      <c r="E57"/>
      <c r="F57"/>
      <c r="G57" s="47" t="str">
        <v>mensajes</v>
      </c>
      <c r="H57"/>
      <c r="I57" s="62"/>
      <c r="J57"/>
      <c r="K57"/>
      <c r="L57"/>
      <c r="M57"/>
      <c r="N57"/>
      <c r="O57" s="177"/>
      <c r="P57" s="177"/>
      <c r="Q57" s="177"/>
      <c r="R57" s="177"/>
      <c r="S57" s="177"/>
      <c r="T57" s="122">
        <f t="shared" si="5"/>
        <v>1.5106572497415987</v>
      </c>
      <c r="U57" s="122">
        <f t="shared" si="5"/>
        <v>1.2914675314988007</v>
      </c>
      <c r="V57" s="122">
        <f t="shared" si="5"/>
        <v>0.88004739285605782</v>
      </c>
      <c r="W57" s="122">
        <f t="shared" si="5"/>
        <v>0.74073127275306072</v>
      </c>
      <c r="X57" s="122">
        <f t="shared" si="5"/>
        <v>0.73009933172933872</v>
      </c>
      <c r="Y57" s="122">
        <f t="shared" si="5"/>
        <v>0.70986015179014872</v>
      </c>
      <c r="Z57" s="122">
        <f t="shared" si="5"/>
        <v>0.72976421955870452</v>
      </c>
      <c r="AA57" s="122">
        <f t="shared" si="5"/>
        <v>0.7794289839651044</v>
      </c>
      <c r="AB57" s="122">
        <f t="shared" si="5"/>
        <v>0.82905278528715309</v>
      </c>
      <c r="AC57" s="122">
        <f t="shared" si="5"/>
        <v>0.87865762362567312</v>
      </c>
      <c r="AD57" s="122">
        <f t="shared" si="5"/>
        <v>0.92827815944240755</v>
      </c>
      <c r="AE57" s="122">
        <f t="shared" si="5"/>
        <v>0.9779167325902961</v>
      </c>
      <c r="AF57" s="122">
        <f t="shared" si="5"/>
        <v>0.99672068269014769</v>
      </c>
      <c r="AG57" s="122">
        <f t="shared" si="5"/>
        <v>0.99509402015495685</v>
      </c>
      <c r="AH57" s="122">
        <f t="shared" si="5"/>
        <v>1.024337202128434</v>
      </c>
      <c r="AI57" s="122">
        <f t="shared" si="5"/>
        <v>1.0155360284965078</v>
      </c>
      <c r="AJ57" s="122">
        <f t="shared" si="5"/>
        <v>1.0075235210947677</v>
      </c>
      <c r="AK57" s="122">
        <f t="shared" si="5"/>
        <v>1.0072811128382868</v>
      </c>
      <c r="AL57" s="122">
        <f t="shared" si="5"/>
        <v>1.0070371797086308</v>
      </c>
      <c r="AM57" s="122">
        <f t="shared" si="5"/>
        <v>1.0067931363875984</v>
      </c>
      <c r="AN57" s="122">
        <f t="shared" si="5"/>
        <v>1.006565562674312</v>
      </c>
      <c r="AO57" s="122">
        <f t="shared" si="5"/>
        <v>1.0063549782637602</v>
      </c>
      <c r="AP57" s="122">
        <f t="shared" si="5"/>
        <v>1.0061451307831057</v>
      </c>
      <c r="AQ57" s="122">
        <f t="shared" si="5"/>
        <v>1.0059330849199346</v>
      </c>
      <c r="AR57" s="122">
        <f t="shared" si="5"/>
        <v>1.0057228675100403</v>
      </c>
      <c r="AS57" s="122">
        <f t="shared" si="5"/>
        <v>1.0055153720315688</v>
      </c>
      <c r="AT57" s="122">
        <f t="shared" si="5"/>
        <v>1.0053105357095429</v>
      </c>
      <c r="AU57" s="122">
        <f t="shared" si="5"/>
        <v>1.0051077096417582</v>
      </c>
      <c r="AV57" s="122">
        <f t="shared" si="5"/>
        <v>1.0049069881566859</v>
      </c>
      <c r="AW57" s="122">
        <f t="shared" si="5"/>
        <v>1.0047093928988085</v>
      </c>
      <c r="AX57" s="122">
        <f t="shared" si="5"/>
        <v>1.0045156496952898</v>
      </c>
      <c r="AY57" s="122">
        <f t="shared" si="5"/>
        <v>1.0043252642186284</v>
      </c>
      <c r="AZ57" s="122">
        <f t="shared" si="5"/>
        <v>1.0041375837420297</v>
      </c>
      <c r="BA57" s="122">
        <f t="shared" si="5"/>
        <v>1.0039527080058142</v>
      </c>
      <c r="BB57" s="122">
        <f t="shared" si="5"/>
        <v>1.0037713844431815</v>
      </c>
      <c r="BC57" s="122">
        <f t="shared" si="5"/>
        <v>1.003594336419366</v>
      </c>
      <c r="BD57" s="122">
        <f t="shared" si="5"/>
        <v>1.0034214241861112</v>
      </c>
      <c r="BE57" s="122">
        <f t="shared" si="5"/>
        <v>1.0032521696842731</v>
      </c>
      <c r="BF57" s="122">
        <f t="shared" si="5"/>
        <v>1.0030107886860689</v>
      </c>
      <c r="BG57" s="122">
        <f t="shared" si="5"/>
        <v>1.0020802863323024</v>
      </c>
      <c r="BH57" s="122">
        <f t="shared" si="5"/>
        <v>1.0013092527637388</v>
      </c>
      <c r="BI57" s="122">
        <f t="shared" si="5"/>
        <v>1.0013092527637384</v>
      </c>
      <c r="BJ57" s="122">
        <f t="shared" si="5"/>
        <v>1.0013092527637386</v>
      </c>
      <c r="BK57" s="122">
        <f t="shared" si="5"/>
        <v>1.0013092527637386</v>
      </c>
      <c r="BL57" s="122">
        <f t="shared" si="5"/>
        <v>1.0013092527637386</v>
      </c>
      <c r="BM57" s="122">
        <f t="shared" si="5"/>
        <v>1.0013092527637384</v>
      </c>
      <c r="BN57" s="122">
        <f t="shared" si="1"/>
        <v>1.0013092527637384</v>
      </c>
      <c r="BO57" s="122">
        <f t="shared" si="1"/>
        <v>1.0013092527637386</v>
      </c>
      <c r="BP57" s="122">
        <f t="shared" si="1"/>
        <v>1.0013092527637388</v>
      </c>
      <c r="BQ57"/>
    </row>
    <row r="58" spans="1:69">
      <c r="A58"/>
      <c r="B58"/>
      <c r="C58" s="47" t="str">
        <v>SMS entrantes de otras redes</v>
      </c>
      <c r="D58"/>
      <c r="E58"/>
      <c r="F58"/>
      <c r="G58" s="47" t="str">
        <v>mensajes</v>
      </c>
      <c r="H58"/>
      <c r="I58" s="62"/>
      <c r="J58"/>
      <c r="K58"/>
      <c r="L58"/>
      <c r="M58"/>
      <c r="N58"/>
      <c r="O58" s="177"/>
      <c r="P58" s="177"/>
      <c r="Q58" s="177"/>
      <c r="R58" s="177"/>
      <c r="S58" s="177"/>
      <c r="T58" s="122">
        <f t="shared" ref="T58:BM62" si="6">IFERROR(T26/S26,0)</f>
        <v>1.5106572497415987</v>
      </c>
      <c r="U58" s="122">
        <f t="shared" si="6"/>
        <v>1.2914675314988007</v>
      </c>
      <c r="V58" s="122">
        <f t="shared" si="6"/>
        <v>0.88004739285605782</v>
      </c>
      <c r="W58" s="122">
        <f t="shared" si="6"/>
        <v>0.74073127275306072</v>
      </c>
      <c r="X58" s="122">
        <f t="shared" si="6"/>
        <v>0.73009933172933872</v>
      </c>
      <c r="Y58" s="122">
        <f t="shared" si="6"/>
        <v>0.70986015179014872</v>
      </c>
      <c r="Z58" s="122">
        <f t="shared" si="6"/>
        <v>0.72976421955870452</v>
      </c>
      <c r="AA58" s="122">
        <f t="shared" si="6"/>
        <v>0.7794289839651044</v>
      </c>
      <c r="AB58" s="122">
        <f t="shared" si="6"/>
        <v>0.82905278528715309</v>
      </c>
      <c r="AC58" s="122">
        <f t="shared" si="6"/>
        <v>0.87865762362567312</v>
      </c>
      <c r="AD58" s="122">
        <f t="shared" si="6"/>
        <v>0.92827815944240755</v>
      </c>
      <c r="AE58" s="122">
        <f t="shared" si="6"/>
        <v>0.9779167325902961</v>
      </c>
      <c r="AF58" s="122">
        <f t="shared" si="6"/>
        <v>0.99672068269014769</v>
      </c>
      <c r="AG58" s="122">
        <f t="shared" si="6"/>
        <v>0.99509402015495685</v>
      </c>
      <c r="AH58" s="122">
        <f t="shared" si="6"/>
        <v>1.024337202128434</v>
      </c>
      <c r="AI58" s="122">
        <f t="shared" si="6"/>
        <v>1.0155360284965078</v>
      </c>
      <c r="AJ58" s="122">
        <f t="shared" si="6"/>
        <v>1.0075235210947677</v>
      </c>
      <c r="AK58" s="122">
        <f t="shared" si="6"/>
        <v>1.0072811128382868</v>
      </c>
      <c r="AL58" s="122">
        <f t="shared" si="6"/>
        <v>1.0070371797086308</v>
      </c>
      <c r="AM58" s="122">
        <f t="shared" si="6"/>
        <v>1.0067931363875984</v>
      </c>
      <c r="AN58" s="122">
        <f t="shared" si="6"/>
        <v>1.006565562674312</v>
      </c>
      <c r="AO58" s="122">
        <f t="shared" si="6"/>
        <v>1.0063549782637602</v>
      </c>
      <c r="AP58" s="122">
        <f t="shared" si="6"/>
        <v>1.0061451307831057</v>
      </c>
      <c r="AQ58" s="122">
        <f t="shared" si="6"/>
        <v>1.0059330849199346</v>
      </c>
      <c r="AR58" s="122">
        <f t="shared" si="6"/>
        <v>1.0057228675100403</v>
      </c>
      <c r="AS58" s="122">
        <f t="shared" si="6"/>
        <v>1.0055153720315688</v>
      </c>
      <c r="AT58" s="122">
        <f t="shared" si="6"/>
        <v>1.0053105357095429</v>
      </c>
      <c r="AU58" s="122">
        <f t="shared" si="6"/>
        <v>1.0051077096417582</v>
      </c>
      <c r="AV58" s="122">
        <f t="shared" si="6"/>
        <v>1.0049069881566859</v>
      </c>
      <c r="AW58" s="122">
        <f t="shared" si="6"/>
        <v>1.0047093928988085</v>
      </c>
      <c r="AX58" s="122">
        <f t="shared" si="6"/>
        <v>1.0045156496952898</v>
      </c>
      <c r="AY58" s="122">
        <f t="shared" si="6"/>
        <v>1.0043252642186284</v>
      </c>
      <c r="AZ58" s="122">
        <f t="shared" si="6"/>
        <v>1.0041375837420297</v>
      </c>
      <c r="BA58" s="122">
        <f t="shared" si="6"/>
        <v>1.0039527080058142</v>
      </c>
      <c r="BB58" s="122">
        <f t="shared" si="6"/>
        <v>1.0037713844431815</v>
      </c>
      <c r="BC58" s="122">
        <f t="shared" si="6"/>
        <v>1.003594336419366</v>
      </c>
      <c r="BD58" s="122">
        <f t="shared" si="6"/>
        <v>1.0034214241861112</v>
      </c>
      <c r="BE58" s="122">
        <f t="shared" si="6"/>
        <v>1.0032521696842731</v>
      </c>
      <c r="BF58" s="122">
        <f t="shared" si="6"/>
        <v>1.0030107886860689</v>
      </c>
      <c r="BG58" s="122">
        <f t="shared" si="6"/>
        <v>1.0020802863323024</v>
      </c>
      <c r="BH58" s="122">
        <f t="shared" si="6"/>
        <v>1.0013092527637388</v>
      </c>
      <c r="BI58" s="122">
        <f t="shared" si="6"/>
        <v>1.0013092527637384</v>
      </c>
      <c r="BJ58" s="122">
        <f t="shared" si="6"/>
        <v>1.0013092527637386</v>
      </c>
      <c r="BK58" s="122">
        <f t="shared" si="6"/>
        <v>1.0013092527637386</v>
      </c>
      <c r="BL58" s="122">
        <f t="shared" si="6"/>
        <v>1.0013092527637386</v>
      </c>
      <c r="BM58" s="122">
        <f t="shared" si="6"/>
        <v>1.0013092527637384</v>
      </c>
      <c r="BN58" s="122">
        <f t="shared" si="1"/>
        <v>1.0013092527637384</v>
      </c>
      <c r="BO58" s="122">
        <f t="shared" si="1"/>
        <v>1.0013092527637386</v>
      </c>
      <c r="BP58" s="122">
        <f t="shared" si="1"/>
        <v>1.0013092527637388</v>
      </c>
      <c r="BQ58"/>
    </row>
    <row r="59" spans="1:69">
      <c r="A59"/>
      <c r="B59"/>
      <c r="C59" s="47" t="str">
        <v>Recuperación de correo de voz</v>
      </c>
      <c r="D59"/>
      <c r="E59"/>
      <c r="F59"/>
      <c r="G59" s="47" t="str">
        <v>minutos</v>
      </c>
      <c r="H59"/>
      <c r="I59" s="62"/>
      <c r="J59"/>
      <c r="K59"/>
      <c r="L59"/>
      <c r="M59"/>
      <c r="N59"/>
      <c r="O59" s="177"/>
      <c r="P59" s="177"/>
      <c r="Q59" s="177"/>
      <c r="R59" s="177"/>
      <c r="S59" s="177"/>
      <c r="T59" s="122">
        <f t="shared" si="6"/>
        <v>1.1187833523193886</v>
      </c>
      <c r="U59" s="122">
        <f t="shared" si="6"/>
        <v>1.1488668488230303</v>
      </c>
      <c r="V59" s="122">
        <f t="shared" si="6"/>
        <v>1.061484995976989</v>
      </c>
      <c r="W59" s="122">
        <f t="shared" si="6"/>
        <v>1.0122501604186982</v>
      </c>
      <c r="X59" s="122">
        <f t="shared" si="6"/>
        <v>1.0682820070021732</v>
      </c>
      <c r="Y59" s="122">
        <f t="shared" si="6"/>
        <v>1.0605991351741861</v>
      </c>
      <c r="Z59" s="122">
        <f t="shared" si="6"/>
        <v>1.0500633275204381</v>
      </c>
      <c r="AA59" s="122">
        <f t="shared" si="6"/>
        <v>1.0418271738526819</v>
      </c>
      <c r="AB59" s="122">
        <f t="shared" si="6"/>
        <v>1.039517015651678</v>
      </c>
      <c r="AC59" s="122">
        <f t="shared" si="6"/>
        <v>1.0368640233310062</v>
      </c>
      <c r="AD59" s="122">
        <f t="shared" si="6"/>
        <v>1.0352214970210536</v>
      </c>
      <c r="AE59" s="122">
        <f t="shared" si="6"/>
        <v>1.0284840755266458</v>
      </c>
      <c r="AF59" s="122">
        <f t="shared" si="6"/>
        <v>1.0274424097389927</v>
      </c>
      <c r="AG59" s="122">
        <f t="shared" si="6"/>
        <v>1.0258499274683925</v>
      </c>
      <c r="AH59" s="122">
        <f t="shared" si="6"/>
        <v>1.0243944289553397</v>
      </c>
      <c r="AI59" s="122">
        <f t="shared" si="6"/>
        <v>1.0149203821788768</v>
      </c>
      <c r="AJ59" s="122">
        <f t="shared" si="6"/>
        <v>1.0080592764355418</v>
      </c>
      <c r="AK59" s="122">
        <f t="shared" si="6"/>
        <v>1.007778586779569</v>
      </c>
      <c r="AL59" s="122">
        <f t="shared" si="6"/>
        <v>1.0075070562481876</v>
      </c>
      <c r="AM59" s="122">
        <f t="shared" si="6"/>
        <v>1.0072534614270112</v>
      </c>
      <c r="AN59" s="122">
        <f t="shared" si="6"/>
        <v>1.0070216559162748</v>
      </c>
      <c r="AO59" s="122">
        <f t="shared" si="6"/>
        <v>1.0067875419680634</v>
      </c>
      <c r="AP59" s="122">
        <f t="shared" si="6"/>
        <v>1.0065441777743576</v>
      </c>
      <c r="AQ59" s="122">
        <f t="shared" si="6"/>
        <v>1.006304991893441</v>
      </c>
      <c r="AR59" s="122">
        <f t="shared" si="6"/>
        <v>1.0060723208097431</v>
      </c>
      <c r="AS59" s="122">
        <f t="shared" si="6"/>
        <v>1.0058414217936567</v>
      </c>
      <c r="AT59" s="122">
        <f t="shared" si="6"/>
        <v>1.00561000633302</v>
      </c>
      <c r="AU59" s="122">
        <f t="shared" si="6"/>
        <v>1.0053808745007331</v>
      </c>
      <c r="AV59" s="122">
        <f t="shared" si="6"/>
        <v>1.0051572432360993</v>
      </c>
      <c r="AW59" s="122">
        <f t="shared" si="6"/>
        <v>1.0049391576307163</v>
      </c>
      <c r="AX59" s="122">
        <f t="shared" si="6"/>
        <v>1.004723139858821</v>
      </c>
      <c r="AY59" s="122">
        <f t="shared" si="6"/>
        <v>1.0045072015296064</v>
      </c>
      <c r="AZ59" s="122">
        <f t="shared" si="6"/>
        <v>1.0042935841133065</v>
      </c>
      <c r="BA59" s="122">
        <f t="shared" si="6"/>
        <v>1.0040851733955629</v>
      </c>
      <c r="BB59" s="122">
        <f t="shared" si="6"/>
        <v>1.0038823173813107</v>
      </c>
      <c r="BC59" s="122">
        <f t="shared" si="6"/>
        <v>1.0036825350131635</v>
      </c>
      <c r="BD59" s="122">
        <f t="shared" si="6"/>
        <v>1.0034843427333187</v>
      </c>
      <c r="BE59" s="122">
        <f t="shared" si="6"/>
        <v>1.0032894714219056</v>
      </c>
      <c r="BF59" s="122">
        <f t="shared" si="6"/>
        <v>1.0030314919432732</v>
      </c>
      <c r="BG59" s="122">
        <f t="shared" si="6"/>
        <v>1.0020936228791117</v>
      </c>
      <c r="BH59" s="122">
        <f t="shared" si="6"/>
        <v>1.001319352527112</v>
      </c>
      <c r="BI59" s="122">
        <f t="shared" si="6"/>
        <v>1.0013193525358433</v>
      </c>
      <c r="BJ59" s="122">
        <f t="shared" si="6"/>
        <v>1.0013193525445636</v>
      </c>
      <c r="BK59" s="122">
        <f t="shared" si="6"/>
        <v>1.0013193525532713</v>
      </c>
      <c r="BL59" s="122">
        <f t="shared" si="6"/>
        <v>1.001319352561967</v>
      </c>
      <c r="BM59" s="122">
        <f t="shared" si="6"/>
        <v>1.0013193525706499</v>
      </c>
      <c r="BN59" s="122">
        <f t="shared" si="1"/>
        <v>1.0013193525793216</v>
      </c>
      <c r="BO59" s="122">
        <f t="shared" si="1"/>
        <v>1.0013193525879811</v>
      </c>
      <c r="BP59" s="122">
        <f t="shared" si="1"/>
        <v>1.001319352596628</v>
      </c>
      <c r="BQ59"/>
    </row>
    <row r="60" spans="1:69">
      <c r="A60"/>
      <c r="B60"/>
      <c r="C60" s="47" t="str">
        <v>Depósito de correo de voz</v>
      </c>
      <c r="D60"/>
      <c r="E60"/>
      <c r="F60"/>
      <c r="G60" s="47" t="str">
        <v>minutos</v>
      </c>
      <c r="H60"/>
      <c r="I60" s="62"/>
      <c r="J60"/>
      <c r="K60"/>
      <c r="L60"/>
      <c r="M60"/>
      <c r="N60"/>
      <c r="O60" s="177"/>
      <c r="P60" s="177"/>
      <c r="Q60" s="177"/>
      <c r="R60" s="177"/>
      <c r="S60" s="177"/>
      <c r="T60" s="122">
        <f t="shared" si="6"/>
        <v>1.1187833523193886</v>
      </c>
      <c r="U60" s="122">
        <f t="shared" si="6"/>
        <v>1.1488668488230305</v>
      </c>
      <c r="V60" s="122">
        <f t="shared" si="6"/>
        <v>1.061484995976989</v>
      </c>
      <c r="W60" s="122">
        <f t="shared" si="6"/>
        <v>1.012250160418698</v>
      </c>
      <c r="X60" s="122">
        <f t="shared" si="6"/>
        <v>1.0682820070021732</v>
      </c>
      <c r="Y60" s="122">
        <f t="shared" si="6"/>
        <v>1.0605991351741861</v>
      </c>
      <c r="Z60" s="122">
        <f t="shared" si="6"/>
        <v>1.0500633275204381</v>
      </c>
      <c r="AA60" s="122">
        <f t="shared" si="6"/>
        <v>1.0418271738526819</v>
      </c>
      <c r="AB60" s="122">
        <f t="shared" si="6"/>
        <v>1.0395170156516778</v>
      </c>
      <c r="AC60" s="122">
        <f t="shared" si="6"/>
        <v>1.0368640233310065</v>
      </c>
      <c r="AD60" s="122">
        <f t="shared" si="6"/>
        <v>1.0352214970210536</v>
      </c>
      <c r="AE60" s="122">
        <f t="shared" si="6"/>
        <v>1.0284840755266456</v>
      </c>
      <c r="AF60" s="122">
        <f t="shared" si="6"/>
        <v>1.0274424097389927</v>
      </c>
      <c r="AG60" s="122">
        <f t="shared" si="6"/>
        <v>1.0258499274683923</v>
      </c>
      <c r="AH60" s="122">
        <f t="shared" si="6"/>
        <v>1.0243944289553397</v>
      </c>
      <c r="AI60" s="122">
        <f t="shared" si="6"/>
        <v>1.0149203821788768</v>
      </c>
      <c r="AJ60" s="122">
        <f t="shared" si="6"/>
        <v>1.0080592764355416</v>
      </c>
      <c r="AK60" s="122">
        <f t="shared" si="6"/>
        <v>1.007778586779569</v>
      </c>
      <c r="AL60" s="122">
        <f t="shared" si="6"/>
        <v>1.0075070562481876</v>
      </c>
      <c r="AM60" s="122">
        <f t="shared" si="6"/>
        <v>1.0072534614270112</v>
      </c>
      <c r="AN60" s="122">
        <f t="shared" si="6"/>
        <v>1.0070216559162748</v>
      </c>
      <c r="AO60" s="122">
        <f t="shared" si="6"/>
        <v>1.0067875419680634</v>
      </c>
      <c r="AP60" s="122">
        <f t="shared" si="6"/>
        <v>1.0065441777743573</v>
      </c>
      <c r="AQ60" s="122">
        <f t="shared" si="6"/>
        <v>1.0063049918934412</v>
      </c>
      <c r="AR60" s="122">
        <f t="shared" si="6"/>
        <v>1.0060723208097428</v>
      </c>
      <c r="AS60" s="122">
        <f t="shared" si="6"/>
        <v>1.0058414217936567</v>
      </c>
      <c r="AT60" s="122">
        <f t="shared" si="6"/>
        <v>1.00561000633302</v>
      </c>
      <c r="AU60" s="122">
        <f t="shared" si="6"/>
        <v>1.0053808745007331</v>
      </c>
      <c r="AV60" s="122">
        <f t="shared" si="6"/>
        <v>1.0051572432360993</v>
      </c>
      <c r="AW60" s="122">
        <f t="shared" si="6"/>
        <v>1.0049391576307163</v>
      </c>
      <c r="AX60" s="122">
        <f t="shared" si="6"/>
        <v>1.004723139858821</v>
      </c>
      <c r="AY60" s="122">
        <f t="shared" si="6"/>
        <v>1.0045072015296064</v>
      </c>
      <c r="AZ60" s="122">
        <f t="shared" si="6"/>
        <v>1.0042935841133065</v>
      </c>
      <c r="BA60" s="122">
        <f t="shared" si="6"/>
        <v>1.0040851733955629</v>
      </c>
      <c r="BB60" s="122">
        <f t="shared" si="6"/>
        <v>1.0038823173813107</v>
      </c>
      <c r="BC60" s="122">
        <f t="shared" si="6"/>
        <v>1.0036825350131635</v>
      </c>
      <c r="BD60" s="122">
        <f t="shared" si="6"/>
        <v>1.0034843427333184</v>
      </c>
      <c r="BE60" s="122">
        <f t="shared" si="6"/>
        <v>1.0032894714219056</v>
      </c>
      <c r="BF60" s="122">
        <f t="shared" si="6"/>
        <v>1.0030314919432732</v>
      </c>
      <c r="BG60" s="122">
        <f t="shared" si="6"/>
        <v>1.0020936228791115</v>
      </c>
      <c r="BH60" s="122">
        <f t="shared" si="6"/>
        <v>1.0013193525271122</v>
      </c>
      <c r="BI60" s="122">
        <f t="shared" si="6"/>
        <v>1.0013193525358435</v>
      </c>
      <c r="BJ60" s="122">
        <f t="shared" si="6"/>
        <v>1.0013193525445636</v>
      </c>
      <c r="BK60" s="122">
        <f t="shared" si="6"/>
        <v>1.0013193525532713</v>
      </c>
      <c r="BL60" s="122">
        <f t="shared" si="6"/>
        <v>1.0013193525619672</v>
      </c>
      <c r="BM60" s="122">
        <f t="shared" si="6"/>
        <v>1.0013193525706499</v>
      </c>
      <c r="BN60" s="122">
        <f t="shared" si="1"/>
        <v>1.0013193525793216</v>
      </c>
      <c r="BO60" s="122">
        <f t="shared" si="1"/>
        <v>1.0013193525879809</v>
      </c>
      <c r="BP60" s="122">
        <f t="shared" si="1"/>
        <v>1.0013193525966282</v>
      </c>
      <c r="BQ60"/>
    </row>
    <row r="61" spans="1:69">
      <c r="A61"/>
      <c r="B61"/>
      <c r="C61" s="47" t="str">
        <v xml:space="preserve">Datos GPRS </v>
      </c>
      <c r="D61"/>
      <c r="E61"/>
      <c r="F61"/>
      <c r="G61" s="47" t="str">
        <v>megabytes</v>
      </c>
      <c r="H61"/>
      <c r="I61" s="62"/>
      <c r="J61"/>
      <c r="K61"/>
      <c r="L61"/>
      <c r="M61"/>
      <c r="N61"/>
      <c r="O61" s="177"/>
      <c r="P61" s="177"/>
      <c r="Q61" s="177"/>
      <c r="R61" s="177"/>
      <c r="S61" s="177"/>
      <c r="T61" s="122">
        <f t="shared" si="6"/>
        <v>2.4435714801913067</v>
      </c>
      <c r="U61" s="122">
        <f t="shared" si="6"/>
        <v>1.3921605929553165</v>
      </c>
      <c r="V61" s="122">
        <f t="shared" si="6"/>
        <v>1.9354142119052622</v>
      </c>
      <c r="W61" s="122">
        <f t="shared" si="6"/>
        <v>2.0489393596265311</v>
      </c>
      <c r="X61" s="122">
        <f t="shared" si="6"/>
        <v>2.0167627513223016</v>
      </c>
      <c r="Y61" s="122">
        <f t="shared" si="6"/>
        <v>1.0725580727970561</v>
      </c>
      <c r="Z61" s="122">
        <f t="shared" si="6"/>
        <v>0.91567599414957834</v>
      </c>
      <c r="AA61" s="122">
        <f t="shared" si="6"/>
        <v>0.76551075017906922</v>
      </c>
      <c r="AB61" s="122">
        <f t="shared" si="6"/>
        <v>0.65596768495763025</v>
      </c>
      <c r="AC61" s="122">
        <f t="shared" si="6"/>
        <v>0.57429059804687366</v>
      </c>
      <c r="AD61" s="122">
        <f t="shared" si="6"/>
        <v>0.56138012320290087</v>
      </c>
      <c r="AE61" s="122">
        <f t="shared" si="6"/>
        <v>0.5437381121256567</v>
      </c>
      <c r="AF61" s="122">
        <f t="shared" si="6"/>
        <v>0.52648308429857227</v>
      </c>
      <c r="AG61" s="122">
        <f t="shared" si="6"/>
        <v>0.51983839340452243</v>
      </c>
      <c r="AH61" s="122">
        <f t="shared" si="6"/>
        <v>0.51597402750176358</v>
      </c>
      <c r="AI61" s="122">
        <f t="shared" si="6"/>
        <v>1.0165232198045715</v>
      </c>
      <c r="AJ61" s="122">
        <f t="shared" si="6"/>
        <v>1.0075235210947675</v>
      </c>
      <c r="AK61" s="122">
        <f t="shared" si="6"/>
        <v>1.0072811128382866</v>
      </c>
      <c r="AL61" s="122">
        <f t="shared" si="6"/>
        <v>1.007037179708631</v>
      </c>
      <c r="AM61" s="122">
        <f t="shared" si="6"/>
        <v>1.0067931363875982</v>
      </c>
      <c r="AN61" s="122">
        <f t="shared" si="6"/>
        <v>1.0065655626743124</v>
      </c>
      <c r="AO61" s="122">
        <f t="shared" si="6"/>
        <v>1.0063549782637597</v>
      </c>
      <c r="AP61" s="122">
        <f t="shared" si="6"/>
        <v>1.0061451307831057</v>
      </c>
      <c r="AQ61" s="122">
        <f t="shared" si="6"/>
        <v>1.0059330849199348</v>
      </c>
      <c r="AR61" s="122">
        <f t="shared" si="6"/>
        <v>1.0057228675100403</v>
      </c>
      <c r="AS61" s="122">
        <f t="shared" si="6"/>
        <v>1.0055153720315688</v>
      </c>
      <c r="AT61" s="122">
        <f t="shared" si="6"/>
        <v>1.0053105357095429</v>
      </c>
      <c r="AU61" s="122">
        <f t="shared" si="6"/>
        <v>1.0051077096417582</v>
      </c>
      <c r="AV61" s="122">
        <f t="shared" si="6"/>
        <v>1.0049069881566859</v>
      </c>
      <c r="AW61" s="122">
        <f t="shared" si="6"/>
        <v>1.0047093928988089</v>
      </c>
      <c r="AX61" s="122">
        <f t="shared" si="6"/>
        <v>1.0045156496952896</v>
      </c>
      <c r="AY61" s="122">
        <f t="shared" si="6"/>
        <v>1.0043252642186284</v>
      </c>
      <c r="AZ61" s="122">
        <f t="shared" si="6"/>
        <v>1.0041375837420299</v>
      </c>
      <c r="BA61" s="122">
        <f t="shared" si="6"/>
        <v>1.0039527080058142</v>
      </c>
      <c r="BB61" s="122">
        <f t="shared" si="6"/>
        <v>1.0037713844431815</v>
      </c>
      <c r="BC61" s="122">
        <f t="shared" si="6"/>
        <v>1.0035943364193662</v>
      </c>
      <c r="BD61" s="122">
        <f t="shared" si="6"/>
        <v>1.003421424186111</v>
      </c>
      <c r="BE61" s="122">
        <f t="shared" si="6"/>
        <v>1.0032521696842729</v>
      </c>
      <c r="BF61" s="122">
        <f t="shared" si="6"/>
        <v>1.0030107886860689</v>
      </c>
      <c r="BG61" s="122">
        <f t="shared" si="6"/>
        <v>1.0020802863323024</v>
      </c>
      <c r="BH61" s="122">
        <f t="shared" si="6"/>
        <v>1.0013092527637388</v>
      </c>
      <c r="BI61" s="122">
        <f t="shared" si="6"/>
        <v>1.0013092527637384</v>
      </c>
      <c r="BJ61" s="122">
        <f t="shared" si="6"/>
        <v>1.0013092527637386</v>
      </c>
      <c r="BK61" s="122">
        <f t="shared" si="6"/>
        <v>1.0013092527637388</v>
      </c>
      <c r="BL61" s="122">
        <f t="shared" si="6"/>
        <v>1.0013092527637386</v>
      </c>
      <c r="BM61" s="122">
        <f t="shared" si="6"/>
        <v>1.0013092527637384</v>
      </c>
      <c r="BN61" s="122">
        <f t="shared" si="1"/>
        <v>1.0013092527637386</v>
      </c>
      <c r="BO61" s="122">
        <f t="shared" si="1"/>
        <v>1.0013092527637386</v>
      </c>
      <c r="BP61" s="122">
        <f t="shared" si="1"/>
        <v>1.0013092527637386</v>
      </c>
      <c r="BQ61"/>
    </row>
    <row r="62" spans="1:69">
      <c r="A62"/>
      <c r="B62"/>
      <c r="C62" s="47" t="str">
        <v>Datos EDGE</v>
      </c>
      <c r="D62"/>
      <c r="E62"/>
      <c r="F62"/>
      <c r="G62" s="47" t="str">
        <v>megabytes</v>
      </c>
      <c r="H62"/>
      <c r="I62" s="62"/>
      <c r="J62"/>
      <c r="K62"/>
      <c r="L62"/>
      <c r="M62"/>
      <c r="N62"/>
      <c r="O62" s="177"/>
      <c r="P62" s="177"/>
      <c r="Q62" s="177"/>
      <c r="R62" s="177"/>
      <c r="S62" s="177"/>
      <c r="T62" s="122">
        <f t="shared" si="6"/>
        <v>1.7248739860173927</v>
      </c>
      <c r="U62" s="122">
        <f t="shared" si="6"/>
        <v>1.3921605929553167</v>
      </c>
      <c r="V62" s="122">
        <f t="shared" si="6"/>
        <v>1.9354142119052622</v>
      </c>
      <c r="W62" s="122">
        <f t="shared" si="6"/>
        <v>1.7074494663554427</v>
      </c>
      <c r="X62" s="122">
        <f t="shared" si="6"/>
        <v>1.5125720634917272</v>
      </c>
      <c r="Y62" s="122">
        <f t="shared" si="6"/>
        <v>1.0725580727970563</v>
      </c>
      <c r="Z62" s="122">
        <f t="shared" si="6"/>
        <v>0.91567599414957845</v>
      </c>
      <c r="AA62" s="122">
        <f t="shared" si="6"/>
        <v>0.76551075017906911</v>
      </c>
      <c r="AB62" s="122">
        <f t="shared" si="6"/>
        <v>0.65596768495763014</v>
      </c>
      <c r="AC62" s="122">
        <f t="shared" si="6"/>
        <v>0.57429059804687377</v>
      </c>
      <c r="AD62" s="122">
        <f t="shared" si="6"/>
        <v>0.56138012320290098</v>
      </c>
      <c r="AE62" s="122">
        <f t="shared" si="6"/>
        <v>0.5437381121256567</v>
      </c>
      <c r="AF62" s="122">
        <f t="shared" si="6"/>
        <v>0.52648308429857227</v>
      </c>
      <c r="AG62" s="122">
        <f t="shared" si="6"/>
        <v>0.51983839340452243</v>
      </c>
      <c r="AH62" s="122">
        <f t="shared" si="6"/>
        <v>0.51597402750176358</v>
      </c>
      <c r="AI62" s="122">
        <f t="shared" si="6"/>
        <v>1.0165232198045715</v>
      </c>
      <c r="AJ62" s="122">
        <f t="shared" si="6"/>
        <v>1.0075235210947673</v>
      </c>
      <c r="AK62" s="122">
        <f t="shared" si="6"/>
        <v>1.0072811128382868</v>
      </c>
      <c r="AL62" s="122">
        <f t="shared" si="6"/>
        <v>1.007037179708631</v>
      </c>
      <c r="AM62" s="122">
        <f t="shared" si="6"/>
        <v>1.0067931363875982</v>
      </c>
      <c r="AN62" s="122">
        <f t="shared" si="6"/>
        <v>1.0065655626743124</v>
      </c>
      <c r="AO62" s="122">
        <f t="shared" si="6"/>
        <v>1.0063549782637597</v>
      </c>
      <c r="AP62" s="122">
        <f t="shared" si="6"/>
        <v>1.0061451307831057</v>
      </c>
      <c r="AQ62" s="122">
        <f t="shared" si="6"/>
        <v>1.0059330849199348</v>
      </c>
      <c r="AR62" s="122">
        <f t="shared" si="6"/>
        <v>1.0057228675100403</v>
      </c>
      <c r="AS62" s="122">
        <f t="shared" si="6"/>
        <v>1.0055153720315688</v>
      </c>
      <c r="AT62" s="122">
        <f t="shared" si="6"/>
        <v>1.0053105357095429</v>
      </c>
      <c r="AU62" s="122">
        <f t="shared" si="6"/>
        <v>1.005107709641758</v>
      </c>
      <c r="AV62" s="122">
        <f t="shared" si="6"/>
        <v>1.0049069881566859</v>
      </c>
      <c r="AW62" s="122">
        <f t="shared" si="6"/>
        <v>1.0047093928988089</v>
      </c>
      <c r="AX62" s="122">
        <f t="shared" si="6"/>
        <v>1.0045156496952896</v>
      </c>
      <c r="AY62" s="122">
        <f t="shared" si="6"/>
        <v>1.0043252642186287</v>
      </c>
      <c r="AZ62" s="122">
        <f t="shared" si="6"/>
        <v>1.0041375837420299</v>
      </c>
      <c r="BA62" s="122">
        <f t="shared" si="6"/>
        <v>1.0039527080058142</v>
      </c>
      <c r="BB62" s="122">
        <f t="shared" si="6"/>
        <v>1.0037713844431817</v>
      </c>
      <c r="BC62" s="122">
        <f t="shared" si="6"/>
        <v>1.003594336419366</v>
      </c>
      <c r="BD62" s="122">
        <f t="shared" si="6"/>
        <v>1.003421424186111</v>
      </c>
      <c r="BE62" s="122">
        <f t="shared" si="6"/>
        <v>1.0032521696842727</v>
      </c>
      <c r="BF62" s="122">
        <f t="shared" si="6"/>
        <v>1.0030107886860691</v>
      </c>
      <c r="BG62" s="122">
        <f t="shared" si="6"/>
        <v>1.0020802863323022</v>
      </c>
      <c r="BH62" s="122">
        <f t="shared" si="6"/>
        <v>1.0013092527637388</v>
      </c>
      <c r="BI62" s="122">
        <f t="shared" si="6"/>
        <v>1.0013092527637386</v>
      </c>
      <c r="BJ62" s="122">
        <f t="shared" si="6"/>
        <v>1.0013092527637384</v>
      </c>
      <c r="BK62" s="122">
        <f t="shared" si="6"/>
        <v>1.0013092527637388</v>
      </c>
      <c r="BL62" s="122">
        <f t="shared" si="6"/>
        <v>1.0013092527637388</v>
      </c>
      <c r="BM62" s="122">
        <f t="shared" si="6"/>
        <v>1.0013092527637384</v>
      </c>
      <c r="BN62" s="122">
        <f t="shared" si="1"/>
        <v>1.0013092527637386</v>
      </c>
      <c r="BO62" s="122">
        <f t="shared" si="1"/>
        <v>1.0013092527637384</v>
      </c>
      <c r="BP62" s="122">
        <f t="shared" si="1"/>
        <v>1.0013092527637386</v>
      </c>
      <c r="BQ62"/>
    </row>
    <row r="63" spans="1:69">
      <c r="A63"/>
      <c r="B63"/>
      <c r="C63" s="47" t="str">
        <v>Datos Release 99</v>
      </c>
      <c r="D63"/>
      <c r="E63"/>
      <c r="F63"/>
      <c r="G63" s="47" t="str">
        <v>megabytes</v>
      </c>
      <c r="H63"/>
      <c r="I63" s="62"/>
      <c r="J63"/>
      <c r="K63"/>
      <c r="L63"/>
      <c r="M63"/>
      <c r="N63"/>
      <c r="O63" s="177"/>
      <c r="P63" s="177"/>
      <c r="Q63" s="177"/>
      <c r="R63" s="177"/>
      <c r="S63" s="177"/>
      <c r="T63" s="122">
        <f t="shared" ref="T63:BM67" si="7">IFERROR(T31/S31,0)</f>
        <v>2.6181123002049715</v>
      </c>
      <c r="U63" s="122">
        <f t="shared" si="7"/>
        <v>1.6705927115463799</v>
      </c>
      <c r="V63" s="122">
        <f t="shared" si="7"/>
        <v>0.96770710595263099</v>
      </c>
      <c r="W63" s="122">
        <f t="shared" si="7"/>
        <v>0.91063971538956956</v>
      </c>
      <c r="X63" s="122">
        <f t="shared" si="7"/>
        <v>2.268858095237591</v>
      </c>
      <c r="Y63" s="122">
        <f t="shared" si="7"/>
        <v>1.430077430396075</v>
      </c>
      <c r="Z63" s="122">
        <f t="shared" si="7"/>
        <v>1.8313519882991569</v>
      </c>
      <c r="AA63" s="122">
        <f t="shared" si="7"/>
        <v>1.5310215003581382</v>
      </c>
      <c r="AB63" s="122">
        <f t="shared" si="7"/>
        <v>1.0495482959322084</v>
      </c>
      <c r="AC63" s="122">
        <f t="shared" si="7"/>
        <v>0.86143589707031043</v>
      </c>
      <c r="AD63" s="122">
        <f t="shared" si="7"/>
        <v>0.93563353867150167</v>
      </c>
      <c r="AE63" s="122">
        <f t="shared" si="7"/>
        <v>0.86998097940105068</v>
      </c>
      <c r="AF63" s="122">
        <f t="shared" si="7"/>
        <v>0.78972462644785835</v>
      </c>
      <c r="AG63" s="122">
        <f t="shared" si="7"/>
        <v>0.69311785787269653</v>
      </c>
      <c r="AH63" s="122">
        <f t="shared" si="7"/>
        <v>0.51597402750176358</v>
      </c>
      <c r="AI63" s="122">
        <f t="shared" si="7"/>
        <v>1.0165232198045715</v>
      </c>
      <c r="AJ63" s="122">
        <f t="shared" si="7"/>
        <v>1.0075235210947675</v>
      </c>
      <c r="AK63" s="122">
        <f t="shared" si="7"/>
        <v>1.0072811128382866</v>
      </c>
      <c r="AL63" s="122">
        <f t="shared" si="7"/>
        <v>1.007037179708631</v>
      </c>
      <c r="AM63" s="122">
        <f t="shared" si="7"/>
        <v>1.0067931363875982</v>
      </c>
      <c r="AN63" s="122">
        <f t="shared" si="7"/>
        <v>1.0065655626743124</v>
      </c>
      <c r="AO63" s="122">
        <f t="shared" si="7"/>
        <v>1.0063549782637597</v>
      </c>
      <c r="AP63" s="122">
        <f t="shared" si="7"/>
        <v>1.0061451307831057</v>
      </c>
      <c r="AQ63" s="122">
        <f t="shared" si="7"/>
        <v>1.0059330849199348</v>
      </c>
      <c r="AR63" s="122">
        <f t="shared" si="7"/>
        <v>1.0057228675100403</v>
      </c>
      <c r="AS63" s="122">
        <f t="shared" si="7"/>
        <v>1.0055153720315688</v>
      </c>
      <c r="AT63" s="122">
        <f t="shared" si="7"/>
        <v>1.0053105357095429</v>
      </c>
      <c r="AU63" s="122">
        <f t="shared" si="7"/>
        <v>1.0051077096417582</v>
      </c>
      <c r="AV63" s="122">
        <f t="shared" si="7"/>
        <v>1.0049069881566859</v>
      </c>
      <c r="AW63" s="122">
        <f t="shared" si="7"/>
        <v>1.0047093928988089</v>
      </c>
      <c r="AX63" s="122">
        <f t="shared" si="7"/>
        <v>1.0045156496952896</v>
      </c>
      <c r="AY63" s="122">
        <f t="shared" si="7"/>
        <v>1.0043252642186284</v>
      </c>
      <c r="AZ63" s="122">
        <f t="shared" si="7"/>
        <v>1.0041375837420299</v>
      </c>
      <c r="BA63" s="122">
        <f t="shared" si="7"/>
        <v>1.0039527080058142</v>
      </c>
      <c r="BB63" s="122">
        <f t="shared" si="7"/>
        <v>1.0037713844431815</v>
      </c>
      <c r="BC63" s="122">
        <f t="shared" si="7"/>
        <v>1.0035943364193662</v>
      </c>
      <c r="BD63" s="122">
        <f t="shared" si="7"/>
        <v>1.003421424186111</v>
      </c>
      <c r="BE63" s="122">
        <f t="shared" si="7"/>
        <v>1.0032521696842729</v>
      </c>
      <c r="BF63" s="122">
        <f t="shared" si="7"/>
        <v>1.0030107886860689</v>
      </c>
      <c r="BG63" s="122">
        <f t="shared" si="7"/>
        <v>1.0020802863323024</v>
      </c>
      <c r="BH63" s="122">
        <f t="shared" si="7"/>
        <v>1.0013092527637388</v>
      </c>
      <c r="BI63" s="122">
        <f t="shared" si="7"/>
        <v>1.0013092527637384</v>
      </c>
      <c r="BJ63" s="122">
        <f t="shared" si="7"/>
        <v>1.0013092527637386</v>
      </c>
      <c r="BK63" s="122">
        <f t="shared" si="7"/>
        <v>1.0013092527637388</v>
      </c>
      <c r="BL63" s="122">
        <f t="shared" si="7"/>
        <v>1.0013092527637386</v>
      </c>
      <c r="BM63" s="122">
        <f t="shared" si="7"/>
        <v>1.0013092527637384</v>
      </c>
      <c r="BN63" s="122">
        <f t="shared" ref="BN63:BP76" si="8">IFERROR(BN31/BM31,0)</f>
        <v>1.0013092527637386</v>
      </c>
      <c r="BO63" s="122">
        <f t="shared" si="8"/>
        <v>1.0013092527637386</v>
      </c>
      <c r="BP63" s="122">
        <f t="shared" si="8"/>
        <v>1.0013092527637386</v>
      </c>
      <c r="BQ63"/>
    </row>
    <row r="64" spans="1:69">
      <c r="A64"/>
      <c r="B64"/>
      <c r="C64" s="47" t="str">
        <v>Datos - HSDPA</v>
      </c>
      <c r="D64"/>
      <c r="E64"/>
      <c r="F64"/>
      <c r="G64" s="47" t="str">
        <v>megabytes</v>
      </c>
      <c r="H64"/>
      <c r="I64" s="62"/>
      <c r="J64"/>
      <c r="K64"/>
      <c r="L64"/>
      <c r="M64"/>
      <c r="N64"/>
      <c r="O64" s="177"/>
      <c r="P64" s="177"/>
      <c r="Q64" s="177"/>
      <c r="R64" s="177"/>
      <c r="S64" s="177"/>
      <c r="T64" s="122">
        <f t="shared" si="7"/>
        <v>5.2944048737478298</v>
      </c>
      <c r="U64" s="122">
        <f t="shared" si="7"/>
        <v>3.4268568441977028</v>
      </c>
      <c r="V64" s="122">
        <f t="shared" si="7"/>
        <v>2.7216762354917745</v>
      </c>
      <c r="W64" s="122">
        <f t="shared" si="7"/>
        <v>2.7440610090405695</v>
      </c>
      <c r="X64" s="122">
        <f t="shared" si="7"/>
        <v>2.4964131844354616</v>
      </c>
      <c r="Y64" s="122">
        <f t="shared" si="7"/>
        <v>1.8863219725331601</v>
      </c>
      <c r="Z64" s="122">
        <f t="shared" si="7"/>
        <v>1.6373291785631947</v>
      </c>
      <c r="AA64" s="122">
        <f t="shared" si="7"/>
        <v>1.2745460316280663</v>
      </c>
      <c r="AB64" s="122">
        <f t="shared" si="7"/>
        <v>1.1181343692902979</v>
      </c>
      <c r="AC64" s="122">
        <f t="shared" si="7"/>
        <v>0.98969815590114563</v>
      </c>
      <c r="AD64" s="122">
        <f t="shared" si="7"/>
        <v>1.0013252223697549</v>
      </c>
      <c r="AE64" s="122">
        <f t="shared" si="7"/>
        <v>0.9722247862369926</v>
      </c>
      <c r="AF64" s="122">
        <f t="shared" si="7"/>
        <v>0.98318852857834105</v>
      </c>
      <c r="AG64" s="122">
        <f t="shared" si="7"/>
        <v>0.92683645305970075</v>
      </c>
      <c r="AH64" s="122">
        <f t="shared" si="7"/>
        <v>0.94961546818872355</v>
      </c>
      <c r="AI64" s="122">
        <f t="shared" si="7"/>
        <v>1.0165232198045713</v>
      </c>
      <c r="AJ64" s="122">
        <f t="shared" si="7"/>
        <v>1.0075235210947675</v>
      </c>
      <c r="AK64" s="122">
        <f t="shared" si="7"/>
        <v>1.0072811128382868</v>
      </c>
      <c r="AL64" s="122">
        <f t="shared" si="7"/>
        <v>1.007037179708631</v>
      </c>
      <c r="AM64" s="122">
        <f t="shared" si="7"/>
        <v>1.0067931363875979</v>
      </c>
      <c r="AN64" s="122">
        <f t="shared" si="7"/>
        <v>1.0065655626743124</v>
      </c>
      <c r="AO64" s="122">
        <f t="shared" si="7"/>
        <v>1.00635497826376</v>
      </c>
      <c r="AP64" s="122">
        <f t="shared" si="7"/>
        <v>1.0061451307831057</v>
      </c>
      <c r="AQ64" s="122">
        <f t="shared" si="7"/>
        <v>1.0059330849199348</v>
      </c>
      <c r="AR64" s="122">
        <f t="shared" si="7"/>
        <v>1.0057228675100403</v>
      </c>
      <c r="AS64" s="122">
        <f t="shared" si="7"/>
        <v>1.0055153720315688</v>
      </c>
      <c r="AT64" s="122">
        <f t="shared" si="7"/>
        <v>1.0053105357095431</v>
      </c>
      <c r="AU64" s="122">
        <f t="shared" si="7"/>
        <v>1.005107709641758</v>
      </c>
      <c r="AV64" s="122">
        <f t="shared" si="7"/>
        <v>1.0049069881566859</v>
      </c>
      <c r="AW64" s="122">
        <f t="shared" si="7"/>
        <v>1.0047093928988089</v>
      </c>
      <c r="AX64" s="122">
        <f t="shared" si="7"/>
        <v>1.0045156496952896</v>
      </c>
      <c r="AY64" s="122">
        <f t="shared" si="7"/>
        <v>1.0043252642186284</v>
      </c>
      <c r="AZ64" s="122">
        <f t="shared" si="7"/>
        <v>1.0041375837420299</v>
      </c>
      <c r="BA64" s="122">
        <f t="shared" si="7"/>
        <v>1.0039527080058142</v>
      </c>
      <c r="BB64" s="122">
        <f t="shared" si="7"/>
        <v>1.0037713844431815</v>
      </c>
      <c r="BC64" s="122">
        <f t="shared" si="7"/>
        <v>1.0035943364193662</v>
      </c>
      <c r="BD64" s="122">
        <f t="shared" si="7"/>
        <v>1.0034214241861108</v>
      </c>
      <c r="BE64" s="122">
        <f t="shared" si="7"/>
        <v>1.0032521696842729</v>
      </c>
      <c r="BF64" s="122">
        <f t="shared" si="7"/>
        <v>1.0030107886860691</v>
      </c>
      <c r="BG64" s="122">
        <f t="shared" si="7"/>
        <v>1.0020802863323024</v>
      </c>
      <c r="BH64" s="122">
        <f t="shared" si="7"/>
        <v>1.0013092527637386</v>
      </c>
      <c r="BI64" s="122">
        <f t="shared" si="7"/>
        <v>1.0013092527637386</v>
      </c>
      <c r="BJ64" s="122">
        <f t="shared" si="7"/>
        <v>1.0013092527637384</v>
      </c>
      <c r="BK64" s="122">
        <f t="shared" si="7"/>
        <v>1.0013092527637388</v>
      </c>
      <c r="BL64" s="122">
        <f t="shared" si="7"/>
        <v>1.0013092527637386</v>
      </c>
      <c r="BM64" s="122">
        <f t="shared" si="7"/>
        <v>1.0013092527637384</v>
      </c>
      <c r="BN64" s="122">
        <f t="shared" si="8"/>
        <v>1.0013092527637386</v>
      </c>
      <c r="BO64" s="122">
        <f t="shared" si="8"/>
        <v>1.0013092527637384</v>
      </c>
      <c r="BP64" s="122">
        <f t="shared" si="8"/>
        <v>1.0013092527637386</v>
      </c>
      <c r="BQ64"/>
    </row>
    <row r="65" spans="1:69">
      <c r="A65"/>
      <c r="B65"/>
      <c r="C65" s="47" t="str">
        <v>Datos - HSUPA</v>
      </c>
      <c r="D65"/>
      <c r="E65"/>
      <c r="F65"/>
      <c r="G65" s="47" t="str">
        <v>megabytes</v>
      </c>
      <c r="H65"/>
      <c r="I65" s="62"/>
      <c r="J65"/>
      <c r="K65"/>
      <c r="L65"/>
      <c r="M65"/>
      <c r="N65"/>
      <c r="O65" s="177"/>
      <c r="P65" s="177"/>
      <c r="Q65" s="177"/>
      <c r="R65" s="177"/>
      <c r="S65" s="177"/>
      <c r="T65" s="122">
        <f t="shared" si="7"/>
        <v>5.2944048737478306</v>
      </c>
      <c r="U65" s="122">
        <f t="shared" si="7"/>
        <v>3.4268568441977023</v>
      </c>
      <c r="V65" s="122">
        <f t="shared" si="7"/>
        <v>2.721676235491775</v>
      </c>
      <c r="W65" s="122">
        <f t="shared" si="7"/>
        <v>2.7440610090405699</v>
      </c>
      <c r="X65" s="122">
        <f t="shared" si="7"/>
        <v>2.4964131844354611</v>
      </c>
      <c r="Y65" s="122">
        <f t="shared" si="7"/>
        <v>1.8863219725331601</v>
      </c>
      <c r="Z65" s="122">
        <f t="shared" si="7"/>
        <v>1.6373291785631947</v>
      </c>
      <c r="AA65" s="122">
        <f t="shared" si="7"/>
        <v>1.2745460316280666</v>
      </c>
      <c r="AB65" s="122">
        <f t="shared" si="7"/>
        <v>1.1181343692902976</v>
      </c>
      <c r="AC65" s="122">
        <f t="shared" si="7"/>
        <v>0.98969815590114574</v>
      </c>
      <c r="AD65" s="122">
        <f t="shared" si="7"/>
        <v>1.0013252223697549</v>
      </c>
      <c r="AE65" s="122">
        <f t="shared" si="7"/>
        <v>0.97222478623699249</v>
      </c>
      <c r="AF65" s="122">
        <f t="shared" si="7"/>
        <v>0.98318852857834116</v>
      </c>
      <c r="AG65" s="122">
        <f t="shared" si="7"/>
        <v>0.92683645305970053</v>
      </c>
      <c r="AH65" s="122">
        <f t="shared" si="7"/>
        <v>0.94961546818872367</v>
      </c>
      <c r="AI65" s="122">
        <f t="shared" si="7"/>
        <v>1.0165232198045713</v>
      </c>
      <c r="AJ65" s="122">
        <f t="shared" si="7"/>
        <v>1.0075235210947677</v>
      </c>
      <c r="AK65" s="122">
        <f t="shared" si="7"/>
        <v>1.0072811128382866</v>
      </c>
      <c r="AL65" s="122">
        <f t="shared" si="7"/>
        <v>1.0070371797086308</v>
      </c>
      <c r="AM65" s="122">
        <f t="shared" si="7"/>
        <v>1.0067931363875982</v>
      </c>
      <c r="AN65" s="122">
        <f t="shared" si="7"/>
        <v>1.0065655626743124</v>
      </c>
      <c r="AO65" s="122">
        <f t="shared" si="7"/>
        <v>1.0063549782637597</v>
      </c>
      <c r="AP65" s="122">
        <f t="shared" si="7"/>
        <v>1.006145130783106</v>
      </c>
      <c r="AQ65" s="122">
        <f t="shared" si="7"/>
        <v>1.0059330849199348</v>
      </c>
      <c r="AR65" s="122">
        <f t="shared" si="7"/>
        <v>1.0057228675100403</v>
      </c>
      <c r="AS65" s="122">
        <f t="shared" si="7"/>
        <v>1.0055153720315688</v>
      </c>
      <c r="AT65" s="122">
        <f t="shared" si="7"/>
        <v>1.0053105357095431</v>
      </c>
      <c r="AU65" s="122">
        <f t="shared" si="7"/>
        <v>1.0051077096417582</v>
      </c>
      <c r="AV65" s="122">
        <f t="shared" si="7"/>
        <v>1.0049069881566859</v>
      </c>
      <c r="AW65" s="122">
        <f t="shared" si="7"/>
        <v>1.0047093928988089</v>
      </c>
      <c r="AX65" s="122">
        <f t="shared" si="7"/>
        <v>1.0045156496952896</v>
      </c>
      <c r="AY65" s="122">
        <f t="shared" si="7"/>
        <v>1.0043252642186284</v>
      </c>
      <c r="AZ65" s="122">
        <f t="shared" si="7"/>
        <v>1.0041375837420301</v>
      </c>
      <c r="BA65" s="122">
        <f t="shared" si="7"/>
        <v>1.0039527080058142</v>
      </c>
      <c r="BB65" s="122">
        <f t="shared" si="7"/>
        <v>1.0037713844431815</v>
      </c>
      <c r="BC65" s="122">
        <f t="shared" si="7"/>
        <v>1.0035943364193662</v>
      </c>
      <c r="BD65" s="122">
        <f t="shared" si="7"/>
        <v>1.003421424186111</v>
      </c>
      <c r="BE65" s="122">
        <f t="shared" si="7"/>
        <v>1.0032521696842727</v>
      </c>
      <c r="BF65" s="122">
        <f t="shared" si="7"/>
        <v>1.0030107886860691</v>
      </c>
      <c r="BG65" s="122">
        <f t="shared" si="7"/>
        <v>1.0020802863323024</v>
      </c>
      <c r="BH65" s="122">
        <f t="shared" si="7"/>
        <v>1.0013092527637388</v>
      </c>
      <c r="BI65" s="122">
        <f t="shared" si="7"/>
        <v>1.0013092527637386</v>
      </c>
      <c r="BJ65" s="122">
        <f t="shared" si="7"/>
        <v>1.0013092527637384</v>
      </c>
      <c r="BK65" s="122">
        <f t="shared" si="7"/>
        <v>1.0013092527637386</v>
      </c>
      <c r="BL65" s="122">
        <f t="shared" si="7"/>
        <v>1.0013092527637388</v>
      </c>
      <c r="BM65" s="122">
        <f t="shared" si="7"/>
        <v>1.0013092527637384</v>
      </c>
      <c r="BN65" s="122">
        <f t="shared" si="8"/>
        <v>1.0013092527637384</v>
      </c>
      <c r="BO65" s="122">
        <f t="shared" si="8"/>
        <v>1.0013092527637386</v>
      </c>
      <c r="BP65" s="122">
        <f t="shared" si="8"/>
        <v>1.0013092527637386</v>
      </c>
      <c r="BQ65"/>
    </row>
    <row r="66" spans="1:69">
      <c r="A66"/>
      <c r="B66"/>
      <c r="C66" s="47" t="str">
        <v>Datos - LTE</v>
      </c>
      <c r="D66"/>
      <c r="E66"/>
      <c r="F66"/>
      <c r="G66" s="47" t="str">
        <v>megabytes</v>
      </c>
      <c r="H66"/>
      <c r="I66" s="62"/>
      <c r="J66"/>
      <c r="K66"/>
      <c r="L66"/>
      <c r="M66"/>
      <c r="N66"/>
      <c r="O66" s="177"/>
      <c r="P66" s="177"/>
      <c r="Q66" s="177"/>
      <c r="R66" s="177"/>
      <c r="S66" s="177"/>
      <c r="T66" s="122">
        <f t="shared" si="7"/>
        <v>0</v>
      </c>
      <c r="U66" s="122">
        <f t="shared" si="7"/>
        <v>0</v>
      </c>
      <c r="V66" s="122">
        <f t="shared" si="7"/>
        <v>0</v>
      </c>
      <c r="W66" s="122">
        <f t="shared" si="7"/>
        <v>0</v>
      </c>
      <c r="X66" s="122">
        <f t="shared" si="7"/>
        <v>13.613148571425546</v>
      </c>
      <c r="Y66" s="122">
        <f t="shared" si="7"/>
        <v>3.1175687982634432</v>
      </c>
      <c r="Z66" s="122">
        <f t="shared" si="7"/>
        <v>2.2401859184087547</v>
      </c>
      <c r="AA66" s="122">
        <f t="shared" si="7"/>
        <v>1.9137768754476727</v>
      </c>
      <c r="AB66" s="122">
        <f t="shared" si="7"/>
        <v>1.5087256754025493</v>
      </c>
      <c r="AC66" s="122">
        <f t="shared" si="7"/>
        <v>1.2684331469904864</v>
      </c>
      <c r="AD66" s="122">
        <f t="shared" si="7"/>
        <v>1.1934853012975062</v>
      </c>
      <c r="AE66" s="122">
        <f t="shared" si="7"/>
        <v>1.1438638803236034</v>
      </c>
      <c r="AF66" s="122">
        <f t="shared" si="7"/>
        <v>1.0826271874308668</v>
      </c>
      <c r="AG66" s="122">
        <f t="shared" si="7"/>
        <v>1.0824032301025674</v>
      </c>
      <c r="AH66" s="122">
        <f t="shared" si="7"/>
        <v>1.0591045827667778</v>
      </c>
      <c r="AI66" s="122">
        <f t="shared" si="7"/>
        <v>1.0165232198045715</v>
      </c>
      <c r="AJ66" s="122">
        <f t="shared" si="7"/>
        <v>1.0075235210947675</v>
      </c>
      <c r="AK66" s="122">
        <f t="shared" si="7"/>
        <v>1.0072811128382868</v>
      </c>
      <c r="AL66" s="122">
        <f t="shared" si="7"/>
        <v>1.0070371797086308</v>
      </c>
      <c r="AM66" s="122">
        <f t="shared" si="7"/>
        <v>1.0067931363875982</v>
      </c>
      <c r="AN66" s="122">
        <f t="shared" si="7"/>
        <v>1.0065655626743124</v>
      </c>
      <c r="AO66" s="122">
        <f t="shared" si="7"/>
        <v>1.0063549782637597</v>
      </c>
      <c r="AP66" s="122">
        <f t="shared" si="7"/>
        <v>1.006145130783106</v>
      </c>
      <c r="AQ66" s="122">
        <f t="shared" si="7"/>
        <v>1.0059330849199348</v>
      </c>
      <c r="AR66" s="122">
        <f t="shared" si="7"/>
        <v>1.0057228675100403</v>
      </c>
      <c r="AS66" s="122">
        <f t="shared" si="7"/>
        <v>1.0055153720315688</v>
      </c>
      <c r="AT66" s="122">
        <f t="shared" si="7"/>
        <v>1.0053105357095431</v>
      </c>
      <c r="AU66" s="122">
        <f t="shared" si="7"/>
        <v>1.005107709641758</v>
      </c>
      <c r="AV66" s="122">
        <f t="shared" si="7"/>
        <v>1.0049069881566859</v>
      </c>
      <c r="AW66" s="122">
        <f t="shared" si="7"/>
        <v>1.0047093928988087</v>
      </c>
      <c r="AX66" s="122">
        <f t="shared" si="7"/>
        <v>1.0045156496952896</v>
      </c>
      <c r="AY66" s="122">
        <f t="shared" si="7"/>
        <v>1.0043252642186284</v>
      </c>
      <c r="AZ66" s="122">
        <f t="shared" si="7"/>
        <v>1.0041375837420299</v>
      </c>
      <c r="BA66" s="122">
        <f t="shared" si="7"/>
        <v>1.0039527080058142</v>
      </c>
      <c r="BB66" s="122">
        <f t="shared" si="7"/>
        <v>1.0037713844431817</v>
      </c>
      <c r="BC66" s="122">
        <f t="shared" si="7"/>
        <v>1.003594336419366</v>
      </c>
      <c r="BD66" s="122">
        <f t="shared" si="7"/>
        <v>1.003421424186111</v>
      </c>
      <c r="BE66" s="122">
        <f t="shared" si="7"/>
        <v>1.0032521696842729</v>
      </c>
      <c r="BF66" s="122">
        <f t="shared" si="7"/>
        <v>1.0030107886860689</v>
      </c>
      <c r="BG66" s="122">
        <f t="shared" si="7"/>
        <v>1.0020802863323024</v>
      </c>
      <c r="BH66" s="122">
        <f t="shared" si="7"/>
        <v>1.0013092527637386</v>
      </c>
      <c r="BI66" s="122">
        <f t="shared" si="7"/>
        <v>1.0013092527637386</v>
      </c>
      <c r="BJ66" s="122">
        <f t="shared" si="7"/>
        <v>1.0013092527637384</v>
      </c>
      <c r="BK66" s="122">
        <f t="shared" si="7"/>
        <v>1.0013092527637386</v>
      </c>
      <c r="BL66" s="122">
        <f t="shared" si="7"/>
        <v>1.0013092527637386</v>
      </c>
      <c r="BM66" s="122">
        <f t="shared" si="7"/>
        <v>1.0013092527637384</v>
      </c>
      <c r="BN66" s="122">
        <f t="shared" si="8"/>
        <v>1.0013092527637384</v>
      </c>
      <c r="BO66" s="122">
        <f t="shared" si="8"/>
        <v>1.0013092527637386</v>
      </c>
      <c r="BP66" s="122">
        <f t="shared" si="8"/>
        <v>1.0013092527637386</v>
      </c>
      <c r="BQ66"/>
    </row>
    <row r="67" spans="1:69">
      <c r="A67"/>
      <c r="B67"/>
      <c r="C67" s="47" t="str">
        <v>Llamadas en tránsito Local</v>
      </c>
      <c r="D67"/>
      <c r="E67"/>
      <c r="F67"/>
      <c r="G67" s="47" t="str">
        <v>minutos</v>
      </c>
      <c r="H67"/>
      <c r="I67" s="62"/>
      <c r="J67"/>
      <c r="K67"/>
      <c r="L67"/>
      <c r="M67"/>
      <c r="N67"/>
      <c r="O67" s="177"/>
      <c r="P67" s="177"/>
      <c r="Q67" s="177"/>
      <c r="R67" s="177"/>
      <c r="S67" s="177"/>
      <c r="T67" s="122">
        <f t="shared" si="7"/>
        <v>0</v>
      </c>
      <c r="U67" s="122">
        <f t="shared" si="7"/>
        <v>0</v>
      </c>
      <c r="V67" s="122">
        <f t="shared" si="7"/>
        <v>0</v>
      </c>
      <c r="W67" s="122">
        <f t="shared" si="7"/>
        <v>0</v>
      </c>
      <c r="X67" s="122">
        <f t="shared" si="7"/>
        <v>0</v>
      </c>
      <c r="Y67" s="122">
        <f t="shared" si="7"/>
        <v>0</v>
      </c>
      <c r="Z67" s="122">
        <f t="shared" si="7"/>
        <v>0</v>
      </c>
      <c r="AA67" s="122">
        <f t="shared" si="7"/>
        <v>0</v>
      </c>
      <c r="AB67" s="122">
        <f t="shared" si="7"/>
        <v>0</v>
      </c>
      <c r="AC67" s="122">
        <f t="shared" si="7"/>
        <v>0</v>
      </c>
      <c r="AD67" s="122">
        <f t="shared" si="7"/>
        <v>0</v>
      </c>
      <c r="AE67" s="122">
        <f t="shared" si="7"/>
        <v>0</v>
      </c>
      <c r="AF67" s="122">
        <f t="shared" si="7"/>
        <v>0</v>
      </c>
      <c r="AG67" s="122">
        <f t="shared" si="7"/>
        <v>0</v>
      </c>
      <c r="AH67" s="122">
        <f t="shared" si="7"/>
        <v>0</v>
      </c>
      <c r="AI67" s="122">
        <f t="shared" si="7"/>
        <v>0</v>
      </c>
      <c r="AJ67" s="122">
        <f t="shared" si="7"/>
        <v>0</v>
      </c>
      <c r="AK67" s="122">
        <f t="shared" si="7"/>
        <v>0</v>
      </c>
      <c r="AL67" s="122">
        <f t="shared" si="7"/>
        <v>0</v>
      </c>
      <c r="AM67" s="122">
        <f t="shared" si="7"/>
        <v>0</v>
      </c>
      <c r="AN67" s="122">
        <f t="shared" si="7"/>
        <v>0</v>
      </c>
      <c r="AO67" s="122">
        <f t="shared" si="7"/>
        <v>0</v>
      </c>
      <c r="AP67" s="122">
        <f t="shared" si="7"/>
        <v>0</v>
      </c>
      <c r="AQ67" s="122">
        <f t="shared" si="7"/>
        <v>0</v>
      </c>
      <c r="AR67" s="122">
        <f t="shared" si="7"/>
        <v>0</v>
      </c>
      <c r="AS67" s="122">
        <f t="shared" si="7"/>
        <v>0</v>
      </c>
      <c r="AT67" s="122">
        <f t="shared" si="7"/>
        <v>0</v>
      </c>
      <c r="AU67" s="122">
        <f t="shared" si="7"/>
        <v>0</v>
      </c>
      <c r="AV67" s="122">
        <f t="shared" si="7"/>
        <v>0</v>
      </c>
      <c r="AW67" s="122">
        <f t="shared" si="7"/>
        <v>0</v>
      </c>
      <c r="AX67" s="122">
        <f t="shared" si="7"/>
        <v>0</v>
      </c>
      <c r="AY67" s="122">
        <f t="shared" si="7"/>
        <v>0</v>
      </c>
      <c r="AZ67" s="122">
        <f t="shared" si="7"/>
        <v>0</v>
      </c>
      <c r="BA67" s="122">
        <f t="shared" si="7"/>
        <v>0</v>
      </c>
      <c r="BB67" s="122">
        <f t="shared" si="7"/>
        <v>0</v>
      </c>
      <c r="BC67" s="122">
        <f t="shared" si="7"/>
        <v>0</v>
      </c>
      <c r="BD67" s="122">
        <f t="shared" si="7"/>
        <v>0</v>
      </c>
      <c r="BE67" s="122">
        <f t="shared" si="7"/>
        <v>0</v>
      </c>
      <c r="BF67" s="122">
        <f t="shared" si="7"/>
        <v>0</v>
      </c>
      <c r="BG67" s="122">
        <f t="shared" si="7"/>
        <v>0</v>
      </c>
      <c r="BH67" s="122">
        <f t="shared" si="7"/>
        <v>0</v>
      </c>
      <c r="BI67" s="122">
        <f t="shared" si="7"/>
        <v>0</v>
      </c>
      <c r="BJ67" s="122">
        <f t="shared" si="7"/>
        <v>0</v>
      </c>
      <c r="BK67" s="122">
        <f t="shared" si="7"/>
        <v>0</v>
      </c>
      <c r="BL67" s="122">
        <f t="shared" si="7"/>
        <v>0</v>
      </c>
      <c r="BM67" s="122">
        <f t="shared" si="7"/>
        <v>0</v>
      </c>
      <c r="BN67" s="122">
        <f t="shared" si="8"/>
        <v>0</v>
      </c>
      <c r="BO67" s="122">
        <f t="shared" si="8"/>
        <v>0</v>
      </c>
      <c r="BP67" s="122">
        <f t="shared" si="8"/>
        <v>0</v>
      </c>
      <c r="BQ67"/>
    </row>
    <row r="68" spans="1:69">
      <c r="A68"/>
      <c r="B68"/>
      <c r="C68" s="47" t="str">
        <v>Llamadas en tránsito Larga Distancia</v>
      </c>
      <c r="D68"/>
      <c r="E68"/>
      <c r="F68"/>
      <c r="G68" s="47" t="str">
        <v>minutos</v>
      </c>
      <c r="H68"/>
      <c r="I68" s="62"/>
      <c r="J68"/>
      <c r="K68"/>
      <c r="L68"/>
      <c r="M68"/>
      <c r="N68"/>
      <c r="O68" s="177"/>
      <c r="P68" s="177"/>
      <c r="Q68" s="177"/>
      <c r="R68" s="177"/>
      <c r="S68" s="177"/>
      <c r="T68" s="122">
        <f t="shared" ref="T68:BM72" si="9">IFERROR(T36/S36,0)</f>
        <v>1.0608389282561457</v>
      </c>
      <c r="U68" s="122">
        <f t="shared" si="9"/>
        <v>1.3565665451078042</v>
      </c>
      <c r="V68" s="122">
        <f t="shared" si="9"/>
        <v>1.2613391921797947</v>
      </c>
      <c r="W68" s="122">
        <f t="shared" si="9"/>
        <v>1.0951675215476815</v>
      </c>
      <c r="X68" s="122">
        <f t="shared" si="9"/>
        <v>1.2019840375415687</v>
      </c>
      <c r="Y68" s="122">
        <f t="shared" si="9"/>
        <v>1.0608132927614808</v>
      </c>
      <c r="Z68" s="122">
        <f t="shared" si="9"/>
        <v>1.0181049484006262</v>
      </c>
      <c r="AA68" s="122">
        <f t="shared" si="9"/>
        <v>1.01560097035861</v>
      </c>
      <c r="AB68" s="122">
        <f t="shared" si="9"/>
        <v>1.020606678368154</v>
      </c>
      <c r="AC68" s="122">
        <f t="shared" si="9"/>
        <v>1.0202339602622457</v>
      </c>
      <c r="AD68" s="122">
        <f t="shared" si="9"/>
        <v>1.0246840706336122</v>
      </c>
      <c r="AE68" s="122">
        <f t="shared" si="9"/>
        <v>1.0212706047144338</v>
      </c>
      <c r="AF68" s="122">
        <f t="shared" si="9"/>
        <v>1.0251756652352375</v>
      </c>
      <c r="AG68" s="122">
        <f t="shared" si="9"/>
        <v>1.0244087305575604</v>
      </c>
      <c r="AH68" s="122">
        <f t="shared" si="9"/>
        <v>1.0237123923603049</v>
      </c>
      <c r="AI68" s="122">
        <f t="shared" si="9"/>
        <v>1.0127331843616987</v>
      </c>
      <c r="AJ68" s="122">
        <f t="shared" si="9"/>
        <v>1.0099673013220898</v>
      </c>
      <c r="AK68" s="122">
        <f t="shared" si="9"/>
        <v>1.009553791270797</v>
      </c>
      <c r="AL68" s="122">
        <f t="shared" si="9"/>
        <v>1.0091869324786558</v>
      </c>
      <c r="AM68" s="122">
        <f t="shared" si="9"/>
        <v>1.0089022333888351</v>
      </c>
      <c r="AN68" s="122">
        <f t="shared" si="9"/>
        <v>1.008658272032922</v>
      </c>
      <c r="AO68" s="122">
        <f t="shared" si="9"/>
        <v>1.0083424276067894</v>
      </c>
      <c r="AP68" s="122">
        <f t="shared" si="9"/>
        <v>1.0079808870801821</v>
      </c>
      <c r="AQ68" s="122">
        <f t="shared" si="9"/>
        <v>1.0076459949574863</v>
      </c>
      <c r="AR68" s="122">
        <f t="shared" si="9"/>
        <v>1.0073341399717093</v>
      </c>
      <c r="AS68" s="122">
        <f t="shared" si="9"/>
        <v>1.0070202861487378</v>
      </c>
      <c r="AT68" s="122">
        <f t="shared" si="9"/>
        <v>1.0066940819617354</v>
      </c>
      <c r="AU68" s="122">
        <f t="shared" si="9"/>
        <v>1.0063708164640184</v>
      </c>
      <c r="AV68" s="122">
        <f t="shared" si="9"/>
        <v>1.0060650799092254</v>
      </c>
      <c r="AW68" s="122">
        <f t="shared" si="9"/>
        <v>1.0057734389632669</v>
      </c>
      <c r="AX68" s="122">
        <f t="shared" si="9"/>
        <v>1.0054771751794973</v>
      </c>
      <c r="AY68" s="122">
        <f t="shared" si="9"/>
        <v>1.0051688625721833</v>
      </c>
      <c r="AZ68" s="122">
        <f t="shared" si="9"/>
        <v>1.0048612766698233</v>
      </c>
      <c r="BA68" s="122">
        <f t="shared" si="9"/>
        <v>1.0045674791313703</v>
      </c>
      <c r="BB68" s="122">
        <f t="shared" si="9"/>
        <v>1.0042864045565769</v>
      </c>
      <c r="BC68" s="122">
        <f t="shared" si="9"/>
        <v>1.0040039234955378</v>
      </c>
      <c r="BD68" s="122">
        <f t="shared" si="9"/>
        <v>1.0037136702945177</v>
      </c>
      <c r="BE68" s="122">
        <f t="shared" si="9"/>
        <v>1.0034254498408941</v>
      </c>
      <c r="BF68" s="122">
        <f t="shared" si="9"/>
        <v>1.0031069689209506</v>
      </c>
      <c r="BG68" s="122">
        <f t="shared" si="9"/>
        <v>1.0021422459192433</v>
      </c>
      <c r="BH68" s="122">
        <f t="shared" si="9"/>
        <v>1.0013561762367058</v>
      </c>
      <c r="BI68" s="122">
        <f t="shared" si="9"/>
        <v>1.0013561778034112</v>
      </c>
      <c r="BJ68" s="122">
        <f t="shared" si="9"/>
        <v>1.0013561793701753</v>
      </c>
      <c r="BK68" s="122">
        <f t="shared" si="9"/>
        <v>1.0013561809369884</v>
      </c>
      <c r="BL68" s="122">
        <f t="shared" si="9"/>
        <v>1.0013561825038568</v>
      </c>
      <c r="BM68" s="122">
        <f t="shared" si="9"/>
        <v>1.0013561840707808</v>
      </c>
      <c r="BN68" s="122">
        <f t="shared" si="8"/>
        <v>1.0013561856377597</v>
      </c>
      <c r="BO68" s="122">
        <f t="shared" si="8"/>
        <v>1.0013561872047985</v>
      </c>
      <c r="BP68" s="122">
        <f t="shared" si="8"/>
        <v>1.0013561887718829</v>
      </c>
      <c r="BQ68"/>
    </row>
    <row r="69" spans="1:69">
      <c r="A69"/>
      <c r="B69"/>
      <c r="C69" s="47" t="str">
        <v>Mobile Service23</v>
      </c>
      <c r="D69"/>
      <c r="E69"/>
      <c r="F69"/>
      <c r="G69" s="47" t="str">
        <v>Mobile Unit23</v>
      </c>
      <c r="H69"/>
      <c r="I69" s="62"/>
      <c r="J69"/>
      <c r="K69"/>
      <c r="L69"/>
      <c r="M69"/>
      <c r="N69"/>
      <c r="O69" s="177"/>
      <c r="P69" s="177"/>
      <c r="Q69" s="177"/>
      <c r="R69" s="177"/>
      <c r="S69" s="177"/>
      <c r="T69" s="122">
        <f t="shared" si="9"/>
        <v>0</v>
      </c>
      <c r="U69" s="122">
        <f t="shared" si="9"/>
        <v>0</v>
      </c>
      <c r="V69" s="122">
        <f t="shared" si="9"/>
        <v>0</v>
      </c>
      <c r="W69" s="122">
        <f t="shared" si="9"/>
        <v>0</v>
      </c>
      <c r="X69" s="122">
        <f t="shared" si="9"/>
        <v>0</v>
      </c>
      <c r="Y69" s="122">
        <f t="shared" si="9"/>
        <v>0</v>
      </c>
      <c r="Z69" s="122">
        <f t="shared" si="9"/>
        <v>0</v>
      </c>
      <c r="AA69" s="122">
        <f t="shared" si="9"/>
        <v>0</v>
      </c>
      <c r="AB69" s="122">
        <f t="shared" si="9"/>
        <v>0</v>
      </c>
      <c r="AC69" s="122">
        <f t="shared" si="9"/>
        <v>0</v>
      </c>
      <c r="AD69" s="122">
        <f t="shared" si="9"/>
        <v>0</v>
      </c>
      <c r="AE69" s="122">
        <f t="shared" si="9"/>
        <v>0</v>
      </c>
      <c r="AF69" s="122">
        <f t="shared" si="9"/>
        <v>0</v>
      </c>
      <c r="AG69" s="122">
        <f t="shared" si="9"/>
        <v>0</v>
      </c>
      <c r="AH69" s="122">
        <f t="shared" si="9"/>
        <v>0</v>
      </c>
      <c r="AI69" s="122">
        <f t="shared" si="9"/>
        <v>0</v>
      </c>
      <c r="AJ69" s="122">
        <f t="shared" si="9"/>
        <v>0</v>
      </c>
      <c r="AK69" s="122">
        <f t="shared" si="9"/>
        <v>0</v>
      </c>
      <c r="AL69" s="122">
        <f t="shared" si="9"/>
        <v>0</v>
      </c>
      <c r="AM69" s="122">
        <f t="shared" si="9"/>
        <v>0</v>
      </c>
      <c r="AN69" s="122">
        <f t="shared" si="9"/>
        <v>0</v>
      </c>
      <c r="AO69" s="122">
        <f t="shared" si="9"/>
        <v>0</v>
      </c>
      <c r="AP69" s="122">
        <f t="shared" si="9"/>
        <v>0</v>
      </c>
      <c r="AQ69" s="122">
        <f t="shared" si="9"/>
        <v>0</v>
      </c>
      <c r="AR69" s="122">
        <f t="shared" si="9"/>
        <v>0</v>
      </c>
      <c r="AS69" s="122">
        <f t="shared" si="9"/>
        <v>0</v>
      </c>
      <c r="AT69" s="122">
        <f t="shared" si="9"/>
        <v>0</v>
      </c>
      <c r="AU69" s="122">
        <f t="shared" si="9"/>
        <v>0</v>
      </c>
      <c r="AV69" s="122">
        <f t="shared" si="9"/>
        <v>0</v>
      </c>
      <c r="AW69" s="122">
        <f t="shared" si="9"/>
        <v>0</v>
      </c>
      <c r="AX69" s="122">
        <f t="shared" si="9"/>
        <v>0</v>
      </c>
      <c r="AY69" s="122">
        <f t="shared" si="9"/>
        <v>0</v>
      </c>
      <c r="AZ69" s="122">
        <f t="shared" si="9"/>
        <v>0</v>
      </c>
      <c r="BA69" s="122">
        <f t="shared" si="9"/>
        <v>0</v>
      </c>
      <c r="BB69" s="122">
        <f t="shared" si="9"/>
        <v>0</v>
      </c>
      <c r="BC69" s="122">
        <f t="shared" si="9"/>
        <v>0</v>
      </c>
      <c r="BD69" s="122">
        <f t="shared" si="9"/>
        <v>0</v>
      </c>
      <c r="BE69" s="122">
        <f t="shared" si="9"/>
        <v>0</v>
      </c>
      <c r="BF69" s="122">
        <f t="shared" si="9"/>
        <v>0</v>
      </c>
      <c r="BG69" s="122">
        <f t="shared" si="9"/>
        <v>0</v>
      </c>
      <c r="BH69" s="122">
        <f t="shared" si="9"/>
        <v>0</v>
      </c>
      <c r="BI69" s="122">
        <f t="shared" si="9"/>
        <v>0</v>
      </c>
      <c r="BJ69" s="122">
        <f t="shared" si="9"/>
        <v>0</v>
      </c>
      <c r="BK69" s="122">
        <f t="shared" si="9"/>
        <v>0</v>
      </c>
      <c r="BL69" s="122">
        <f t="shared" si="9"/>
        <v>0</v>
      </c>
      <c r="BM69" s="122">
        <f t="shared" si="9"/>
        <v>0</v>
      </c>
      <c r="BN69" s="122">
        <f t="shared" si="8"/>
        <v>0</v>
      </c>
      <c r="BO69" s="122">
        <f t="shared" si="8"/>
        <v>0</v>
      </c>
      <c r="BP69" s="122">
        <f t="shared" si="8"/>
        <v>0</v>
      </c>
      <c r="BQ69"/>
    </row>
    <row r="70" spans="1:69">
      <c r="A70"/>
      <c r="B70"/>
      <c r="C70" s="47" t="str">
        <v>Mobile Service24</v>
      </c>
      <c r="D70"/>
      <c r="E70"/>
      <c r="F70"/>
      <c r="G70" s="47" t="str">
        <v>Mobile Unit24</v>
      </c>
      <c r="H70"/>
      <c r="I70" s="62"/>
      <c r="J70"/>
      <c r="K70"/>
      <c r="L70"/>
      <c r="M70"/>
      <c r="N70"/>
      <c r="O70" s="177"/>
      <c r="P70" s="177"/>
      <c r="Q70" s="177"/>
      <c r="R70" s="177"/>
      <c r="S70" s="177"/>
      <c r="T70" s="122">
        <f t="shared" si="9"/>
        <v>0</v>
      </c>
      <c r="U70" s="122">
        <f t="shared" si="9"/>
        <v>0</v>
      </c>
      <c r="V70" s="122">
        <f t="shared" si="9"/>
        <v>0</v>
      </c>
      <c r="W70" s="122">
        <f t="shared" si="9"/>
        <v>0</v>
      </c>
      <c r="X70" s="122">
        <f t="shared" si="9"/>
        <v>0</v>
      </c>
      <c r="Y70" s="122">
        <f t="shared" si="9"/>
        <v>0</v>
      </c>
      <c r="Z70" s="122">
        <f t="shared" si="9"/>
        <v>0</v>
      </c>
      <c r="AA70" s="122">
        <f t="shared" si="9"/>
        <v>0</v>
      </c>
      <c r="AB70" s="122">
        <f t="shared" si="9"/>
        <v>0</v>
      </c>
      <c r="AC70" s="122">
        <f t="shared" si="9"/>
        <v>0</v>
      </c>
      <c r="AD70" s="122">
        <f t="shared" si="9"/>
        <v>0</v>
      </c>
      <c r="AE70" s="122">
        <f t="shared" si="9"/>
        <v>0</v>
      </c>
      <c r="AF70" s="122">
        <f t="shared" si="9"/>
        <v>0</v>
      </c>
      <c r="AG70" s="122">
        <f t="shared" si="9"/>
        <v>0</v>
      </c>
      <c r="AH70" s="122">
        <f t="shared" si="9"/>
        <v>0</v>
      </c>
      <c r="AI70" s="122">
        <f t="shared" si="9"/>
        <v>0</v>
      </c>
      <c r="AJ70" s="122">
        <f t="shared" si="9"/>
        <v>0</v>
      </c>
      <c r="AK70" s="122">
        <f t="shared" si="9"/>
        <v>0</v>
      </c>
      <c r="AL70" s="122">
        <f t="shared" si="9"/>
        <v>0</v>
      </c>
      <c r="AM70" s="122">
        <f t="shared" si="9"/>
        <v>0</v>
      </c>
      <c r="AN70" s="122">
        <f t="shared" si="9"/>
        <v>0</v>
      </c>
      <c r="AO70" s="122">
        <f t="shared" si="9"/>
        <v>0</v>
      </c>
      <c r="AP70" s="122">
        <f t="shared" si="9"/>
        <v>0</v>
      </c>
      <c r="AQ70" s="122">
        <f t="shared" si="9"/>
        <v>0</v>
      </c>
      <c r="AR70" s="122">
        <f t="shared" si="9"/>
        <v>0</v>
      </c>
      <c r="AS70" s="122">
        <f t="shared" si="9"/>
        <v>0</v>
      </c>
      <c r="AT70" s="122">
        <f t="shared" si="9"/>
        <v>0</v>
      </c>
      <c r="AU70" s="122">
        <f t="shared" si="9"/>
        <v>0</v>
      </c>
      <c r="AV70" s="122">
        <f t="shared" si="9"/>
        <v>0</v>
      </c>
      <c r="AW70" s="122">
        <f t="shared" si="9"/>
        <v>0</v>
      </c>
      <c r="AX70" s="122">
        <f t="shared" si="9"/>
        <v>0</v>
      </c>
      <c r="AY70" s="122">
        <f t="shared" si="9"/>
        <v>0</v>
      </c>
      <c r="AZ70" s="122">
        <f t="shared" si="9"/>
        <v>0</v>
      </c>
      <c r="BA70" s="122">
        <f t="shared" si="9"/>
        <v>0</v>
      </c>
      <c r="BB70" s="122">
        <f t="shared" si="9"/>
        <v>0</v>
      </c>
      <c r="BC70" s="122">
        <f t="shared" si="9"/>
        <v>0</v>
      </c>
      <c r="BD70" s="122">
        <f t="shared" si="9"/>
        <v>0</v>
      </c>
      <c r="BE70" s="122">
        <f t="shared" si="9"/>
        <v>0</v>
      </c>
      <c r="BF70" s="122">
        <f t="shared" si="9"/>
        <v>0</v>
      </c>
      <c r="BG70" s="122">
        <f t="shared" si="9"/>
        <v>0</v>
      </c>
      <c r="BH70" s="122">
        <f t="shared" si="9"/>
        <v>0</v>
      </c>
      <c r="BI70" s="122">
        <f t="shared" si="9"/>
        <v>0</v>
      </c>
      <c r="BJ70" s="122">
        <f t="shared" si="9"/>
        <v>0</v>
      </c>
      <c r="BK70" s="122">
        <f t="shared" si="9"/>
        <v>0</v>
      </c>
      <c r="BL70" s="122">
        <f t="shared" si="9"/>
        <v>0</v>
      </c>
      <c r="BM70" s="122">
        <f t="shared" si="9"/>
        <v>0</v>
      </c>
      <c r="BN70" s="122">
        <f t="shared" si="8"/>
        <v>0</v>
      </c>
      <c r="BO70" s="122">
        <f t="shared" si="8"/>
        <v>0</v>
      </c>
      <c r="BP70" s="122">
        <f t="shared" si="8"/>
        <v>0</v>
      </c>
      <c r="BQ70"/>
    </row>
    <row r="71" spans="1:69">
      <c r="A71"/>
      <c r="B71"/>
      <c r="C71" s="47" t="str">
        <v>Mobile Service25</v>
      </c>
      <c r="D71"/>
      <c r="E71"/>
      <c r="F71"/>
      <c r="G71" s="47" t="str">
        <v>Mobile Unit25</v>
      </c>
      <c r="H71"/>
      <c r="I71" s="62"/>
      <c r="J71"/>
      <c r="K71"/>
      <c r="L71"/>
      <c r="M71"/>
      <c r="N71"/>
      <c r="O71" s="177"/>
      <c r="P71" s="177"/>
      <c r="Q71" s="177"/>
      <c r="R71" s="177"/>
      <c r="S71" s="177"/>
      <c r="T71" s="122">
        <f t="shared" si="9"/>
        <v>0</v>
      </c>
      <c r="U71" s="122">
        <f t="shared" si="9"/>
        <v>0</v>
      </c>
      <c r="V71" s="122">
        <f t="shared" si="9"/>
        <v>0</v>
      </c>
      <c r="W71" s="122">
        <f t="shared" si="9"/>
        <v>0</v>
      </c>
      <c r="X71" s="122">
        <f t="shared" si="9"/>
        <v>0</v>
      </c>
      <c r="Y71" s="122">
        <f t="shared" si="9"/>
        <v>0</v>
      </c>
      <c r="Z71" s="122">
        <f t="shared" si="9"/>
        <v>0</v>
      </c>
      <c r="AA71" s="122">
        <f t="shared" si="9"/>
        <v>0</v>
      </c>
      <c r="AB71" s="122">
        <f t="shared" si="9"/>
        <v>0</v>
      </c>
      <c r="AC71" s="122">
        <f t="shared" si="9"/>
        <v>0</v>
      </c>
      <c r="AD71" s="122">
        <f t="shared" si="9"/>
        <v>0</v>
      </c>
      <c r="AE71" s="122">
        <f t="shared" si="9"/>
        <v>0</v>
      </c>
      <c r="AF71" s="122">
        <f t="shared" si="9"/>
        <v>0</v>
      </c>
      <c r="AG71" s="122">
        <f t="shared" si="9"/>
        <v>0</v>
      </c>
      <c r="AH71" s="122">
        <f t="shared" si="9"/>
        <v>0</v>
      </c>
      <c r="AI71" s="122">
        <f t="shared" si="9"/>
        <v>0</v>
      </c>
      <c r="AJ71" s="122">
        <f t="shared" si="9"/>
        <v>0</v>
      </c>
      <c r="AK71" s="122">
        <f t="shared" si="9"/>
        <v>0</v>
      </c>
      <c r="AL71" s="122">
        <f t="shared" si="9"/>
        <v>0</v>
      </c>
      <c r="AM71" s="122">
        <f t="shared" si="9"/>
        <v>0</v>
      </c>
      <c r="AN71" s="122">
        <f t="shared" si="9"/>
        <v>0</v>
      </c>
      <c r="AO71" s="122">
        <f t="shared" si="9"/>
        <v>0</v>
      </c>
      <c r="AP71" s="122">
        <f t="shared" si="9"/>
        <v>0</v>
      </c>
      <c r="AQ71" s="122">
        <f t="shared" si="9"/>
        <v>0</v>
      </c>
      <c r="AR71" s="122">
        <f t="shared" si="9"/>
        <v>0</v>
      </c>
      <c r="AS71" s="122">
        <f t="shared" si="9"/>
        <v>0</v>
      </c>
      <c r="AT71" s="122">
        <f t="shared" si="9"/>
        <v>0</v>
      </c>
      <c r="AU71" s="122">
        <f t="shared" si="9"/>
        <v>0</v>
      </c>
      <c r="AV71" s="122">
        <f t="shared" si="9"/>
        <v>0</v>
      </c>
      <c r="AW71" s="122">
        <f t="shared" si="9"/>
        <v>0</v>
      </c>
      <c r="AX71" s="122">
        <f t="shared" si="9"/>
        <v>0</v>
      </c>
      <c r="AY71" s="122">
        <f t="shared" si="9"/>
        <v>0</v>
      </c>
      <c r="AZ71" s="122">
        <f t="shared" si="9"/>
        <v>0</v>
      </c>
      <c r="BA71" s="122">
        <f t="shared" si="9"/>
        <v>0</v>
      </c>
      <c r="BB71" s="122">
        <f t="shared" si="9"/>
        <v>0</v>
      </c>
      <c r="BC71" s="122">
        <f t="shared" si="9"/>
        <v>0</v>
      </c>
      <c r="BD71" s="122">
        <f t="shared" si="9"/>
        <v>0</v>
      </c>
      <c r="BE71" s="122">
        <f t="shared" si="9"/>
        <v>0</v>
      </c>
      <c r="BF71" s="122">
        <f t="shared" si="9"/>
        <v>0</v>
      </c>
      <c r="BG71" s="122">
        <f t="shared" si="9"/>
        <v>0</v>
      </c>
      <c r="BH71" s="122">
        <f t="shared" si="9"/>
        <v>0</v>
      </c>
      <c r="BI71" s="122">
        <f t="shared" si="9"/>
        <v>0</v>
      </c>
      <c r="BJ71" s="122">
        <f t="shared" si="9"/>
        <v>0</v>
      </c>
      <c r="BK71" s="122">
        <f t="shared" si="9"/>
        <v>0</v>
      </c>
      <c r="BL71" s="122">
        <f t="shared" si="9"/>
        <v>0</v>
      </c>
      <c r="BM71" s="122">
        <f t="shared" si="9"/>
        <v>0</v>
      </c>
      <c r="BN71" s="122">
        <f t="shared" si="8"/>
        <v>0</v>
      </c>
      <c r="BO71" s="122">
        <f t="shared" si="8"/>
        <v>0</v>
      </c>
      <c r="BP71" s="122">
        <f t="shared" si="8"/>
        <v>0</v>
      </c>
      <c r="BQ71"/>
    </row>
    <row r="72" spans="1:69">
      <c r="A72"/>
      <c r="B72"/>
      <c r="C72" s="47" t="str">
        <v>Mobile Service26</v>
      </c>
      <c r="D72"/>
      <c r="E72"/>
      <c r="F72"/>
      <c r="G72" s="47" t="str">
        <v>Mobile Unit26</v>
      </c>
      <c r="H72"/>
      <c r="I72" s="62"/>
      <c r="J72"/>
      <c r="K72"/>
      <c r="L72"/>
      <c r="M72"/>
      <c r="N72"/>
      <c r="O72" s="177"/>
      <c r="P72" s="177"/>
      <c r="Q72" s="177"/>
      <c r="R72" s="177"/>
      <c r="S72" s="177"/>
      <c r="T72" s="122">
        <f t="shared" si="9"/>
        <v>0</v>
      </c>
      <c r="U72" s="122">
        <f t="shared" si="9"/>
        <v>0</v>
      </c>
      <c r="V72" s="122">
        <f t="shared" si="9"/>
        <v>0</v>
      </c>
      <c r="W72" s="122">
        <f t="shared" si="9"/>
        <v>0</v>
      </c>
      <c r="X72" s="122">
        <f t="shared" si="9"/>
        <v>0</v>
      </c>
      <c r="Y72" s="122">
        <f t="shared" si="9"/>
        <v>0</v>
      </c>
      <c r="Z72" s="122">
        <f t="shared" si="9"/>
        <v>0</v>
      </c>
      <c r="AA72" s="122">
        <f t="shared" si="9"/>
        <v>0</v>
      </c>
      <c r="AB72" s="122">
        <f t="shared" si="9"/>
        <v>0</v>
      </c>
      <c r="AC72" s="122">
        <f t="shared" si="9"/>
        <v>0</v>
      </c>
      <c r="AD72" s="122">
        <f t="shared" si="9"/>
        <v>0</v>
      </c>
      <c r="AE72" s="122">
        <f t="shared" si="9"/>
        <v>0</v>
      </c>
      <c r="AF72" s="122">
        <f t="shared" si="9"/>
        <v>0</v>
      </c>
      <c r="AG72" s="122">
        <f t="shared" si="9"/>
        <v>0</v>
      </c>
      <c r="AH72" s="122">
        <f t="shared" si="9"/>
        <v>0</v>
      </c>
      <c r="AI72" s="122">
        <f t="shared" si="9"/>
        <v>0</v>
      </c>
      <c r="AJ72" s="122">
        <f t="shared" si="9"/>
        <v>0</v>
      </c>
      <c r="AK72" s="122">
        <f t="shared" si="9"/>
        <v>0</v>
      </c>
      <c r="AL72" s="122">
        <f t="shared" si="9"/>
        <v>0</v>
      </c>
      <c r="AM72" s="122">
        <f t="shared" si="9"/>
        <v>0</v>
      </c>
      <c r="AN72" s="122">
        <f t="shared" si="9"/>
        <v>0</v>
      </c>
      <c r="AO72" s="122">
        <f t="shared" si="9"/>
        <v>0</v>
      </c>
      <c r="AP72" s="122">
        <f t="shared" si="9"/>
        <v>0</v>
      </c>
      <c r="AQ72" s="122">
        <f t="shared" si="9"/>
        <v>0</v>
      </c>
      <c r="AR72" s="122">
        <f t="shared" si="9"/>
        <v>0</v>
      </c>
      <c r="AS72" s="122">
        <f t="shared" si="9"/>
        <v>0</v>
      </c>
      <c r="AT72" s="122">
        <f t="shared" si="9"/>
        <v>0</v>
      </c>
      <c r="AU72" s="122">
        <f t="shared" si="9"/>
        <v>0</v>
      </c>
      <c r="AV72" s="122">
        <f t="shared" si="9"/>
        <v>0</v>
      </c>
      <c r="AW72" s="122">
        <f t="shared" si="9"/>
        <v>0</v>
      </c>
      <c r="AX72" s="122">
        <f t="shared" si="9"/>
        <v>0</v>
      </c>
      <c r="AY72" s="122">
        <f t="shared" si="9"/>
        <v>0</v>
      </c>
      <c r="AZ72" s="122">
        <f t="shared" si="9"/>
        <v>0</v>
      </c>
      <c r="BA72" s="122">
        <f t="shared" si="9"/>
        <v>0</v>
      </c>
      <c r="BB72" s="122">
        <f t="shared" si="9"/>
        <v>0</v>
      </c>
      <c r="BC72" s="122">
        <f t="shared" si="9"/>
        <v>0</v>
      </c>
      <c r="BD72" s="122">
        <f t="shared" si="9"/>
        <v>0</v>
      </c>
      <c r="BE72" s="122">
        <f t="shared" si="9"/>
        <v>0</v>
      </c>
      <c r="BF72" s="122">
        <f t="shared" si="9"/>
        <v>0</v>
      </c>
      <c r="BG72" s="122">
        <f t="shared" si="9"/>
        <v>0</v>
      </c>
      <c r="BH72" s="122">
        <f t="shared" si="9"/>
        <v>0</v>
      </c>
      <c r="BI72" s="122">
        <f t="shared" si="9"/>
        <v>0</v>
      </c>
      <c r="BJ72" s="122">
        <f t="shared" si="9"/>
        <v>0</v>
      </c>
      <c r="BK72" s="122">
        <f t="shared" si="9"/>
        <v>0</v>
      </c>
      <c r="BL72" s="122">
        <f t="shared" si="9"/>
        <v>0</v>
      </c>
      <c r="BM72" s="122">
        <f t="shared" si="9"/>
        <v>0</v>
      </c>
      <c r="BN72" s="122">
        <f t="shared" si="8"/>
        <v>0</v>
      </c>
      <c r="BO72" s="122">
        <f t="shared" si="8"/>
        <v>0</v>
      </c>
      <c r="BP72" s="122">
        <f t="shared" si="8"/>
        <v>0</v>
      </c>
      <c r="BQ72"/>
    </row>
    <row r="73" spans="1:69">
      <c r="A73"/>
      <c r="B73"/>
      <c r="C73" s="47" t="str">
        <v>Mobile Service27</v>
      </c>
      <c r="D73"/>
      <c r="E73"/>
      <c r="F73"/>
      <c r="G73" s="47" t="str">
        <v>Mobile Unit27</v>
      </c>
      <c r="H73"/>
      <c r="I73" s="62"/>
      <c r="J73"/>
      <c r="K73"/>
      <c r="L73"/>
      <c r="M73"/>
      <c r="N73"/>
      <c r="O73" s="177"/>
      <c r="P73" s="177"/>
      <c r="Q73" s="177"/>
      <c r="R73" s="177"/>
      <c r="S73" s="177"/>
      <c r="T73" s="122">
        <f t="shared" ref="T73:BM76" si="10">IFERROR(T41/S41,0)</f>
        <v>0</v>
      </c>
      <c r="U73" s="122">
        <f t="shared" si="10"/>
        <v>0</v>
      </c>
      <c r="V73" s="122">
        <f t="shared" si="10"/>
        <v>0</v>
      </c>
      <c r="W73" s="122">
        <f t="shared" si="10"/>
        <v>0</v>
      </c>
      <c r="X73" s="122">
        <f t="shared" si="10"/>
        <v>0</v>
      </c>
      <c r="Y73" s="122">
        <f t="shared" si="10"/>
        <v>0</v>
      </c>
      <c r="Z73" s="122">
        <f t="shared" si="10"/>
        <v>0</v>
      </c>
      <c r="AA73" s="122">
        <f t="shared" si="10"/>
        <v>0</v>
      </c>
      <c r="AB73" s="122">
        <f t="shared" si="10"/>
        <v>0</v>
      </c>
      <c r="AC73" s="122">
        <f t="shared" si="10"/>
        <v>0</v>
      </c>
      <c r="AD73" s="122">
        <f t="shared" si="10"/>
        <v>0</v>
      </c>
      <c r="AE73" s="122">
        <f t="shared" si="10"/>
        <v>0</v>
      </c>
      <c r="AF73" s="122">
        <f t="shared" si="10"/>
        <v>0</v>
      </c>
      <c r="AG73" s="122">
        <f t="shared" si="10"/>
        <v>0</v>
      </c>
      <c r="AH73" s="122">
        <f t="shared" si="10"/>
        <v>0</v>
      </c>
      <c r="AI73" s="122">
        <f t="shared" si="10"/>
        <v>0</v>
      </c>
      <c r="AJ73" s="122">
        <f t="shared" si="10"/>
        <v>0</v>
      </c>
      <c r="AK73" s="122">
        <f t="shared" si="10"/>
        <v>0</v>
      </c>
      <c r="AL73" s="122">
        <f t="shared" si="10"/>
        <v>0</v>
      </c>
      <c r="AM73" s="122">
        <f t="shared" si="10"/>
        <v>0</v>
      </c>
      <c r="AN73" s="122">
        <f t="shared" si="10"/>
        <v>0</v>
      </c>
      <c r="AO73" s="122">
        <f t="shared" si="10"/>
        <v>0</v>
      </c>
      <c r="AP73" s="122">
        <f t="shared" si="10"/>
        <v>0</v>
      </c>
      <c r="AQ73" s="122">
        <f t="shared" si="10"/>
        <v>0</v>
      </c>
      <c r="AR73" s="122">
        <f t="shared" si="10"/>
        <v>0</v>
      </c>
      <c r="AS73" s="122">
        <f t="shared" si="10"/>
        <v>0</v>
      </c>
      <c r="AT73" s="122">
        <f t="shared" si="10"/>
        <v>0</v>
      </c>
      <c r="AU73" s="122">
        <f t="shared" si="10"/>
        <v>0</v>
      </c>
      <c r="AV73" s="122">
        <f t="shared" si="10"/>
        <v>0</v>
      </c>
      <c r="AW73" s="122">
        <f t="shared" si="10"/>
        <v>0</v>
      </c>
      <c r="AX73" s="122">
        <f t="shared" si="10"/>
        <v>0</v>
      </c>
      <c r="AY73" s="122">
        <f t="shared" si="10"/>
        <v>0</v>
      </c>
      <c r="AZ73" s="122">
        <f t="shared" si="10"/>
        <v>0</v>
      </c>
      <c r="BA73" s="122">
        <f t="shared" si="10"/>
        <v>0</v>
      </c>
      <c r="BB73" s="122">
        <f t="shared" si="10"/>
        <v>0</v>
      </c>
      <c r="BC73" s="122">
        <f t="shared" si="10"/>
        <v>0</v>
      </c>
      <c r="BD73" s="122">
        <f t="shared" si="10"/>
        <v>0</v>
      </c>
      <c r="BE73" s="122">
        <f t="shared" si="10"/>
        <v>0</v>
      </c>
      <c r="BF73" s="122">
        <f t="shared" si="10"/>
        <v>0</v>
      </c>
      <c r="BG73" s="122">
        <f t="shared" si="10"/>
        <v>0</v>
      </c>
      <c r="BH73" s="122">
        <f t="shared" si="10"/>
        <v>0</v>
      </c>
      <c r="BI73" s="122">
        <f t="shared" si="10"/>
        <v>0</v>
      </c>
      <c r="BJ73" s="122">
        <f t="shared" si="10"/>
        <v>0</v>
      </c>
      <c r="BK73" s="122">
        <f t="shared" si="10"/>
        <v>0</v>
      </c>
      <c r="BL73" s="122">
        <f t="shared" si="10"/>
        <v>0</v>
      </c>
      <c r="BM73" s="122">
        <f t="shared" si="10"/>
        <v>0</v>
      </c>
      <c r="BN73" s="122">
        <f t="shared" si="8"/>
        <v>0</v>
      </c>
      <c r="BO73" s="122">
        <f t="shared" si="8"/>
        <v>0</v>
      </c>
      <c r="BP73" s="122">
        <f t="shared" si="8"/>
        <v>0</v>
      </c>
      <c r="BQ73"/>
    </row>
    <row r="74" spans="1:69">
      <c r="A74"/>
      <c r="B74"/>
      <c r="C74" s="47" t="str">
        <v>Mobile Service28</v>
      </c>
      <c r="D74"/>
      <c r="E74"/>
      <c r="F74"/>
      <c r="G74" s="47" t="str">
        <v>Mobile Unit28</v>
      </c>
      <c r="H74"/>
      <c r="I74" s="62"/>
      <c r="J74"/>
      <c r="K74"/>
      <c r="L74"/>
      <c r="M74"/>
      <c r="N74"/>
      <c r="O74" s="177"/>
      <c r="P74" s="177"/>
      <c r="Q74" s="177"/>
      <c r="R74" s="177"/>
      <c r="S74" s="177"/>
      <c r="T74" s="122">
        <f t="shared" si="10"/>
        <v>0</v>
      </c>
      <c r="U74" s="122">
        <f t="shared" si="10"/>
        <v>0</v>
      </c>
      <c r="V74" s="122">
        <f t="shared" si="10"/>
        <v>0</v>
      </c>
      <c r="W74" s="122">
        <f t="shared" si="10"/>
        <v>0</v>
      </c>
      <c r="X74" s="122">
        <f t="shared" si="10"/>
        <v>0</v>
      </c>
      <c r="Y74" s="122">
        <f t="shared" si="10"/>
        <v>0</v>
      </c>
      <c r="Z74" s="122">
        <f t="shared" si="10"/>
        <v>0</v>
      </c>
      <c r="AA74" s="122">
        <f t="shared" si="10"/>
        <v>0</v>
      </c>
      <c r="AB74" s="122">
        <f t="shared" si="10"/>
        <v>0</v>
      </c>
      <c r="AC74" s="122">
        <f t="shared" si="10"/>
        <v>0</v>
      </c>
      <c r="AD74" s="122">
        <f t="shared" si="10"/>
        <v>0</v>
      </c>
      <c r="AE74" s="122">
        <f t="shared" si="10"/>
        <v>0</v>
      </c>
      <c r="AF74" s="122">
        <f t="shared" si="10"/>
        <v>0</v>
      </c>
      <c r="AG74" s="122">
        <f t="shared" si="10"/>
        <v>0</v>
      </c>
      <c r="AH74" s="122">
        <f t="shared" si="10"/>
        <v>0</v>
      </c>
      <c r="AI74" s="122">
        <f t="shared" si="10"/>
        <v>0</v>
      </c>
      <c r="AJ74" s="122">
        <f t="shared" si="10"/>
        <v>0</v>
      </c>
      <c r="AK74" s="122">
        <f t="shared" si="10"/>
        <v>0</v>
      </c>
      <c r="AL74" s="122">
        <f t="shared" si="10"/>
        <v>0</v>
      </c>
      <c r="AM74" s="122">
        <f t="shared" si="10"/>
        <v>0</v>
      </c>
      <c r="AN74" s="122">
        <f t="shared" si="10"/>
        <v>0</v>
      </c>
      <c r="AO74" s="122">
        <f t="shared" si="10"/>
        <v>0</v>
      </c>
      <c r="AP74" s="122">
        <f t="shared" si="10"/>
        <v>0</v>
      </c>
      <c r="AQ74" s="122">
        <f t="shared" si="10"/>
        <v>0</v>
      </c>
      <c r="AR74" s="122">
        <f t="shared" si="10"/>
        <v>0</v>
      </c>
      <c r="AS74" s="122">
        <f t="shared" si="10"/>
        <v>0</v>
      </c>
      <c r="AT74" s="122">
        <f t="shared" si="10"/>
        <v>0</v>
      </c>
      <c r="AU74" s="122">
        <f t="shared" si="10"/>
        <v>0</v>
      </c>
      <c r="AV74" s="122">
        <f t="shared" si="10"/>
        <v>0</v>
      </c>
      <c r="AW74" s="122">
        <f t="shared" si="10"/>
        <v>0</v>
      </c>
      <c r="AX74" s="122">
        <f t="shared" si="10"/>
        <v>0</v>
      </c>
      <c r="AY74" s="122">
        <f t="shared" si="10"/>
        <v>0</v>
      </c>
      <c r="AZ74" s="122">
        <f t="shared" si="10"/>
        <v>0</v>
      </c>
      <c r="BA74" s="122">
        <f t="shared" si="10"/>
        <v>0</v>
      </c>
      <c r="BB74" s="122">
        <f t="shared" si="10"/>
        <v>0</v>
      </c>
      <c r="BC74" s="122">
        <f t="shared" si="10"/>
        <v>0</v>
      </c>
      <c r="BD74" s="122">
        <f t="shared" si="10"/>
        <v>0</v>
      </c>
      <c r="BE74" s="122">
        <f t="shared" si="10"/>
        <v>0</v>
      </c>
      <c r="BF74" s="122">
        <f t="shared" si="10"/>
        <v>0</v>
      </c>
      <c r="BG74" s="122">
        <f t="shared" si="10"/>
        <v>0</v>
      </c>
      <c r="BH74" s="122">
        <f t="shared" si="10"/>
        <v>0</v>
      </c>
      <c r="BI74" s="122">
        <f t="shared" si="10"/>
        <v>0</v>
      </c>
      <c r="BJ74" s="122">
        <f t="shared" si="10"/>
        <v>0</v>
      </c>
      <c r="BK74" s="122">
        <f t="shared" si="10"/>
        <v>0</v>
      </c>
      <c r="BL74" s="122">
        <f t="shared" si="10"/>
        <v>0</v>
      </c>
      <c r="BM74" s="122">
        <f t="shared" si="10"/>
        <v>0</v>
      </c>
      <c r="BN74" s="122">
        <f t="shared" si="8"/>
        <v>0</v>
      </c>
      <c r="BO74" s="122">
        <f t="shared" si="8"/>
        <v>0</v>
      </c>
      <c r="BP74" s="122">
        <f t="shared" si="8"/>
        <v>0</v>
      </c>
      <c r="BQ74"/>
    </row>
    <row r="75" spans="1:69">
      <c r="A75"/>
      <c r="B75"/>
      <c r="C75" s="47" t="str">
        <v>Mobile Service29</v>
      </c>
      <c r="D75"/>
      <c r="E75"/>
      <c r="F75"/>
      <c r="G75" s="47" t="str">
        <v>Mobile Unit29</v>
      </c>
      <c r="H75"/>
      <c r="I75" s="62"/>
      <c r="J75"/>
      <c r="K75"/>
      <c r="L75"/>
      <c r="M75"/>
      <c r="N75"/>
      <c r="O75" s="177"/>
      <c r="P75" s="177"/>
      <c r="Q75" s="177"/>
      <c r="R75" s="177"/>
      <c r="S75" s="177"/>
      <c r="T75" s="122">
        <f t="shared" si="10"/>
        <v>0</v>
      </c>
      <c r="U75" s="122">
        <f t="shared" si="10"/>
        <v>0</v>
      </c>
      <c r="V75" s="122">
        <f t="shared" si="10"/>
        <v>0</v>
      </c>
      <c r="W75" s="122">
        <f t="shared" si="10"/>
        <v>0</v>
      </c>
      <c r="X75" s="122">
        <f t="shared" si="10"/>
        <v>0</v>
      </c>
      <c r="Y75" s="122">
        <f t="shared" si="10"/>
        <v>0</v>
      </c>
      <c r="Z75" s="122">
        <f t="shared" si="10"/>
        <v>0</v>
      </c>
      <c r="AA75" s="122">
        <f t="shared" si="10"/>
        <v>0</v>
      </c>
      <c r="AB75" s="122">
        <f t="shared" si="10"/>
        <v>0</v>
      </c>
      <c r="AC75" s="122">
        <f t="shared" si="10"/>
        <v>0</v>
      </c>
      <c r="AD75" s="122">
        <f t="shared" si="10"/>
        <v>0</v>
      </c>
      <c r="AE75" s="122">
        <f t="shared" si="10"/>
        <v>0</v>
      </c>
      <c r="AF75" s="122">
        <f t="shared" si="10"/>
        <v>0</v>
      </c>
      <c r="AG75" s="122">
        <f t="shared" si="10"/>
        <v>0</v>
      </c>
      <c r="AH75" s="122">
        <f t="shared" si="10"/>
        <v>0</v>
      </c>
      <c r="AI75" s="122">
        <f t="shared" si="10"/>
        <v>0</v>
      </c>
      <c r="AJ75" s="122">
        <f t="shared" si="10"/>
        <v>0</v>
      </c>
      <c r="AK75" s="122">
        <f t="shared" si="10"/>
        <v>0</v>
      </c>
      <c r="AL75" s="122">
        <f t="shared" si="10"/>
        <v>0</v>
      </c>
      <c r="AM75" s="122">
        <f t="shared" si="10"/>
        <v>0</v>
      </c>
      <c r="AN75" s="122">
        <f t="shared" si="10"/>
        <v>0</v>
      </c>
      <c r="AO75" s="122">
        <f t="shared" si="10"/>
        <v>0</v>
      </c>
      <c r="AP75" s="122">
        <f t="shared" si="10"/>
        <v>0</v>
      </c>
      <c r="AQ75" s="122">
        <f t="shared" si="10"/>
        <v>0</v>
      </c>
      <c r="AR75" s="122">
        <f t="shared" si="10"/>
        <v>0</v>
      </c>
      <c r="AS75" s="122">
        <f t="shared" si="10"/>
        <v>0</v>
      </c>
      <c r="AT75" s="122">
        <f t="shared" si="10"/>
        <v>0</v>
      </c>
      <c r="AU75" s="122">
        <f t="shared" si="10"/>
        <v>0</v>
      </c>
      <c r="AV75" s="122">
        <f t="shared" si="10"/>
        <v>0</v>
      </c>
      <c r="AW75" s="122">
        <f t="shared" si="10"/>
        <v>0</v>
      </c>
      <c r="AX75" s="122">
        <f t="shared" si="10"/>
        <v>0</v>
      </c>
      <c r="AY75" s="122">
        <f t="shared" si="10"/>
        <v>0</v>
      </c>
      <c r="AZ75" s="122">
        <f t="shared" si="10"/>
        <v>0</v>
      </c>
      <c r="BA75" s="122">
        <f t="shared" si="10"/>
        <v>0</v>
      </c>
      <c r="BB75" s="122">
        <f t="shared" si="10"/>
        <v>0</v>
      </c>
      <c r="BC75" s="122">
        <f t="shared" si="10"/>
        <v>0</v>
      </c>
      <c r="BD75" s="122">
        <f t="shared" si="10"/>
        <v>0</v>
      </c>
      <c r="BE75" s="122">
        <f t="shared" si="10"/>
        <v>0</v>
      </c>
      <c r="BF75" s="122">
        <f t="shared" si="10"/>
        <v>0</v>
      </c>
      <c r="BG75" s="122">
        <f t="shared" si="10"/>
        <v>0</v>
      </c>
      <c r="BH75" s="122">
        <f t="shared" si="10"/>
        <v>0</v>
      </c>
      <c r="BI75" s="122">
        <f t="shared" si="10"/>
        <v>0</v>
      </c>
      <c r="BJ75" s="122">
        <f t="shared" si="10"/>
        <v>0</v>
      </c>
      <c r="BK75" s="122">
        <f t="shared" si="10"/>
        <v>0</v>
      </c>
      <c r="BL75" s="122">
        <f t="shared" si="10"/>
        <v>0</v>
      </c>
      <c r="BM75" s="122">
        <f t="shared" si="10"/>
        <v>0</v>
      </c>
      <c r="BN75" s="122">
        <f t="shared" si="8"/>
        <v>0</v>
      </c>
      <c r="BO75" s="122">
        <f t="shared" si="8"/>
        <v>0</v>
      </c>
      <c r="BP75" s="122">
        <f t="shared" si="8"/>
        <v>0</v>
      </c>
      <c r="BQ75"/>
    </row>
    <row r="76" spans="1:69">
      <c r="A76"/>
      <c r="B76"/>
      <c r="C76" s="47" t="str">
        <v>Mobile Service30</v>
      </c>
      <c r="D76"/>
      <c r="E76"/>
      <c r="F76"/>
      <c r="G76" s="47" t="str">
        <v>Mobile Unit30</v>
      </c>
      <c r="H76"/>
      <c r="I76" s="62"/>
      <c r="J76"/>
      <c r="K76"/>
      <c r="L76"/>
      <c r="M76"/>
      <c r="N76"/>
      <c r="O76" s="177"/>
      <c r="P76" s="177"/>
      <c r="Q76" s="177"/>
      <c r="R76" s="177"/>
      <c r="S76" s="177"/>
      <c r="T76" s="122">
        <f t="shared" si="10"/>
        <v>0</v>
      </c>
      <c r="U76" s="122">
        <f t="shared" si="10"/>
        <v>0</v>
      </c>
      <c r="V76" s="122">
        <f t="shared" si="10"/>
        <v>0</v>
      </c>
      <c r="W76" s="122">
        <f t="shared" si="10"/>
        <v>0</v>
      </c>
      <c r="X76" s="122">
        <f t="shared" si="10"/>
        <v>0</v>
      </c>
      <c r="Y76" s="122">
        <f t="shared" si="10"/>
        <v>0</v>
      </c>
      <c r="Z76" s="122">
        <f t="shared" si="10"/>
        <v>0</v>
      </c>
      <c r="AA76" s="122">
        <f t="shared" si="10"/>
        <v>0</v>
      </c>
      <c r="AB76" s="122">
        <f t="shared" si="10"/>
        <v>0</v>
      </c>
      <c r="AC76" s="122">
        <f t="shared" si="10"/>
        <v>0</v>
      </c>
      <c r="AD76" s="122">
        <f t="shared" si="10"/>
        <v>0</v>
      </c>
      <c r="AE76" s="122">
        <f t="shared" si="10"/>
        <v>0</v>
      </c>
      <c r="AF76" s="122">
        <f t="shared" si="10"/>
        <v>0</v>
      </c>
      <c r="AG76" s="122">
        <f t="shared" si="10"/>
        <v>0</v>
      </c>
      <c r="AH76" s="122">
        <f t="shared" si="10"/>
        <v>0</v>
      </c>
      <c r="AI76" s="122">
        <f t="shared" si="10"/>
        <v>0</v>
      </c>
      <c r="AJ76" s="122">
        <f t="shared" si="10"/>
        <v>0</v>
      </c>
      <c r="AK76" s="122">
        <f t="shared" si="10"/>
        <v>0</v>
      </c>
      <c r="AL76" s="122">
        <f t="shared" si="10"/>
        <v>0</v>
      </c>
      <c r="AM76" s="122">
        <f t="shared" si="10"/>
        <v>0</v>
      </c>
      <c r="AN76" s="122">
        <f t="shared" si="10"/>
        <v>0</v>
      </c>
      <c r="AO76" s="122">
        <f t="shared" si="10"/>
        <v>0</v>
      </c>
      <c r="AP76" s="122">
        <f t="shared" si="10"/>
        <v>0</v>
      </c>
      <c r="AQ76" s="122">
        <f t="shared" si="10"/>
        <v>0</v>
      </c>
      <c r="AR76" s="122">
        <f t="shared" si="10"/>
        <v>0</v>
      </c>
      <c r="AS76" s="122">
        <f t="shared" si="10"/>
        <v>0</v>
      </c>
      <c r="AT76" s="122">
        <f t="shared" si="10"/>
        <v>0</v>
      </c>
      <c r="AU76" s="122">
        <f t="shared" si="10"/>
        <v>0</v>
      </c>
      <c r="AV76" s="122">
        <f t="shared" si="10"/>
        <v>0</v>
      </c>
      <c r="AW76" s="122">
        <f t="shared" si="10"/>
        <v>0</v>
      </c>
      <c r="AX76" s="122">
        <f t="shared" si="10"/>
        <v>0</v>
      </c>
      <c r="AY76" s="122">
        <f t="shared" si="10"/>
        <v>0</v>
      </c>
      <c r="AZ76" s="122">
        <f t="shared" si="10"/>
        <v>0</v>
      </c>
      <c r="BA76" s="122">
        <f t="shared" si="10"/>
        <v>0</v>
      </c>
      <c r="BB76" s="122">
        <f t="shared" si="10"/>
        <v>0</v>
      </c>
      <c r="BC76" s="122">
        <f t="shared" si="10"/>
        <v>0</v>
      </c>
      <c r="BD76" s="122">
        <f t="shared" si="10"/>
        <v>0</v>
      </c>
      <c r="BE76" s="122">
        <f t="shared" si="10"/>
        <v>0</v>
      </c>
      <c r="BF76" s="122">
        <f t="shared" si="10"/>
        <v>0</v>
      </c>
      <c r="BG76" s="122">
        <f t="shared" si="10"/>
        <v>0</v>
      </c>
      <c r="BH76" s="122">
        <f t="shared" si="10"/>
        <v>0</v>
      </c>
      <c r="BI76" s="122">
        <f t="shared" si="10"/>
        <v>0</v>
      </c>
      <c r="BJ76" s="122">
        <f t="shared" si="10"/>
        <v>0</v>
      </c>
      <c r="BK76" s="122">
        <f t="shared" si="10"/>
        <v>0</v>
      </c>
      <c r="BL76" s="122">
        <f t="shared" si="10"/>
        <v>0</v>
      </c>
      <c r="BM76" s="122">
        <f t="shared" si="10"/>
        <v>0</v>
      </c>
      <c r="BN76" s="122">
        <f t="shared" si="8"/>
        <v>0</v>
      </c>
      <c r="BO76" s="122">
        <f t="shared" si="8"/>
        <v>0</v>
      </c>
      <c r="BP76" s="122">
        <f t="shared" si="8"/>
        <v>0</v>
      </c>
      <c r="BQ76"/>
    </row>
    <row r="77" spans="1:69" ht="1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 s="17"/>
      <c r="BN77" s="17"/>
      <c r="BO77" s="17"/>
      <c r="BP77" s="17"/>
      <c r="BQ77" s="17"/>
    </row>
    <row r="78" spans="1:69" ht="18">
      <c r="A78" s="56">
        <v>2</v>
      </c>
      <c r="B78" s="56" t="s">
        <v>251</v>
      </c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</row>
    <row r="79" spans="1:69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</row>
    <row r="80" spans="1:69" ht="15.5">
      <c r="A80"/>
      <c r="B80" s="15" t="s">
        <v>138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</row>
    <row r="81" spans="1:69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</row>
    <row r="82" spans="1:69" ht="12">
      <c r="A82"/>
      <c r="B82"/>
      <c r="C82" t="s">
        <v>142</v>
      </c>
      <c r="D82"/>
      <c r="E82"/>
      <c r="F82" s="102" t="s">
        <v>127</v>
      </c>
      <c r="G82" s="102" t="s">
        <v>66</v>
      </c>
      <c r="H82"/>
      <c r="I82"/>
      <c r="J82"/>
      <c r="K82"/>
      <c r="L82"/>
      <c r="M82"/>
      <c r="N82"/>
      <c r="O82" s="107"/>
      <c r="P82" s="107"/>
      <c r="Q82" s="107"/>
      <c r="R82" s="123">
        <f>'Mercado móvil - Incumbente'!U8</f>
        <v>47500000</v>
      </c>
      <c r="S82" s="123">
        <f>'Mercado móvil - Incumbente'!V8</f>
        <v>50500000</v>
      </c>
      <c r="T82" s="123">
        <f>'Mercado móvil - Incumbente'!W8</f>
        <v>53250000</v>
      </c>
      <c r="U82" s="123">
        <f>'Mercado móvil - Incumbente'!X8</f>
        <v>56250000</v>
      </c>
      <c r="V82" s="123">
        <f>'Mercado móvil - Incumbente'!Y8</f>
        <v>58500000</v>
      </c>
      <c r="W82" s="123">
        <f>'Mercado móvil - Incumbente'!Z8</f>
        <v>59500000</v>
      </c>
      <c r="X82" s="123">
        <f>'Mercado móvil - Incumbente'!AA8</f>
        <v>60500000</v>
      </c>
      <c r="Y82" s="123">
        <f>'Mercado móvil - Incumbente'!AB8</f>
        <v>60500000</v>
      </c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</row>
    <row r="83" spans="1:69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</row>
    <row r="84" spans="1:69">
      <c r="A84"/>
      <c r="B84"/>
      <c r="C84" t="s">
        <v>250</v>
      </c>
      <c r="D84"/>
      <c r="E84"/>
      <c r="F84" s="102" t="s">
        <v>127</v>
      </c>
      <c r="G84" s="102" t="s">
        <v>66</v>
      </c>
      <c r="H84"/>
      <c r="I84"/>
      <c r="J84"/>
      <c r="K84"/>
      <c r="L84"/>
      <c r="M84"/>
      <c r="N84"/>
      <c r="O84" s="107"/>
      <c r="P84" s="107"/>
      <c r="Q84" s="107"/>
      <c r="R84" s="117">
        <f>AVERAGE('Mercado móvil - Incumbente'!U52, 'Mercado móvil - Incumbente'!T52)</f>
        <v>750000</v>
      </c>
      <c r="S84" s="117">
        <f>AVERAGE('Mercado móvil - Incumbente'!V52, 'Mercado móvil - Incumbente'!U52)</f>
        <v>502000</v>
      </c>
      <c r="T84" s="117">
        <f>AVERAGE('Mercado móvil - Incumbente'!W52, 'Mercado móvil - Incumbente'!V52)</f>
        <v>6000</v>
      </c>
      <c r="U84" s="117">
        <f>AVERAGE('Mercado móvil - Incumbente'!X52, 'Mercado móvil - Incumbente'!W52)</f>
        <v>11250</v>
      </c>
      <c r="V84" s="117">
        <f>AVERAGE('Mercado móvil - Incumbente'!Y52, 'Mercado móvil - Incumbente'!X52)</f>
        <v>14550</v>
      </c>
      <c r="W84" s="117">
        <f>AVERAGE('Mercado móvil - Incumbente'!Z52, 'Mercado móvil - Incumbente'!Y52)</f>
        <v>17300</v>
      </c>
      <c r="X84" s="117">
        <f>AVERAGE('Mercado móvil - Incumbente'!AA52, 'Mercado móvil - Incumbente'!Z52)</f>
        <v>22000</v>
      </c>
      <c r="Y84" s="117">
        <f>AVERAGE('Mercado móvil - Incumbente'!AB52, 'Mercado móvil - Incumbente'!AA52)</f>
        <v>25900</v>
      </c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</row>
    <row r="85" spans="1:69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</row>
    <row r="86" spans="1:69" ht="15.5">
      <c r="A86"/>
      <c r="B86" s="15" t="s">
        <v>139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</row>
    <row r="87" spans="1:69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 s="65"/>
      <c r="X87" s="85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</row>
    <row r="88" spans="1:69">
      <c r="A88"/>
      <c r="B88"/>
      <c r="C88" s="47" t="str">
        <f t="array" ref="C88:C117">Mobile.Retail.Services</f>
        <v>Llamadas on-net</v>
      </c>
      <c r="D88"/>
      <c r="E88"/>
      <c r="F88"/>
      <c r="G88" s="47" t="str">
        <f t="array" ref="G88:G117">Mobile.Retail.Services.Units</f>
        <v>minutos</v>
      </c>
      <c r="H88"/>
      <c r="I88" s="62"/>
      <c r="J88"/>
      <c r="K88"/>
      <c r="L88"/>
      <c r="M88"/>
      <c r="N88"/>
      <c r="O88" s="123">
        <f>'Mercado móvil - Incumbente'!R11</f>
        <v>0</v>
      </c>
      <c r="P88" s="123">
        <f>'Mercado móvil - Incumbente'!S11</f>
        <v>25465116279.208672</v>
      </c>
      <c r="Q88" s="123">
        <f>'Mercado móvil - Incumbente'!T11</f>
        <v>33953488372.278233</v>
      </c>
      <c r="R88" s="123">
        <f>'Mercado móvil - Incumbente'!U11</f>
        <v>42441860465.347786</v>
      </c>
      <c r="S88" s="123">
        <f>'Mercado móvil - Incumbente'!V11</f>
        <v>50930232558.417343</v>
      </c>
      <c r="T88" s="123">
        <f>'Mercado móvil - Incumbente'!W11</f>
        <v>65360465116.635597</v>
      </c>
      <c r="U88" s="123">
        <f>'Mercado móvil - Incumbente'!X11</f>
        <v>65360465116.635597</v>
      </c>
      <c r="V88" s="123">
        <f>'Mercado móvil - Incumbente'!Y11</f>
        <v>77244186046.932968</v>
      </c>
      <c r="W88" s="123">
        <f>'Mercado móvil - Incumbente'!Z11</f>
        <v>83610465116.735138</v>
      </c>
      <c r="X88" s="123">
        <f>'Mercado móvil - Incumbente'!AA11</f>
        <v>73000000000.398193</v>
      </c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</row>
    <row r="89" spans="1:69">
      <c r="A89"/>
      <c r="B89"/>
      <c r="C89" s="47" t="str">
        <v>Llamadas a redes fijas</v>
      </c>
      <c r="D89"/>
      <c r="E89"/>
      <c r="F89"/>
      <c r="G89" s="47" t="str">
        <v>minutos</v>
      </c>
      <c r="H89"/>
      <c r="I89" s="62"/>
      <c r="J89"/>
      <c r="K89"/>
      <c r="L89"/>
      <c r="M89"/>
      <c r="N89"/>
      <c r="O89" s="123">
        <f>'Mercado móvil - Incumbente'!R12</f>
        <v>0</v>
      </c>
      <c r="P89" s="123">
        <f>'Mercado móvil - Incumbente'!S12</f>
        <v>1744186046.5116279</v>
      </c>
      <c r="Q89" s="123">
        <f>'Mercado móvil - Incumbente'!T12</f>
        <v>2325581395.3488374</v>
      </c>
      <c r="R89" s="123">
        <f>'Mercado móvil - Incumbente'!U12</f>
        <v>2906976744.1860466</v>
      </c>
      <c r="S89" s="123">
        <f>'Mercado móvil - Incumbente'!V12</f>
        <v>3488372093.0232558</v>
      </c>
      <c r="T89" s="123">
        <f>'Mercado móvil - Incumbente'!W12</f>
        <v>4476744186.0465117</v>
      </c>
      <c r="U89" s="123">
        <f>'Mercado móvil - Incumbente'!X12</f>
        <v>4476744186.0465117</v>
      </c>
      <c r="V89" s="123">
        <f>'Mercado móvil - Incumbente'!Y12</f>
        <v>5290697674.4186049</v>
      </c>
      <c r="W89" s="123">
        <f>'Mercado móvil - Incumbente'!Z12</f>
        <v>5726744186.0465117</v>
      </c>
      <c r="X89" s="123">
        <f>'Mercado móvil - Incumbente'!AA12</f>
        <v>5000000000</v>
      </c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</row>
    <row r="90" spans="1:69">
      <c r="A90"/>
      <c r="B90"/>
      <c r="C90" s="47" t="str">
        <v>Llamadas a otras redes móviles</v>
      </c>
      <c r="D90"/>
      <c r="E90"/>
      <c r="F90"/>
      <c r="G90" s="47" t="str">
        <v>minutos</v>
      </c>
      <c r="H90"/>
      <c r="I90" s="62"/>
      <c r="J90"/>
      <c r="K90"/>
      <c r="L90"/>
      <c r="M90"/>
      <c r="N90"/>
      <c r="O90" s="123">
        <f>'Mercado móvil - Incumbente'!R13</f>
        <v>0</v>
      </c>
      <c r="P90" s="123">
        <f>'Mercado móvil - Incumbente'!S13</f>
        <v>1744186046.6263955</v>
      </c>
      <c r="Q90" s="123">
        <f>'Mercado móvil - Incumbente'!T13</f>
        <v>2325581395.5018606</v>
      </c>
      <c r="R90" s="123">
        <f>'Mercado móvil - Incumbente'!U13</f>
        <v>2906976744.377326</v>
      </c>
      <c r="S90" s="123">
        <f>'Mercado móvil - Incumbente'!V13</f>
        <v>3488372093.2527909</v>
      </c>
      <c r="T90" s="123">
        <f>'Mercado móvil - Incumbente'!W13</f>
        <v>4476744186.3410816</v>
      </c>
      <c r="U90" s="123">
        <f>'Mercado móvil - Incumbente'!X13</f>
        <v>4476744186.3410816</v>
      </c>
      <c r="V90" s="123">
        <f>'Mercado móvil - Incumbente'!Y13</f>
        <v>5290697674.7667332</v>
      </c>
      <c r="W90" s="123">
        <f>'Mercado móvil - Incumbente'!Z13</f>
        <v>5726744186.4233322</v>
      </c>
      <c r="X90" s="123">
        <f>'Mercado móvil - Incumbente'!AA13</f>
        <v>5000000000.3290005</v>
      </c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</row>
    <row r="91" spans="1:69">
      <c r="A91"/>
      <c r="B91"/>
      <c r="C91" s="47" t="str">
        <v>Llamadas a internacional</v>
      </c>
      <c r="D91"/>
      <c r="E91"/>
      <c r="F91"/>
      <c r="G91" s="47" t="str">
        <v>minutos</v>
      </c>
      <c r="H91"/>
      <c r="I91" s="62"/>
      <c r="J91"/>
      <c r="K91"/>
      <c r="L91"/>
      <c r="M91"/>
      <c r="N91"/>
      <c r="O91" s="123">
        <f>'Mercado móvil - Incumbente'!R14</f>
        <v>0</v>
      </c>
      <c r="P91" s="123">
        <f>'Mercado móvil - Incumbente'!S14</f>
        <v>1046511627.9069767</v>
      </c>
      <c r="Q91" s="123">
        <f>'Mercado móvil - Incumbente'!T14</f>
        <v>1395348837.2093024</v>
      </c>
      <c r="R91" s="123">
        <f>'Mercado móvil - Incumbente'!U14</f>
        <v>1744186046.5116279</v>
      </c>
      <c r="S91" s="123">
        <f>'Mercado móvil - Incumbente'!V14</f>
        <v>2093023255.8139534</v>
      </c>
      <c r="T91" s="123">
        <f>'Mercado móvil - Incumbente'!W14</f>
        <v>2686046511.6279068</v>
      </c>
      <c r="U91" s="123">
        <f>'Mercado móvil - Incumbente'!X14</f>
        <v>2686046511.6279068</v>
      </c>
      <c r="V91" s="123">
        <f>'Mercado móvil - Incumbente'!Y14</f>
        <v>3174418604.6511626</v>
      </c>
      <c r="W91" s="123">
        <f>'Mercado móvil - Incumbente'!Z14</f>
        <v>3436046511.6279068</v>
      </c>
      <c r="X91" s="123">
        <f>'Mercado móvil - Incumbente'!AA14</f>
        <v>3000000000</v>
      </c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</row>
    <row r="92" spans="1:69">
      <c r="A92"/>
      <c r="B92"/>
      <c r="C92" s="47" t="str">
        <v>Llamadas entrantes de fijos</v>
      </c>
      <c r="D92"/>
      <c r="E92"/>
      <c r="F92"/>
      <c r="G92" s="47" t="str">
        <v>minutos</v>
      </c>
      <c r="H92"/>
      <c r="I92" s="62"/>
      <c r="J92"/>
      <c r="K92"/>
      <c r="L92"/>
      <c r="M92"/>
      <c r="N92"/>
      <c r="O92" s="123">
        <f>'Mercado móvil - Incumbente'!R15</f>
        <v>0</v>
      </c>
      <c r="P92" s="123">
        <f>'Mercado móvil - Incumbente'!S15</f>
        <v>4844961240.3352289</v>
      </c>
      <c r="Q92" s="123">
        <f>'Mercado móvil - Incumbente'!T15</f>
        <v>2015503875.9369802</v>
      </c>
      <c r="R92" s="123">
        <f>'Mercado móvil - Incumbente'!U15</f>
        <v>2519379844.921227</v>
      </c>
      <c r="S92" s="123">
        <f>'Mercado móvil - Incumbente'!V15</f>
        <v>3023255813.9054723</v>
      </c>
      <c r="T92" s="123">
        <f>'Mercado móvil - Incumbente'!W15</f>
        <v>2546511627.8256898</v>
      </c>
      <c r="U92" s="123">
        <f>'Mercado móvil - Incumbente'!X15</f>
        <v>10879844961.281921</v>
      </c>
      <c r="V92" s="123">
        <f>'Mercado móvil - Incumbente'!Y15</f>
        <v>8585271317.8156252</v>
      </c>
      <c r="W92" s="123">
        <f>'Mercado móvil - Incumbente'!Z15</f>
        <v>1796511627.7814488</v>
      </c>
      <c r="X92" s="123">
        <f>'Mercado móvil - Incumbente'!AA15</f>
        <v>9000000000</v>
      </c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</row>
    <row r="93" spans="1:69">
      <c r="A93"/>
      <c r="B93"/>
      <c r="C93" s="47" t="str">
        <v>Llamadas entrantes de otros móviles</v>
      </c>
      <c r="D93"/>
      <c r="E93"/>
      <c r="F93"/>
      <c r="G93" s="47" t="str">
        <v>minutos</v>
      </c>
      <c r="H93"/>
      <c r="I93" s="62"/>
      <c r="J93"/>
      <c r="K93"/>
      <c r="L93"/>
      <c r="M93"/>
      <c r="N93"/>
      <c r="O93" s="123">
        <f>'Mercado móvil - Incumbente'!R16</f>
        <v>0</v>
      </c>
      <c r="P93" s="123">
        <f>'Mercado móvil - Incumbente'!S16</f>
        <v>4844961240.3352289</v>
      </c>
      <c r="Q93" s="123">
        <f>'Mercado móvil - Incumbente'!T16</f>
        <v>2015503875.9369802</v>
      </c>
      <c r="R93" s="123">
        <f>'Mercado móvil - Incumbente'!U16</f>
        <v>2519379844.921227</v>
      </c>
      <c r="S93" s="123">
        <f>'Mercado móvil - Incumbente'!V16</f>
        <v>3023255813.9054723</v>
      </c>
      <c r="T93" s="123">
        <f>'Mercado móvil - Incumbente'!W16</f>
        <v>2546511627.8256898</v>
      </c>
      <c r="U93" s="123">
        <f>'Mercado móvil - Incumbente'!X16</f>
        <v>10879844961.281921</v>
      </c>
      <c r="V93" s="123">
        <f>'Mercado móvil - Incumbente'!Y16</f>
        <v>8585271317.8156252</v>
      </c>
      <c r="W93" s="123">
        <f>'Mercado móvil - Incumbente'!Z16</f>
        <v>1796511627.7814488</v>
      </c>
      <c r="X93" s="123">
        <f>'Mercado móvil - Incumbente'!AA16</f>
        <v>9000000000</v>
      </c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</row>
    <row r="94" spans="1:69">
      <c r="A94"/>
      <c r="B94"/>
      <c r="C94" s="47" t="str">
        <v>Llamadas entrantes internacionales</v>
      </c>
      <c r="D94"/>
      <c r="E94"/>
      <c r="F94"/>
      <c r="G94" s="47" t="str">
        <v>minutos</v>
      </c>
      <c r="H94"/>
      <c r="I94" s="62"/>
      <c r="J94"/>
      <c r="K94"/>
      <c r="L94"/>
      <c r="M94"/>
      <c r="N94"/>
      <c r="O94" s="123">
        <f>'Mercado móvil - Incumbente'!R17</f>
        <v>0</v>
      </c>
      <c r="P94" s="123">
        <f>'Mercado móvil - Incumbente'!S17</f>
        <v>4844961240.3352289</v>
      </c>
      <c r="Q94" s="123">
        <f>'Mercado móvil - Incumbente'!T17</f>
        <v>2015503875.9369802</v>
      </c>
      <c r="R94" s="123">
        <f>'Mercado móvil - Incumbente'!U17</f>
        <v>2519379844.921227</v>
      </c>
      <c r="S94" s="123">
        <f>'Mercado móvil - Incumbente'!V17</f>
        <v>3023255813.9054723</v>
      </c>
      <c r="T94" s="123">
        <f>'Mercado móvil - Incumbente'!W17</f>
        <v>2546511627.8256898</v>
      </c>
      <c r="U94" s="123">
        <f>'Mercado móvil - Incumbente'!X17</f>
        <v>10879844961.281921</v>
      </c>
      <c r="V94" s="123">
        <f>'Mercado móvil - Incumbente'!Y17</f>
        <v>8585271317.8156252</v>
      </c>
      <c r="W94" s="123">
        <f>'Mercado móvil - Incumbente'!Z17</f>
        <v>1796511627.7814488</v>
      </c>
      <c r="X94" s="123">
        <f>'Mercado móvil - Incumbente'!AA17</f>
        <v>9000000000</v>
      </c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</row>
    <row r="95" spans="1:69">
      <c r="A95"/>
      <c r="B95"/>
      <c r="C95" s="47" t="str">
        <v>Roaming en originación</v>
      </c>
      <c r="D95"/>
      <c r="E95"/>
      <c r="F95"/>
      <c r="G95" s="47" t="str">
        <v>minutos</v>
      </c>
      <c r="H95"/>
      <c r="I95" s="62"/>
      <c r="J95"/>
      <c r="K95"/>
      <c r="L95"/>
      <c r="M95"/>
      <c r="N95"/>
      <c r="O95" s="107"/>
      <c r="P95" s="107"/>
      <c r="Q95" s="107"/>
      <c r="R95" s="107"/>
      <c r="S95" s="107"/>
      <c r="T95" s="107"/>
      <c r="U95" s="107"/>
      <c r="V95" s="107"/>
      <c r="W95" s="107"/>
      <c r="X95" s="123">
        <f>'Mercado móvil - Incumbente'!AA18</f>
        <v>500000000</v>
      </c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</row>
    <row r="96" spans="1:69">
      <c r="A96"/>
      <c r="B96"/>
      <c r="C96" s="47" t="str">
        <v>Roaming en terminación</v>
      </c>
      <c r="D96"/>
      <c r="E96"/>
      <c r="F96"/>
      <c r="G96" s="47" t="str">
        <v>minutos</v>
      </c>
      <c r="H96"/>
      <c r="I96" s="62"/>
      <c r="J96"/>
      <c r="K96"/>
      <c r="L96"/>
      <c r="M96"/>
      <c r="N96"/>
      <c r="O96" s="107"/>
      <c r="P96" s="107"/>
      <c r="Q96" s="107"/>
      <c r="R96" s="107"/>
      <c r="S96" s="107"/>
      <c r="T96" s="107"/>
      <c r="U96" s="107"/>
      <c r="V96" s="107"/>
      <c r="W96" s="107"/>
      <c r="X96" s="123">
        <f>'Mercado móvil - Incumbente'!AA19</f>
        <v>250000000</v>
      </c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</row>
    <row r="97" spans="1:69">
      <c r="A97"/>
      <c r="B97"/>
      <c r="C97" s="47" t="str">
        <v>SMS on-net</v>
      </c>
      <c r="D97"/>
      <c r="E97"/>
      <c r="F97"/>
      <c r="G97" s="47" t="str">
        <v>mensajes</v>
      </c>
      <c r="H97"/>
      <c r="I97" s="62"/>
      <c r="J97"/>
      <c r="K97"/>
      <c r="L97"/>
      <c r="M97"/>
      <c r="N97"/>
      <c r="O97" s="123">
        <f>'Mercado móvil - Incumbente'!R20</f>
        <v>0</v>
      </c>
      <c r="P97" s="123">
        <f>'Mercado móvil - Incumbente'!S20</f>
        <v>10595797851.914993</v>
      </c>
      <c r="Q97" s="123">
        <f>'Mercado móvil - Incumbente'!T20</f>
        <v>24723528321.134983</v>
      </c>
      <c r="R97" s="123">
        <f>'Mercado móvil - Incumbente'!U20</f>
        <v>21544788965.560486</v>
      </c>
      <c r="S97" s="123">
        <f>'Mercado móvil - Incumbente'!V20</f>
        <v>24723528321.134983</v>
      </c>
      <c r="T97" s="123">
        <f>'Mercado móvil - Incumbente'!W20</f>
        <v>35495922803.91523</v>
      </c>
      <c r="U97" s="123">
        <f>'Mercado móvil - Incumbente'!X20</f>
        <v>40617225099.007477</v>
      </c>
      <c r="V97" s="123">
        <f>'Mercado móvil - Incumbente'!Y20</f>
        <v>32846973340.936478</v>
      </c>
      <c r="W97" s="123">
        <f>'Mercado móvil - Incumbente'!Z20</f>
        <v>22780965381.617233</v>
      </c>
      <c r="X97" s="123">
        <f>'Mercado móvil - Incumbente'!AA20</f>
        <v>22685603200.949997</v>
      </c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</row>
    <row r="98" spans="1:69">
      <c r="A98"/>
      <c r="B98"/>
      <c r="C98" s="47" t="str">
        <v>SMS salientes a otras redes</v>
      </c>
      <c r="D98"/>
      <c r="E98"/>
      <c r="F98"/>
      <c r="G98" s="47" t="str">
        <v>mensajes</v>
      </c>
      <c r="H98"/>
      <c r="I98" s="62"/>
      <c r="J98"/>
      <c r="K98"/>
      <c r="L98"/>
      <c r="M98"/>
      <c r="N98"/>
      <c r="O98" s="123">
        <f>'Mercado móvil - Incumbente'!R21</f>
        <v>0</v>
      </c>
      <c r="P98" s="123">
        <f>'Mercado móvil - Incumbente'!S21</f>
        <v>3531932617.3049965</v>
      </c>
      <c r="Q98" s="123">
        <f>'Mercado móvil - Incumbente'!T21</f>
        <v>8241176107.0449944</v>
      </c>
      <c r="R98" s="123">
        <f>'Mercado móvil - Incumbente'!U21</f>
        <v>7181596321.8534966</v>
      </c>
      <c r="S98" s="123">
        <f>'Mercado móvil - Incumbente'!V21</f>
        <v>8241176107.0449944</v>
      </c>
      <c r="T98" s="123">
        <f>'Mercado móvil - Incumbente'!W21</f>
        <v>11831974267.971741</v>
      </c>
      <c r="U98" s="123">
        <f>'Mercado móvil - Incumbente'!X21</f>
        <v>13539075033.002487</v>
      </c>
      <c r="V98" s="123">
        <f>'Mercado móvil - Incumbente'!Y21</f>
        <v>10948991113.645493</v>
      </c>
      <c r="W98" s="123">
        <f>'Mercado móvil - Incumbente'!Z21</f>
        <v>7593655127.2057457</v>
      </c>
      <c r="X98" s="123">
        <f>'Mercado móvil - Incumbente'!AA21</f>
        <v>7561867733.6500015</v>
      </c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</row>
    <row r="99" spans="1:69">
      <c r="A99"/>
      <c r="B99"/>
      <c r="C99" s="47" t="str">
        <v>SMS entrantes de otras redes</v>
      </c>
      <c r="D99"/>
      <c r="E99"/>
      <c r="F99"/>
      <c r="G99" s="47" t="str">
        <v>mensajes</v>
      </c>
      <c r="H99"/>
      <c r="I99" s="62"/>
      <c r="J99"/>
      <c r="K99"/>
      <c r="L99"/>
      <c r="M99"/>
      <c r="N99"/>
      <c r="O99" s="123">
        <f>'Mercado móvil - Incumbente'!R22</f>
        <v>0</v>
      </c>
      <c r="P99" s="123">
        <f>'Mercado móvil - Incumbente'!S22</f>
        <v>3531932617.3049965</v>
      </c>
      <c r="Q99" s="123">
        <f>'Mercado móvil - Incumbente'!T22</f>
        <v>8241176107.0449944</v>
      </c>
      <c r="R99" s="123">
        <f>'Mercado móvil - Incumbente'!U22</f>
        <v>7181596321.8534966</v>
      </c>
      <c r="S99" s="123">
        <f>'Mercado móvil - Incumbente'!V22</f>
        <v>8241176107.0449944</v>
      </c>
      <c r="T99" s="123">
        <f>'Mercado móvil - Incumbente'!W22</f>
        <v>11831974267.971741</v>
      </c>
      <c r="U99" s="123">
        <f>'Mercado móvil - Incumbente'!X22</f>
        <v>13539075033.002487</v>
      </c>
      <c r="V99" s="123">
        <f>'Mercado móvil - Incumbente'!Y22</f>
        <v>10948991113.645493</v>
      </c>
      <c r="W99" s="123">
        <f>'Mercado móvil - Incumbente'!Z22</f>
        <v>7593655127.2057457</v>
      </c>
      <c r="X99" s="123">
        <f>'Mercado móvil - Incumbente'!AA22</f>
        <v>7561867733.6500015</v>
      </c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</row>
    <row r="100" spans="1:69">
      <c r="A100"/>
      <c r="B100"/>
      <c r="C100" s="47" t="str">
        <v>Recuperación de correo de voz</v>
      </c>
      <c r="D100"/>
      <c r="E100"/>
      <c r="F100"/>
      <c r="G100" s="47" t="str">
        <v>minutos</v>
      </c>
      <c r="H100"/>
      <c r="I100" s="62"/>
      <c r="J100"/>
      <c r="K100"/>
      <c r="L100"/>
      <c r="M100"/>
      <c r="N100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</row>
    <row r="101" spans="1:69">
      <c r="A101"/>
      <c r="B101"/>
      <c r="C101" s="47" t="str">
        <v>Depósito de correo de voz</v>
      </c>
      <c r="D101"/>
      <c r="E101"/>
      <c r="F101"/>
      <c r="G101" s="47" t="str">
        <v>minutos</v>
      </c>
      <c r="H101"/>
      <c r="I101" s="62"/>
      <c r="J101"/>
      <c r="K101"/>
      <c r="L101"/>
      <c r="M101"/>
      <c r="N101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</row>
    <row r="102" spans="1:69">
      <c r="A102"/>
      <c r="B102"/>
      <c r="C102" s="47" t="str">
        <v xml:space="preserve">Datos GPRS </v>
      </c>
      <c r="D102"/>
      <c r="E102"/>
      <c r="F102"/>
      <c r="G102" s="47" t="str">
        <v>megabytes</v>
      </c>
      <c r="H102"/>
      <c r="I102" s="62"/>
      <c r="J102"/>
      <c r="K102"/>
      <c r="L102"/>
      <c r="M102"/>
      <c r="N102"/>
      <c r="O102" s="123">
        <f>'Mercado móvil - Incumbente'!R25</f>
        <v>0</v>
      </c>
      <c r="P102" s="123">
        <f>'Mercado móvil - Incumbente'!S25</f>
        <v>390000</v>
      </c>
      <c r="Q102" s="123">
        <f>'Mercado móvil - Incumbente'!T25</f>
        <v>1050000.0000000009</v>
      </c>
      <c r="R102" s="123">
        <f>'Mercado móvil - Incumbente'!U25</f>
        <v>7380000.0000000065</v>
      </c>
      <c r="S102" s="123">
        <f>'Mercado móvil - Incumbente'!V25</f>
        <v>4819200.0000000047</v>
      </c>
      <c r="T102" s="123">
        <f>'Mercado móvil - Incumbente'!W25</f>
        <v>50400.000000000044</v>
      </c>
      <c r="U102" s="123">
        <f>'Mercado móvil - Incumbente'!X25</f>
        <v>67500.000000000058</v>
      </c>
      <c r="V102" s="123">
        <f>'Mercado móvil - Incumbente'!Y25</f>
        <v>128040.00000000012</v>
      </c>
      <c r="W102" s="123">
        <f>'Mercado móvil - Incumbente'!Z25</f>
        <v>238740</v>
      </c>
      <c r="X102" s="123">
        <f>'Mercado móvil - Incumbente'!AA25</f>
        <v>163000000</v>
      </c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</row>
    <row r="103" spans="1:69">
      <c r="A103"/>
      <c r="B103"/>
      <c r="C103" s="47" t="str">
        <v>Datos EDGE</v>
      </c>
      <c r="D103"/>
      <c r="E103"/>
      <c r="F103"/>
      <c r="G103" s="47" t="str">
        <v>megabytes</v>
      </c>
      <c r="H103"/>
      <c r="I103" s="62"/>
      <c r="J103"/>
      <c r="K103"/>
      <c r="L103"/>
      <c r="M103"/>
      <c r="N103"/>
      <c r="O103" s="123">
        <f>'Mercado móvil - Incumbente'!R26</f>
        <v>0</v>
      </c>
      <c r="P103" s="123">
        <f>'Mercado móvil - Incumbente'!S26</f>
        <v>1260000</v>
      </c>
      <c r="Q103" s="123">
        <f>'Mercado móvil - Incumbente'!T26</f>
        <v>6300000</v>
      </c>
      <c r="R103" s="123">
        <f>'Mercado móvil - Incumbente'!U26</f>
        <v>47970000</v>
      </c>
      <c r="S103" s="123">
        <f>'Mercado móvil - Incumbente'!V26</f>
        <v>27308800.000000004</v>
      </c>
      <c r="T103" s="123">
        <f>'Mercado móvil - Incumbente'!W26</f>
        <v>201600</v>
      </c>
      <c r="U103" s="123">
        <f>'Mercado móvil - Incumbente'!X26</f>
        <v>270000</v>
      </c>
      <c r="V103" s="123">
        <f>'Mercado móvil - Incumbente'!Y26</f>
        <v>512160</v>
      </c>
      <c r="W103" s="123">
        <f>'Mercado móvil - Incumbente'!Z26</f>
        <v>596850</v>
      </c>
      <c r="X103" s="123">
        <f>'Mercado móvil - Incumbente'!AA26</f>
        <v>652000000</v>
      </c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</row>
    <row r="104" spans="1:69">
      <c r="A104"/>
      <c r="B104"/>
      <c r="C104" s="47" t="str">
        <v>Datos Release 99</v>
      </c>
      <c r="D104"/>
      <c r="E104"/>
      <c r="F104"/>
      <c r="G104" s="47" t="str">
        <v>megabytes</v>
      </c>
      <c r="H104"/>
      <c r="I104" s="62"/>
      <c r="J104"/>
      <c r="K104"/>
      <c r="L104"/>
      <c r="M104"/>
      <c r="N104"/>
      <c r="O104" s="123">
        <f>'Mercado móvil - Incumbente'!R27</f>
        <v>0</v>
      </c>
      <c r="P104" s="123">
        <f>'Mercado móvil - Incumbente'!S27</f>
        <v>1350000</v>
      </c>
      <c r="Q104" s="123">
        <f>'Mercado móvil - Incumbente'!T27</f>
        <v>13650000</v>
      </c>
      <c r="R104" s="123">
        <f>'Mercado móvil - Incumbente'!U27</f>
        <v>110700000</v>
      </c>
      <c r="S104" s="123">
        <f>'Mercado móvil - Incumbente'!V27</f>
        <v>56224000</v>
      </c>
      <c r="T104" s="123">
        <f>'Mercado móvil - Incumbente'!W27</f>
        <v>630000</v>
      </c>
      <c r="U104" s="123">
        <f>'Mercado móvil - Incumbente'!X27</f>
        <v>1012500</v>
      </c>
      <c r="V104" s="123">
        <f>'Mercado móvil - Incumbente'!Y27</f>
        <v>960300</v>
      </c>
      <c r="W104" s="123">
        <f>'Mercado móvil - Incumbente'!Z27</f>
        <v>795800</v>
      </c>
      <c r="X104" s="123">
        <f>'Mercado móvil - Incumbente'!AA27</f>
        <v>1630000000</v>
      </c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</row>
    <row r="105" spans="1:69">
      <c r="A105"/>
      <c r="B105"/>
      <c r="C105" s="47" t="str">
        <v>Datos - HSDPA</v>
      </c>
      <c r="D105"/>
      <c r="E105"/>
      <c r="F105"/>
      <c r="G105" s="47" t="str">
        <v>megabytes</v>
      </c>
      <c r="H105"/>
      <c r="I105" s="62"/>
      <c r="J105"/>
      <c r="K105"/>
      <c r="L105"/>
      <c r="M105"/>
      <c r="N105"/>
      <c r="O105" s="123">
        <f>'Mercado móvil - Incumbente'!R28</f>
        <v>0</v>
      </c>
      <c r="P105" s="123">
        <f>'Mercado móvil - Incumbente'!S28</f>
        <v>0</v>
      </c>
      <c r="Q105" s="123">
        <f>'Mercado móvil - Incumbente'!T28</f>
        <v>0</v>
      </c>
      <c r="R105" s="123">
        <f>'Mercado móvil - Incumbente'!U28</f>
        <v>15682500.000000002</v>
      </c>
      <c r="S105" s="123">
        <f>'Mercado móvil - Incumbente'!V28</f>
        <v>61444800</v>
      </c>
      <c r="T105" s="123">
        <f>'Mercado móvil - Incumbente'!W28</f>
        <v>1392300</v>
      </c>
      <c r="U105" s="123">
        <f>'Mercado móvil - Incumbente'!X28</f>
        <v>4590000</v>
      </c>
      <c r="V105" s="123">
        <f>'Mercado móvil - Incumbente'!Y28</f>
        <v>12243825</v>
      </c>
      <c r="W105" s="123">
        <f>'Mercado móvil - Incumbente'!Z28</f>
        <v>30743743.500000004</v>
      </c>
      <c r="X105" s="123">
        <f>'Mercado móvil - Incumbente'!AA28</f>
        <v>100939496871</v>
      </c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</row>
    <row r="106" spans="1:69">
      <c r="A106"/>
      <c r="B106"/>
      <c r="C106" s="47" t="str">
        <v>Datos - HSUPA</v>
      </c>
      <c r="D106"/>
      <c r="E106"/>
      <c r="F106"/>
      <c r="G106" s="47" t="str">
        <v>megabytes</v>
      </c>
      <c r="H106"/>
      <c r="I106" s="62"/>
      <c r="J106"/>
      <c r="K106"/>
      <c r="L106"/>
      <c r="M106"/>
      <c r="N106"/>
      <c r="O106" s="123">
        <f>'Mercado móvil - Incumbente'!R29</f>
        <v>0</v>
      </c>
      <c r="P106" s="123">
        <f>'Mercado móvil - Incumbente'!S29</f>
        <v>0</v>
      </c>
      <c r="Q106" s="123">
        <f>'Mercado móvil - Incumbente'!T29</f>
        <v>0</v>
      </c>
      <c r="R106" s="123">
        <f>'Mercado móvil - Incumbente'!U29</f>
        <v>2767500.0000000005</v>
      </c>
      <c r="S106" s="123">
        <f>'Mercado móvil - Incumbente'!V29</f>
        <v>10843200.000000004</v>
      </c>
      <c r="T106" s="123">
        <f>'Mercado móvil - Incumbente'!W29</f>
        <v>245700.00000000003</v>
      </c>
      <c r="U106" s="123">
        <f>'Mercado móvil - Incumbente'!X29</f>
        <v>810000.00000000012</v>
      </c>
      <c r="V106" s="123">
        <f>'Mercado móvil - Incumbente'!Y29</f>
        <v>2160675.0000000005</v>
      </c>
      <c r="W106" s="123">
        <f>'Mercado móvil - Incumbente'!Z29</f>
        <v>5425366.5000000009</v>
      </c>
      <c r="X106" s="123">
        <f>'Mercado móvil - Incumbente'!AA29</f>
        <v>17812852389.000004</v>
      </c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</row>
    <row r="107" spans="1:69">
      <c r="A107"/>
      <c r="B107"/>
      <c r="C107" s="47" t="str">
        <v>Datos - LTE</v>
      </c>
      <c r="D107"/>
      <c r="E107"/>
      <c r="F107"/>
      <c r="G107" s="47" t="str">
        <v>megabytes</v>
      </c>
      <c r="H107"/>
      <c r="I107" s="62"/>
      <c r="J107"/>
      <c r="K107"/>
      <c r="L107"/>
      <c r="M107"/>
      <c r="N107"/>
      <c r="O107" s="123">
        <f>'Mercado móvil - Incumbente'!R30</f>
        <v>0</v>
      </c>
      <c r="P107" s="123">
        <f>'Mercado móvil - Incumbente'!S30</f>
        <v>0</v>
      </c>
      <c r="Q107" s="123">
        <f>'Mercado móvil - Incumbente'!T30</f>
        <v>0</v>
      </c>
      <c r="R107" s="123">
        <f>'Mercado móvil - Incumbente'!U30</f>
        <v>0</v>
      </c>
      <c r="S107" s="123">
        <f>'Mercado móvil - Incumbente'!V30</f>
        <v>0</v>
      </c>
      <c r="T107" s="123">
        <f>'Mercado móvil - Incumbente'!W30</f>
        <v>0</v>
      </c>
      <c r="U107" s="123">
        <f>'Mercado móvil - Incumbente'!X30</f>
        <v>0</v>
      </c>
      <c r="V107" s="123">
        <f>'Mercado móvil - Incumbente'!Y30</f>
        <v>0</v>
      </c>
      <c r="W107" s="123">
        <f>'Mercado móvil - Incumbente'!Z30</f>
        <v>1989500</v>
      </c>
      <c r="X107" s="123">
        <f>'Mercado móvil - Incumbente'!AA30</f>
        <v>41802650739.999992</v>
      </c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</row>
    <row r="108" spans="1:69">
      <c r="A108"/>
      <c r="B108"/>
      <c r="C108" s="47" t="str">
        <v>Llamadas en tránsito Local</v>
      </c>
      <c r="D108"/>
      <c r="E108"/>
      <c r="F108"/>
      <c r="G108" s="47" t="str">
        <v>minutos</v>
      </c>
      <c r="H108"/>
      <c r="I108" s="62"/>
      <c r="J108"/>
      <c r="K108"/>
      <c r="L108"/>
      <c r="M108"/>
      <c r="N108"/>
      <c r="O108" s="123">
        <f>'Mercado móvil - Incumbente'!R31</f>
        <v>0</v>
      </c>
      <c r="P108" s="123">
        <f>'Mercado móvil - Incumbente'!S31</f>
        <v>0</v>
      </c>
      <c r="Q108" s="123">
        <f>'Mercado móvil - Incumbente'!T31</f>
        <v>0</v>
      </c>
      <c r="R108" s="123">
        <f>'Mercado móvil - Incumbente'!U31</f>
        <v>0</v>
      </c>
      <c r="S108" s="123">
        <f>'Mercado móvil - Incumbente'!V31</f>
        <v>0</v>
      </c>
      <c r="T108" s="123">
        <f>'Mercado móvil - Incumbente'!W31</f>
        <v>0</v>
      </c>
      <c r="U108" s="123">
        <f>'Mercado móvil - Incumbente'!X31</f>
        <v>0</v>
      </c>
      <c r="V108" s="123">
        <f>'Mercado móvil - Incumbente'!Y31</f>
        <v>0</v>
      </c>
      <c r="W108" s="123">
        <f>'Mercado móvil - Incumbente'!Z31</f>
        <v>0</v>
      </c>
      <c r="X108" s="123">
        <f>'Mercado móvil - Incumbente'!AA31</f>
        <v>0</v>
      </c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</row>
    <row r="109" spans="1:69">
      <c r="A109"/>
      <c r="B109"/>
      <c r="C109" s="47" t="str">
        <v>Llamadas en tránsito Larga Distancia</v>
      </c>
      <c r="D109"/>
      <c r="E109"/>
      <c r="F109"/>
      <c r="G109" s="47" t="str">
        <v>minutos</v>
      </c>
      <c r="H109"/>
      <c r="I109" s="62"/>
      <c r="J109"/>
      <c r="K109"/>
      <c r="L109"/>
      <c r="M109"/>
      <c r="N109"/>
      <c r="O109" s="123">
        <f>'Mercado móvil - Incumbente'!R32</f>
        <v>0</v>
      </c>
      <c r="P109" s="123">
        <f>'Mercado móvil - Incumbente'!S32</f>
        <v>0</v>
      </c>
      <c r="Q109" s="123">
        <f>'Mercado móvil - Incumbente'!T32</f>
        <v>0</v>
      </c>
      <c r="R109" s="123">
        <f>'Mercado móvil - Incumbente'!U32</f>
        <v>0</v>
      </c>
      <c r="S109" s="123">
        <f>'Mercado móvil - Incumbente'!V32</f>
        <v>0</v>
      </c>
      <c r="T109" s="123">
        <f>'Mercado móvil - Incumbente'!W32</f>
        <v>0</v>
      </c>
      <c r="U109" s="123">
        <f>'Mercado móvil - Incumbente'!X32</f>
        <v>0</v>
      </c>
      <c r="V109" s="123">
        <f>'Mercado móvil - Incumbente'!Y32</f>
        <v>0</v>
      </c>
      <c r="W109" s="123">
        <f>'Mercado móvil - Incumbente'!Z32</f>
        <v>0</v>
      </c>
      <c r="X109" s="123">
        <f>'Mercado móvil - Incumbente'!AA32</f>
        <v>0</v>
      </c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</row>
    <row r="110" spans="1:69">
      <c r="A110"/>
      <c r="B110"/>
      <c r="C110" s="47" t="str">
        <v>Mobile Service23</v>
      </c>
      <c r="D110"/>
      <c r="E110"/>
      <c r="F110"/>
      <c r="G110" s="47" t="str">
        <v>Mobile Unit23</v>
      </c>
      <c r="H110"/>
      <c r="I110" s="62"/>
      <c r="J110"/>
      <c r="K110"/>
      <c r="L110"/>
      <c r="M110"/>
      <c r="N110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</row>
    <row r="111" spans="1:69">
      <c r="A111"/>
      <c r="B111"/>
      <c r="C111" s="47" t="str">
        <v>Mobile Service24</v>
      </c>
      <c r="D111"/>
      <c r="E111"/>
      <c r="F111"/>
      <c r="G111" s="47" t="str">
        <v>Mobile Unit24</v>
      </c>
      <c r="H111"/>
      <c r="I111" s="62"/>
      <c r="J111"/>
      <c r="K111"/>
      <c r="L111"/>
      <c r="M111"/>
      <c r="N111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</row>
    <row r="112" spans="1:69">
      <c r="A112"/>
      <c r="B112"/>
      <c r="C112" s="47" t="str">
        <v>Mobile Service25</v>
      </c>
      <c r="D112"/>
      <c r="E112"/>
      <c r="F112"/>
      <c r="G112" s="47" t="str">
        <v>Mobile Unit25</v>
      </c>
      <c r="H112"/>
      <c r="I112" s="62"/>
      <c r="J112"/>
      <c r="K112"/>
      <c r="L112"/>
      <c r="M112"/>
      <c r="N112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</row>
    <row r="113" spans="1:69">
      <c r="A113"/>
      <c r="B113"/>
      <c r="C113" s="47" t="str">
        <v>Mobile Service26</v>
      </c>
      <c r="D113"/>
      <c r="E113"/>
      <c r="F113"/>
      <c r="G113" s="47" t="str">
        <v>Mobile Unit26</v>
      </c>
      <c r="H113"/>
      <c r="I113" s="62"/>
      <c r="J113"/>
      <c r="K113"/>
      <c r="L113"/>
      <c r="M113"/>
      <c r="N113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</row>
    <row r="114" spans="1:69">
      <c r="A114"/>
      <c r="B114"/>
      <c r="C114" s="47" t="str">
        <v>Mobile Service27</v>
      </c>
      <c r="D114"/>
      <c r="E114"/>
      <c r="F114"/>
      <c r="G114" s="47" t="str">
        <v>Mobile Unit27</v>
      </c>
      <c r="H114"/>
      <c r="I114" s="62"/>
      <c r="J114"/>
      <c r="K114"/>
      <c r="L114"/>
      <c r="M114"/>
      <c r="N114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</row>
    <row r="115" spans="1:69">
      <c r="A115"/>
      <c r="B115"/>
      <c r="C115" s="47" t="str">
        <v>Mobile Service28</v>
      </c>
      <c r="D115"/>
      <c r="E115"/>
      <c r="F115"/>
      <c r="G115" s="47" t="str">
        <v>Mobile Unit28</v>
      </c>
      <c r="H115"/>
      <c r="I115" s="62"/>
      <c r="J115"/>
      <c r="K115"/>
      <c r="L115"/>
      <c r="M115"/>
      <c r="N115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</row>
    <row r="116" spans="1:69">
      <c r="A116"/>
      <c r="B116"/>
      <c r="C116" s="47" t="str">
        <v>Mobile Service29</v>
      </c>
      <c r="D116"/>
      <c r="E116"/>
      <c r="F116"/>
      <c r="G116" s="47" t="str">
        <v>Mobile Unit29</v>
      </c>
      <c r="H116"/>
      <c r="I116" s="62"/>
      <c r="J116"/>
      <c r="K116"/>
      <c r="L116"/>
      <c r="M116"/>
      <c r="N116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</row>
    <row r="117" spans="1:69">
      <c r="A117"/>
      <c r="B117"/>
      <c r="C117" s="47" t="str">
        <v>Mobile Service30</v>
      </c>
      <c r="D117"/>
      <c r="E117"/>
      <c r="F117"/>
      <c r="G117" s="47" t="str">
        <v>Mobile Unit30</v>
      </c>
      <c r="H117"/>
      <c r="I117" s="62"/>
      <c r="J117"/>
      <c r="K117"/>
      <c r="L117"/>
      <c r="M117"/>
      <c r="N11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</row>
    <row r="118" spans="1:69" ht="1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 s="17"/>
      <c r="BN118" s="17"/>
      <c r="BO118" s="17"/>
      <c r="BP118" s="17"/>
      <c r="BQ118" s="17"/>
    </row>
    <row r="119" spans="1:69" ht="1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 s="17"/>
      <c r="BN119" s="17"/>
      <c r="BO119" s="17"/>
      <c r="BP119" s="17"/>
      <c r="BQ119" s="17"/>
    </row>
    <row r="120" spans="1:69" ht="18">
      <c r="A120" s="56">
        <v>3</v>
      </c>
      <c r="B120" s="56" t="s">
        <v>140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</row>
    <row r="121" spans="1:69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</row>
    <row r="122" spans="1:69" ht="15.5">
      <c r="A122"/>
      <c r="B122" s="15" t="s">
        <v>141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</row>
    <row r="123" spans="1:69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</row>
    <row r="124" spans="1:69" ht="12">
      <c r="A124"/>
      <c r="B124"/>
      <c r="C124" s="96" t="s">
        <v>143</v>
      </c>
      <c r="D124"/>
      <c r="E124"/>
      <c r="F124"/>
      <c r="G124"/>
      <c r="H124"/>
      <c r="I124">
        <f t="array" ref="I124:BP124">Mobile.operator.market.share</f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 s="116">
        <v>0</v>
      </c>
      <c r="P124" s="116">
        <v>0</v>
      </c>
      <c r="Q124" s="116">
        <v>0</v>
      </c>
      <c r="R124" s="116">
        <v>0</v>
      </c>
      <c r="S124" s="116">
        <v>0</v>
      </c>
      <c r="T124" s="116">
        <v>0</v>
      </c>
      <c r="U124" s="116">
        <v>0.13600000000000001</v>
      </c>
      <c r="V124" s="116">
        <v>0.27200000000000002</v>
      </c>
      <c r="W124" s="116">
        <v>0.40800000000000003</v>
      </c>
      <c r="X124" s="116">
        <v>0.54400000000000004</v>
      </c>
      <c r="Y124" s="116">
        <v>0.68</v>
      </c>
      <c r="Z124" s="116">
        <v>0.68</v>
      </c>
      <c r="AA124" s="116">
        <v>0.68</v>
      </c>
      <c r="AB124" s="116">
        <v>0.68</v>
      </c>
      <c r="AC124" s="116">
        <v>0.68</v>
      </c>
      <c r="AD124" s="116">
        <v>0.68</v>
      </c>
      <c r="AE124" s="116">
        <v>0.68</v>
      </c>
      <c r="AF124" s="116">
        <v>0.68</v>
      </c>
      <c r="AG124" s="116">
        <v>0.68</v>
      </c>
      <c r="AH124" s="116">
        <v>0.68</v>
      </c>
      <c r="AI124" s="116">
        <v>0.68</v>
      </c>
      <c r="AJ124" s="116">
        <v>0.68</v>
      </c>
      <c r="AK124" s="116">
        <v>0.68</v>
      </c>
      <c r="AL124" s="116">
        <v>0.68</v>
      </c>
      <c r="AM124" s="116">
        <v>0.68</v>
      </c>
      <c r="AN124" s="116">
        <v>0.68</v>
      </c>
      <c r="AO124" s="116">
        <v>0.68</v>
      </c>
      <c r="AP124" s="116">
        <v>0.68</v>
      </c>
      <c r="AQ124" s="116">
        <v>0.68</v>
      </c>
      <c r="AR124" s="116">
        <v>0.68</v>
      </c>
      <c r="AS124" s="116">
        <v>0.68</v>
      </c>
      <c r="AT124" s="116">
        <v>0.68</v>
      </c>
      <c r="AU124" s="116">
        <v>0.68</v>
      </c>
      <c r="AV124" s="116">
        <v>0.68</v>
      </c>
      <c r="AW124" s="116">
        <v>0.68</v>
      </c>
      <c r="AX124" s="116">
        <v>0.68</v>
      </c>
      <c r="AY124" s="116">
        <v>0.68</v>
      </c>
      <c r="AZ124" s="116">
        <v>0.68</v>
      </c>
      <c r="BA124" s="116">
        <v>0.68</v>
      </c>
      <c r="BB124" s="116">
        <v>0.68</v>
      </c>
      <c r="BC124" s="116">
        <v>0.68</v>
      </c>
      <c r="BD124" s="116">
        <v>0.68</v>
      </c>
      <c r="BE124" s="116">
        <v>0.68</v>
      </c>
      <c r="BF124" s="116">
        <v>0.68</v>
      </c>
      <c r="BG124" s="116">
        <v>0.68</v>
      </c>
      <c r="BH124" s="116">
        <v>0.68</v>
      </c>
      <c r="BI124" s="116">
        <v>0.68</v>
      </c>
      <c r="BJ124" s="116">
        <v>0.68</v>
      </c>
      <c r="BK124" s="116">
        <v>0.68</v>
      </c>
      <c r="BL124" s="116">
        <v>0.68</v>
      </c>
      <c r="BM124" s="116">
        <v>0.68</v>
      </c>
      <c r="BN124" s="116">
        <v>0.68</v>
      </c>
      <c r="BO124" s="116">
        <v>0.68</v>
      </c>
      <c r="BP124" s="116">
        <v>0.68</v>
      </c>
      <c r="BQ124" s="17" t="s">
        <v>252</v>
      </c>
    </row>
    <row r="125" spans="1:69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</row>
    <row r="126" spans="1:69" ht="15.5">
      <c r="A126"/>
      <c r="B126" s="15" t="s">
        <v>138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</row>
    <row r="127" spans="1:69">
      <c r="A127" s="124"/>
      <c r="B127" s="124"/>
      <c r="C127" s="124"/>
      <c r="D127" s="124"/>
      <c r="E127" s="124"/>
      <c r="F127" s="125"/>
      <c r="G127" s="125"/>
      <c r="H127" s="124"/>
      <c r="I127" s="124"/>
      <c r="J127" s="124"/>
      <c r="K127" s="124"/>
      <c r="L127" s="124"/>
      <c r="M127" s="124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5"/>
    </row>
    <row r="128" spans="1:69" ht="12">
      <c r="A128"/>
      <c r="B128"/>
      <c r="C128" s="14" t="s">
        <v>154</v>
      </c>
      <c r="D128"/>
      <c r="E128"/>
      <c r="F128" s="102" t="s">
        <v>127</v>
      </c>
      <c r="G128" s="102" t="s">
        <v>66</v>
      </c>
      <c r="H128"/>
      <c r="I128"/>
      <c r="J128"/>
      <c r="K128"/>
      <c r="L128"/>
      <c r="M128"/>
      <c r="N128" s="126"/>
      <c r="O128" s="127">
        <f t="shared" ref="O128:X128" si="11">O82*O124/cuota_operador_movil_incumbente</f>
        <v>0</v>
      </c>
      <c r="P128" s="127">
        <f t="shared" si="11"/>
        <v>0</v>
      </c>
      <c r="Q128" s="127">
        <f t="shared" si="11"/>
        <v>0</v>
      </c>
      <c r="R128" s="127">
        <f t="shared" si="11"/>
        <v>0</v>
      </c>
      <c r="S128" s="127">
        <f t="shared" si="11"/>
        <v>0</v>
      </c>
      <c r="T128" s="127">
        <f t="shared" si="11"/>
        <v>0</v>
      </c>
      <c r="U128" s="127">
        <f t="shared" si="11"/>
        <v>11250000</v>
      </c>
      <c r="V128" s="127">
        <f t="shared" si="11"/>
        <v>23400000</v>
      </c>
      <c r="W128" s="127">
        <f t="shared" si="11"/>
        <v>35700000</v>
      </c>
      <c r="X128" s="127">
        <f t="shared" si="11"/>
        <v>48400000</v>
      </c>
      <c r="Y128" s="127">
        <f>Y82*Y124/cuota_operador_movil_incumbente</f>
        <v>60499999.999999993</v>
      </c>
      <c r="Z128" s="117">
        <f t="shared" ref="Z128:BP128" si="12">Y128*Z9/Y9</f>
        <v>63072478.976145171</v>
      </c>
      <c r="AA128" s="117">
        <f t="shared" si="12"/>
        <v>65547357.606049649</v>
      </c>
      <c r="AB128" s="117">
        <f t="shared" si="12"/>
        <v>67927774.239385635</v>
      </c>
      <c r="AC128" s="117">
        <f t="shared" si="12"/>
        <v>70217949.04865858</v>
      </c>
      <c r="AD128" s="117">
        <f t="shared" si="12"/>
        <v>72424209.447455049</v>
      </c>
      <c r="AE128" s="117">
        <f t="shared" si="12"/>
        <v>74552469.750832111</v>
      </c>
      <c r="AF128" s="117">
        <f t="shared" si="12"/>
        <v>76606173.759057701</v>
      </c>
      <c r="AG128" s="117">
        <f t="shared" si="12"/>
        <v>78587984.963494733</v>
      </c>
      <c r="AH128" s="117">
        <f t="shared" si="12"/>
        <v>80500596.638417646</v>
      </c>
      <c r="AI128" s="117">
        <f t="shared" si="12"/>
        <v>81751256.20177798</v>
      </c>
      <c r="AJ128" s="117">
        <f t="shared" si="12"/>
        <v>82366313.502335817</v>
      </c>
      <c r="AK128" s="117">
        <f t="shared" si="12"/>
        <v>82966031.925020024</v>
      </c>
      <c r="AL128" s="117">
        <f t="shared" si="12"/>
        <v>83549878.801388398</v>
      </c>
      <c r="AM128" s="117">
        <f t="shared" si="12"/>
        <v>84117444.52325353</v>
      </c>
      <c r="AN128" s="117">
        <f t="shared" si="12"/>
        <v>84669722.877273917</v>
      </c>
      <c r="AO128" s="117">
        <f t="shared" si="12"/>
        <v>85207797.125757575</v>
      </c>
      <c r="AP128" s="117">
        <f t="shared" si="12"/>
        <v>85731410.182835713</v>
      </c>
      <c r="AQ128" s="117">
        <f t="shared" si="12"/>
        <v>86240061.919756234</v>
      </c>
      <c r="AR128" s="117">
        <f t="shared" si="12"/>
        <v>86733602.368180662</v>
      </c>
      <c r="AS128" s="117">
        <f t="shared" si="12"/>
        <v>87211970.452879339</v>
      </c>
      <c r="AT128" s="117">
        <f t="shared" si="12"/>
        <v>87675112.736268967</v>
      </c>
      <c r="AU128" s="117">
        <f t="shared" si="12"/>
        <v>88122931.754934236</v>
      </c>
      <c r="AV128" s="117">
        <f t="shared" si="12"/>
        <v>88555349.937388152</v>
      </c>
      <c r="AW128" s="117">
        <f t="shared" si="12"/>
        <v>88972391.873534799</v>
      </c>
      <c r="AX128" s="117">
        <f t="shared" si="12"/>
        <v>89374160.02778773</v>
      </c>
      <c r="AY128" s="117">
        <f t="shared" si="12"/>
        <v>89760726.88422589</v>
      </c>
      <c r="AZ128" s="117">
        <f t="shared" si="12"/>
        <v>90132119.40845485</v>
      </c>
      <c r="BA128" s="117">
        <f t="shared" si="12"/>
        <v>90488385.358421654</v>
      </c>
      <c r="BB128" s="117">
        <f t="shared" si="12"/>
        <v>90829651.847251028</v>
      </c>
      <c r="BC128" s="117">
        <f t="shared" si="12"/>
        <v>91156124.172843948</v>
      </c>
      <c r="BD128" s="117">
        <f t="shared" si="12"/>
        <v>91468007.940801054</v>
      </c>
      <c r="BE128" s="117">
        <f t="shared" si="12"/>
        <v>91765477.423306972</v>
      </c>
      <c r="BF128" s="117">
        <f t="shared" si="12"/>
        <v>92041763.88450478</v>
      </c>
      <c r="BG128" s="117">
        <f t="shared" si="12"/>
        <v>92233237.107914701</v>
      </c>
      <c r="BH128" s="117">
        <f t="shared" si="12"/>
        <v>92353993.728506818</v>
      </c>
      <c r="BI128" s="117">
        <f t="shared" si="12"/>
        <v>92474908.45003815</v>
      </c>
      <c r="BJ128" s="117">
        <f t="shared" si="12"/>
        <v>92595981.479502842</v>
      </c>
      <c r="BK128" s="117">
        <f t="shared" si="12"/>
        <v>92717213.024165973</v>
      </c>
      <c r="BL128" s="117">
        <f t="shared" si="12"/>
        <v>92838603.291564003</v>
      </c>
      <c r="BM128" s="117">
        <f t="shared" si="12"/>
        <v>92960152.489505097</v>
      </c>
      <c r="BN128" s="117">
        <f t="shared" si="12"/>
        <v>93081860.826069549</v>
      </c>
      <c r="BO128" s="117">
        <f t="shared" si="12"/>
        <v>93203728.509610012</v>
      </c>
      <c r="BP128" s="117">
        <f t="shared" si="12"/>
        <v>93325755.748751968</v>
      </c>
      <c r="BQ128" s="118" t="s">
        <v>253</v>
      </c>
    </row>
    <row r="129" spans="1:69">
      <c r="A129" s="124"/>
      <c r="B129" s="124"/>
      <c r="C129" s="124"/>
      <c r="D129" s="124"/>
      <c r="E129" s="124"/>
      <c r="F129" s="125"/>
      <c r="G129" s="125"/>
      <c r="H129" s="124"/>
      <c r="I129" s="124"/>
      <c r="J129" s="124"/>
      <c r="K129" s="124"/>
      <c r="L129" s="124"/>
      <c r="M129" s="124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5"/>
    </row>
    <row r="130" spans="1:69" ht="12">
      <c r="A130" s="124"/>
      <c r="B130" s="124"/>
      <c r="C130" s="128" t="s">
        <v>254</v>
      </c>
      <c r="D130" s="124"/>
      <c r="E130" s="124"/>
      <c r="F130" s="102" t="s">
        <v>127</v>
      </c>
      <c r="G130" s="102" t="s">
        <v>66</v>
      </c>
      <c r="H130" s="124"/>
      <c r="I130" s="124"/>
      <c r="J130" s="124"/>
      <c r="K130" s="124"/>
      <c r="L130" s="124"/>
      <c r="M130" s="124"/>
      <c r="N130" s="126"/>
      <c r="O130" s="127">
        <f t="shared" ref="O130:X130" si="13">O84*O124/cuota_operador_movil_incumbente</f>
        <v>0</v>
      </c>
      <c r="P130" s="127">
        <f t="shared" si="13"/>
        <v>0</v>
      </c>
      <c r="Q130" s="127">
        <f t="shared" si="13"/>
        <v>0</v>
      </c>
      <c r="R130" s="127">
        <f t="shared" si="13"/>
        <v>0</v>
      </c>
      <c r="S130" s="127">
        <f t="shared" si="13"/>
        <v>0</v>
      </c>
      <c r="T130" s="127">
        <f t="shared" si="13"/>
        <v>0</v>
      </c>
      <c r="U130" s="127">
        <f t="shared" si="13"/>
        <v>2250</v>
      </c>
      <c r="V130" s="127">
        <f t="shared" si="13"/>
        <v>5820</v>
      </c>
      <c r="W130" s="127">
        <f t="shared" si="13"/>
        <v>10380</v>
      </c>
      <c r="X130" s="127">
        <f t="shared" si="13"/>
        <v>17600</v>
      </c>
      <c r="Y130" s="127">
        <f>Y84*Y124/cuota_operador_movil_incumbente</f>
        <v>25899.999999999996</v>
      </c>
      <c r="Z130" s="117">
        <f t="shared" ref="Z130:BP130" si="14">Z128*Z132</f>
        <v>11235021.933626544</v>
      </c>
      <c r="AA130" s="117">
        <f t="shared" si="14"/>
        <v>23323677.17851942</v>
      </c>
      <c r="AB130" s="117">
        <f t="shared" si="14"/>
        <v>36241509.202974498</v>
      </c>
      <c r="AC130" s="117">
        <f t="shared" si="14"/>
        <v>49941161.648043618</v>
      </c>
      <c r="AD130" s="117">
        <f t="shared" si="14"/>
        <v>64380151.057088792</v>
      </c>
      <c r="AE130" s="117">
        <f t="shared" si="14"/>
        <v>66272028.384650499</v>
      </c>
      <c r="AF130" s="117">
        <f t="shared" si="14"/>
        <v>68097630.283308968</v>
      </c>
      <c r="AG130" s="117">
        <f t="shared" si="14"/>
        <v>69859324.414065823</v>
      </c>
      <c r="AH130" s="117">
        <f t="shared" si="14"/>
        <v>71559504.912886798</v>
      </c>
      <c r="AI130" s="117">
        <f t="shared" si="14"/>
        <v>72671255.420409396</v>
      </c>
      <c r="AJ130" s="117">
        <f t="shared" si="14"/>
        <v>73217999.143548101</v>
      </c>
      <c r="AK130" s="117">
        <f t="shared" si="14"/>
        <v>73751107.657105863</v>
      </c>
      <c r="AL130" s="117">
        <f t="shared" si="14"/>
        <v>74270107.455399498</v>
      </c>
      <c r="AM130" s="117">
        <f t="shared" si="14"/>
        <v>74774634.424865603</v>
      </c>
      <c r="AN130" s="117">
        <f t="shared" si="14"/>
        <v>75265571.973630831</v>
      </c>
      <c r="AO130" s="117">
        <f t="shared" si="14"/>
        <v>75743883.047532707</v>
      </c>
      <c r="AP130" s="117">
        <f t="shared" si="14"/>
        <v>76209339.114880085</v>
      </c>
      <c r="AQ130" s="117">
        <f t="shared" si="14"/>
        <v>76661495.595540762</v>
      </c>
      <c r="AR130" s="117">
        <f t="shared" si="14"/>
        <v>77100219.177955583</v>
      </c>
      <c r="AS130" s="117">
        <f t="shared" si="14"/>
        <v>77525455.570437506</v>
      </c>
      <c r="AT130" s="117">
        <f t="shared" si="14"/>
        <v>77937157.270642906</v>
      </c>
      <c r="AU130" s="117">
        <f t="shared" si="14"/>
        <v>78335237.640285388</v>
      </c>
      <c r="AV130" s="117">
        <f t="shared" si="14"/>
        <v>78719627.723637447</v>
      </c>
      <c r="AW130" s="117">
        <f t="shared" si="14"/>
        <v>79090349.379436001</v>
      </c>
      <c r="AX130" s="117">
        <f t="shared" si="14"/>
        <v>79447493.691511616</v>
      </c>
      <c r="AY130" s="117">
        <f t="shared" si="14"/>
        <v>79791125.093235224</v>
      </c>
      <c r="AZ130" s="117">
        <f t="shared" si="14"/>
        <v>80121267.555179268</v>
      </c>
      <c r="BA130" s="117">
        <f t="shared" si="14"/>
        <v>80437963.5308806</v>
      </c>
      <c r="BB130" s="117">
        <f t="shared" si="14"/>
        <v>80741326.015182182</v>
      </c>
      <c r="BC130" s="117">
        <f t="shared" si="14"/>
        <v>81031537.503826454</v>
      </c>
      <c r="BD130" s="117">
        <f t="shared" si="14"/>
        <v>81308780.766079813</v>
      </c>
      <c r="BE130" s="117">
        <f t="shared" si="14"/>
        <v>81573210.71795246</v>
      </c>
      <c r="BF130" s="117">
        <f t="shared" si="14"/>
        <v>81818810.417868391</v>
      </c>
      <c r="BG130" s="117">
        <f t="shared" si="14"/>
        <v>81989016.9709059</v>
      </c>
      <c r="BH130" s="117">
        <f t="shared" si="14"/>
        <v>82096361.317971289</v>
      </c>
      <c r="BI130" s="117">
        <f t="shared" si="14"/>
        <v>82203846.205919713</v>
      </c>
      <c r="BJ130" s="117">
        <f t="shared" si="14"/>
        <v>82311471.818754762</v>
      </c>
      <c r="BK130" s="117">
        <f t="shared" si="14"/>
        <v>82419238.340720862</v>
      </c>
      <c r="BL130" s="117">
        <f t="shared" si="14"/>
        <v>82527145.956303686</v>
      </c>
      <c r="BM130" s="117">
        <f t="shared" si="14"/>
        <v>82635194.850230426</v>
      </c>
      <c r="BN130" s="117">
        <f t="shared" si="14"/>
        <v>82743385.207470164</v>
      </c>
      <c r="BO130" s="117">
        <f t="shared" si="14"/>
        <v>82851717.213234141</v>
      </c>
      <c r="BP130" s="117">
        <f t="shared" si="14"/>
        <v>82960191.052976057</v>
      </c>
      <c r="BQ130" s="118" t="s">
        <v>257</v>
      </c>
    </row>
    <row r="131" spans="1:69">
      <c r="A131" s="124"/>
      <c r="B131" s="124"/>
      <c r="C131" s="124"/>
      <c r="D131" s="124"/>
      <c r="E131" s="124"/>
      <c r="F131" s="125"/>
      <c r="G131" s="125"/>
      <c r="H131" s="124"/>
      <c r="I131" s="124"/>
      <c r="J131" s="124"/>
      <c r="K131" s="124"/>
      <c r="L131" s="124"/>
      <c r="M131" s="124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5"/>
    </row>
    <row r="132" spans="1:69" ht="12">
      <c r="A132"/>
      <c r="B132"/>
      <c r="C132" s="96" t="s">
        <v>255</v>
      </c>
      <c r="D132"/>
      <c r="E132"/>
      <c r="F132" s="102" t="s">
        <v>127</v>
      </c>
      <c r="G132" s="102" t="s">
        <v>67</v>
      </c>
      <c r="H132"/>
      <c r="I132"/>
      <c r="J132"/>
      <c r="K132"/>
      <c r="L132"/>
      <c r="M132"/>
      <c r="N132" s="126"/>
      <c r="O132" s="113"/>
      <c r="P132" s="113"/>
      <c r="Q132" s="113"/>
      <c r="R132" s="120">
        <f>IFERROR(R130/R128,0)</f>
        <v>0</v>
      </c>
      <c r="S132" s="120">
        <f t="shared" ref="S132:Y132" si="15">IFERROR(S130/S128,0)</f>
        <v>0</v>
      </c>
      <c r="T132" s="120">
        <f t="shared" si="15"/>
        <v>0</v>
      </c>
      <c r="U132" s="120">
        <f t="shared" si="15"/>
        <v>2.0000000000000001E-4</v>
      </c>
      <c r="V132" s="120">
        <f t="shared" si="15"/>
        <v>2.4871794871794874E-4</v>
      </c>
      <c r="W132" s="120">
        <f t="shared" si="15"/>
        <v>2.9075630252100839E-4</v>
      </c>
      <c r="X132" s="120">
        <f t="shared" si="15"/>
        <v>3.6363636363636361E-4</v>
      </c>
      <c r="Y132" s="120">
        <f t="shared" si="15"/>
        <v>4.2809917355371901E-4</v>
      </c>
      <c r="Z132" s="129">
        <f>Y132+($AD$132-$Y$132)/($AD$3-$Y$3)</f>
        <v>0.17812875149359159</v>
      </c>
      <c r="AA132" s="129">
        <f t="shared" ref="AA132:AC132" si="16">Z132+($AD$132-$Y$132)/($AD$3-$Y$3)</f>
        <v>0.35582940381362949</v>
      </c>
      <c r="AB132" s="129">
        <f t="shared" si="16"/>
        <v>0.53353005613366733</v>
      </c>
      <c r="AC132" s="129">
        <f t="shared" si="16"/>
        <v>0.71123070845370517</v>
      </c>
      <c r="AD132" s="119">
        <v>0.88893136077374302</v>
      </c>
      <c r="AE132" s="130">
        <f>AD132</f>
        <v>0.88893136077374302</v>
      </c>
      <c r="AF132" s="130">
        <f>AE132</f>
        <v>0.88893136077374302</v>
      </c>
      <c r="AG132" s="130">
        <f t="shared" ref="AG132:BM132" si="17">AF132</f>
        <v>0.88893136077374302</v>
      </c>
      <c r="AH132" s="130">
        <f t="shared" si="17"/>
        <v>0.88893136077374302</v>
      </c>
      <c r="AI132" s="130">
        <f t="shared" si="17"/>
        <v>0.88893136077374302</v>
      </c>
      <c r="AJ132" s="130">
        <f t="shared" si="17"/>
        <v>0.88893136077374302</v>
      </c>
      <c r="AK132" s="130">
        <f t="shared" si="17"/>
        <v>0.88893136077374302</v>
      </c>
      <c r="AL132" s="130">
        <f t="shared" si="17"/>
        <v>0.88893136077374302</v>
      </c>
      <c r="AM132" s="130">
        <f t="shared" si="17"/>
        <v>0.88893136077374302</v>
      </c>
      <c r="AN132" s="130">
        <f t="shared" si="17"/>
        <v>0.88893136077374302</v>
      </c>
      <c r="AO132" s="130">
        <f t="shared" si="17"/>
        <v>0.88893136077374302</v>
      </c>
      <c r="AP132" s="130">
        <f t="shared" si="17"/>
        <v>0.88893136077374302</v>
      </c>
      <c r="AQ132" s="130">
        <f t="shared" si="17"/>
        <v>0.88893136077374302</v>
      </c>
      <c r="AR132" s="130">
        <f t="shared" si="17"/>
        <v>0.88893136077374302</v>
      </c>
      <c r="AS132" s="130">
        <f t="shared" si="17"/>
        <v>0.88893136077374302</v>
      </c>
      <c r="AT132" s="130">
        <f t="shared" si="17"/>
        <v>0.88893136077374302</v>
      </c>
      <c r="AU132" s="130">
        <f t="shared" si="17"/>
        <v>0.88893136077374302</v>
      </c>
      <c r="AV132" s="130">
        <f t="shared" si="17"/>
        <v>0.88893136077374302</v>
      </c>
      <c r="AW132" s="130">
        <f t="shared" si="17"/>
        <v>0.88893136077374302</v>
      </c>
      <c r="AX132" s="130">
        <f t="shared" si="17"/>
        <v>0.88893136077374302</v>
      </c>
      <c r="AY132" s="130">
        <f t="shared" si="17"/>
        <v>0.88893136077374302</v>
      </c>
      <c r="AZ132" s="130">
        <f t="shared" si="17"/>
        <v>0.88893136077374302</v>
      </c>
      <c r="BA132" s="130">
        <f t="shared" si="17"/>
        <v>0.88893136077374302</v>
      </c>
      <c r="BB132" s="130">
        <f t="shared" si="17"/>
        <v>0.88893136077374302</v>
      </c>
      <c r="BC132" s="130">
        <f t="shared" si="17"/>
        <v>0.88893136077374302</v>
      </c>
      <c r="BD132" s="130">
        <f t="shared" si="17"/>
        <v>0.88893136077374302</v>
      </c>
      <c r="BE132" s="130">
        <f t="shared" si="17"/>
        <v>0.88893136077374302</v>
      </c>
      <c r="BF132" s="130">
        <f t="shared" si="17"/>
        <v>0.88893136077374302</v>
      </c>
      <c r="BG132" s="130">
        <f t="shared" si="17"/>
        <v>0.88893136077374302</v>
      </c>
      <c r="BH132" s="130">
        <f t="shared" si="17"/>
        <v>0.88893136077374302</v>
      </c>
      <c r="BI132" s="130">
        <f t="shared" si="17"/>
        <v>0.88893136077374302</v>
      </c>
      <c r="BJ132" s="130">
        <f t="shared" si="17"/>
        <v>0.88893136077374302</v>
      </c>
      <c r="BK132" s="130">
        <f t="shared" si="17"/>
        <v>0.88893136077374302</v>
      </c>
      <c r="BL132" s="130">
        <f t="shared" si="17"/>
        <v>0.88893136077374302</v>
      </c>
      <c r="BM132" s="130">
        <f t="shared" si="17"/>
        <v>0.88893136077374302</v>
      </c>
      <c r="BN132" s="130">
        <f t="shared" ref="BN132" si="18">BM132</f>
        <v>0.88893136077374302</v>
      </c>
      <c r="BO132" s="130">
        <f t="shared" ref="BO132" si="19">BN132</f>
        <v>0.88893136077374302</v>
      </c>
      <c r="BP132" s="130">
        <f t="shared" ref="BP132" si="20">BO132</f>
        <v>0.88893136077374302</v>
      </c>
      <c r="BQ132" s="131" t="s">
        <v>256</v>
      </c>
    </row>
    <row r="133" spans="1:69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32"/>
      <c r="V133" s="132"/>
      <c r="W133" s="132"/>
      <c r="X133" s="132"/>
      <c r="Y133" s="132"/>
      <c r="Z133" s="133"/>
      <c r="AA133" s="133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</row>
    <row r="134" spans="1:69" ht="12">
      <c r="A134" s="124"/>
      <c r="B134" s="124"/>
      <c r="C134" s="96" t="s">
        <v>259</v>
      </c>
      <c r="D134" s="124"/>
      <c r="E134" s="124"/>
      <c r="F134" s="102" t="s">
        <v>127</v>
      </c>
      <c r="G134" s="102" t="s">
        <v>67</v>
      </c>
      <c r="H134" s="124"/>
      <c r="I134" s="124"/>
      <c r="J134" s="124"/>
      <c r="K134" s="124"/>
      <c r="L134" s="124"/>
      <c r="M134" s="124"/>
      <c r="N134" s="124"/>
      <c r="O134" s="93">
        <v>0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0</v>
      </c>
      <c r="V134" s="93">
        <v>0</v>
      </c>
      <c r="W134" s="93">
        <v>0.03</v>
      </c>
      <c r="X134" s="93">
        <v>0.11</v>
      </c>
      <c r="Y134" s="79">
        <v>0.18</v>
      </c>
      <c r="Z134" s="79">
        <v>0.27</v>
      </c>
      <c r="AA134" s="79">
        <v>0.35</v>
      </c>
      <c r="AB134" s="79">
        <v>0.4</v>
      </c>
      <c r="AC134" s="79">
        <v>0.45</v>
      </c>
      <c r="AD134" s="79">
        <v>0.49</v>
      </c>
      <c r="AE134" s="79">
        <v>0.53</v>
      </c>
      <c r="AF134" s="79">
        <v>0.56000000000000005</v>
      </c>
      <c r="AG134" s="79">
        <v>0.59</v>
      </c>
      <c r="AH134" s="79">
        <v>0.62</v>
      </c>
      <c r="AI134" s="70">
        <f t="shared" ref="AI134:BP134" si="21">AH134</f>
        <v>0.62</v>
      </c>
      <c r="AJ134" s="70">
        <f t="shared" si="21"/>
        <v>0.62</v>
      </c>
      <c r="AK134" s="70">
        <f t="shared" si="21"/>
        <v>0.62</v>
      </c>
      <c r="AL134" s="70">
        <f t="shared" si="21"/>
        <v>0.62</v>
      </c>
      <c r="AM134" s="70">
        <f t="shared" si="21"/>
        <v>0.62</v>
      </c>
      <c r="AN134" s="70">
        <f t="shared" si="21"/>
        <v>0.62</v>
      </c>
      <c r="AO134" s="70">
        <f t="shared" si="21"/>
        <v>0.62</v>
      </c>
      <c r="AP134" s="70">
        <f t="shared" si="21"/>
        <v>0.62</v>
      </c>
      <c r="AQ134" s="70">
        <f t="shared" si="21"/>
        <v>0.62</v>
      </c>
      <c r="AR134" s="70">
        <f t="shared" si="21"/>
        <v>0.62</v>
      </c>
      <c r="AS134" s="70">
        <f t="shared" si="21"/>
        <v>0.62</v>
      </c>
      <c r="AT134" s="70">
        <f t="shared" si="21"/>
        <v>0.62</v>
      </c>
      <c r="AU134" s="70">
        <f t="shared" si="21"/>
        <v>0.62</v>
      </c>
      <c r="AV134" s="70">
        <f t="shared" si="21"/>
        <v>0.62</v>
      </c>
      <c r="AW134" s="70">
        <f t="shared" si="21"/>
        <v>0.62</v>
      </c>
      <c r="AX134" s="70">
        <f t="shared" si="21"/>
        <v>0.62</v>
      </c>
      <c r="AY134" s="70">
        <f t="shared" si="21"/>
        <v>0.62</v>
      </c>
      <c r="AZ134" s="70">
        <f t="shared" si="21"/>
        <v>0.62</v>
      </c>
      <c r="BA134" s="70">
        <f t="shared" si="21"/>
        <v>0.62</v>
      </c>
      <c r="BB134" s="70">
        <f t="shared" si="21"/>
        <v>0.62</v>
      </c>
      <c r="BC134" s="70">
        <f t="shared" si="21"/>
        <v>0.62</v>
      </c>
      <c r="BD134" s="70">
        <f t="shared" si="21"/>
        <v>0.62</v>
      </c>
      <c r="BE134" s="70">
        <f t="shared" si="21"/>
        <v>0.62</v>
      </c>
      <c r="BF134" s="70">
        <f t="shared" si="21"/>
        <v>0.62</v>
      </c>
      <c r="BG134" s="70">
        <f t="shared" si="21"/>
        <v>0.62</v>
      </c>
      <c r="BH134" s="70">
        <f t="shared" si="21"/>
        <v>0.62</v>
      </c>
      <c r="BI134" s="70">
        <f t="shared" si="21"/>
        <v>0.62</v>
      </c>
      <c r="BJ134" s="70">
        <f t="shared" si="21"/>
        <v>0.62</v>
      </c>
      <c r="BK134" s="70">
        <f t="shared" si="21"/>
        <v>0.62</v>
      </c>
      <c r="BL134" s="70">
        <f t="shared" si="21"/>
        <v>0.62</v>
      </c>
      <c r="BM134" s="70">
        <f t="shared" si="21"/>
        <v>0.62</v>
      </c>
      <c r="BN134" s="70">
        <f t="shared" si="21"/>
        <v>0.62</v>
      </c>
      <c r="BO134" s="70">
        <f t="shared" si="21"/>
        <v>0.62</v>
      </c>
      <c r="BP134" s="70">
        <f t="shared" si="21"/>
        <v>0.62</v>
      </c>
      <c r="BQ134" s="131" t="s">
        <v>258</v>
      </c>
    </row>
    <row r="135" spans="1:69">
      <c r="A135" s="124"/>
      <c r="B135" s="124"/>
      <c r="C135" s="145" t="s">
        <v>260</v>
      </c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32"/>
      <c r="V135" s="132"/>
      <c r="W135" s="132"/>
      <c r="X135" s="132"/>
      <c r="Y135" s="132"/>
      <c r="Z135" s="133"/>
      <c r="AA135" s="133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</row>
    <row r="136" spans="1:69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32"/>
      <c r="V136" s="132"/>
      <c r="W136" s="132"/>
      <c r="X136" s="132"/>
      <c r="Y136" s="132"/>
      <c r="Z136" s="133"/>
      <c r="AA136" s="133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</row>
    <row r="137" spans="1:69" ht="15.5">
      <c r="A137" s="124"/>
      <c r="B137" s="15" t="s">
        <v>248</v>
      </c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32"/>
      <c r="V137" s="132"/>
      <c r="W137" s="132"/>
      <c r="X137" s="132"/>
      <c r="Y137" s="132"/>
      <c r="Z137" s="133"/>
      <c r="AA137" s="133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</row>
    <row r="138" spans="1:69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32"/>
      <c r="V138" s="132"/>
      <c r="W138" s="132"/>
      <c r="X138" s="132"/>
      <c r="Y138" s="132"/>
      <c r="Z138" s="133"/>
      <c r="AA138" s="133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</row>
    <row r="139" spans="1:69">
      <c r="A139" s="124"/>
      <c r="B139" s="124"/>
      <c r="C139" s="89" t="s">
        <v>186</v>
      </c>
      <c r="D139"/>
      <c r="E139"/>
      <c r="F139"/>
      <c r="G139" t="s">
        <v>67</v>
      </c>
      <c r="H139" s="124"/>
      <c r="I139" s="124"/>
      <c r="J139" s="124"/>
      <c r="K139" s="124"/>
      <c r="L139" s="124"/>
      <c r="M139" s="124"/>
      <c r="N139" s="126"/>
      <c r="O139" s="86">
        <f t="shared" ref="O139:W139" si="22">1-O140</f>
        <v>0</v>
      </c>
      <c r="P139" s="86">
        <f t="shared" si="22"/>
        <v>0</v>
      </c>
      <c r="Q139" s="86">
        <f t="shared" si="22"/>
        <v>0</v>
      </c>
      <c r="R139" s="86">
        <f t="shared" si="22"/>
        <v>0</v>
      </c>
      <c r="S139" s="86">
        <f t="shared" si="22"/>
        <v>0</v>
      </c>
      <c r="T139" s="86">
        <f t="shared" si="22"/>
        <v>0</v>
      </c>
      <c r="U139" s="86">
        <f t="shared" si="22"/>
        <v>0.56614520301268767</v>
      </c>
      <c r="V139" s="86">
        <f t="shared" si="22"/>
        <v>0.69881466936327996</v>
      </c>
      <c r="W139" s="86">
        <f t="shared" si="22"/>
        <v>0.78319717990467574</v>
      </c>
      <c r="X139" s="86">
        <f>1-X140</f>
        <v>0.83883039983638896</v>
      </c>
      <c r="Y139" s="86">
        <f>1-Y140</f>
        <v>0.8853961788759791</v>
      </c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24"/>
    </row>
    <row r="140" spans="1:69">
      <c r="A140" s="124"/>
      <c r="B140" s="124"/>
      <c r="C140" s="89" t="s">
        <v>187</v>
      </c>
      <c r="D140"/>
      <c r="E140"/>
      <c r="F140"/>
      <c r="G140" t="s">
        <v>67</v>
      </c>
      <c r="H140" s="124"/>
      <c r="I140" s="124"/>
      <c r="J140" s="124"/>
      <c r="K140" s="124"/>
      <c r="L140" s="124"/>
      <c r="M140" s="124"/>
      <c r="N140" s="126"/>
      <c r="O140" s="134">
        <f t="shared" ref="O140:Y140" si="23">INDEX($F$191:$F$291,MATCH(ROUND(O124,2),$E$191:$E$291,0))</f>
        <v>1</v>
      </c>
      <c r="P140" s="134">
        <f t="shared" si="23"/>
        <v>1</v>
      </c>
      <c r="Q140" s="134">
        <f t="shared" si="23"/>
        <v>1</v>
      </c>
      <c r="R140" s="134">
        <f t="shared" si="23"/>
        <v>1</v>
      </c>
      <c r="S140" s="134">
        <f t="shared" si="23"/>
        <v>1</v>
      </c>
      <c r="T140" s="134">
        <f t="shared" si="23"/>
        <v>1</v>
      </c>
      <c r="U140" s="134">
        <f t="shared" si="23"/>
        <v>0.43385479698731227</v>
      </c>
      <c r="V140" s="134">
        <f t="shared" si="23"/>
        <v>0.30118533063671998</v>
      </c>
      <c r="W140" s="134">
        <f t="shared" si="23"/>
        <v>0.21680282009532431</v>
      </c>
      <c r="X140" s="134">
        <f t="shared" si="23"/>
        <v>0.16116960016361104</v>
      </c>
      <c r="Y140" s="134">
        <f t="shared" si="23"/>
        <v>0.1146038211240209</v>
      </c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24"/>
    </row>
    <row r="141" spans="1:69">
      <c r="A141" s="124"/>
      <c r="B141" s="124"/>
      <c r="D141"/>
      <c r="E141"/>
      <c r="F141"/>
      <c r="G141"/>
      <c r="H141" s="124"/>
      <c r="I141" s="124"/>
      <c r="J141" s="124"/>
      <c r="K141" s="124"/>
      <c r="L141" s="124"/>
      <c r="M141" s="124"/>
      <c r="N141" s="126"/>
      <c r="O141" s="124"/>
      <c r="P141" s="124"/>
      <c r="Q141" s="124"/>
      <c r="R141" s="124"/>
      <c r="S141" s="124"/>
      <c r="T141" s="124"/>
      <c r="U141" s="132"/>
      <c r="V141" s="132"/>
      <c r="W141" s="132"/>
      <c r="X141" s="132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24"/>
    </row>
    <row r="142" spans="1:69">
      <c r="A142" s="124"/>
      <c r="B142" s="124"/>
      <c r="C142" s="89" t="s">
        <v>96</v>
      </c>
      <c r="D142"/>
      <c r="E142"/>
      <c r="F142"/>
      <c r="G142"/>
      <c r="H142" s="124"/>
      <c r="I142" s="124"/>
      <c r="J142" s="124"/>
      <c r="K142" s="124"/>
      <c r="L142" s="124"/>
      <c r="M142" s="124"/>
      <c r="N142" s="126"/>
      <c r="O142" s="124"/>
      <c r="P142" s="124"/>
      <c r="Q142" s="124"/>
      <c r="R142" s="124"/>
      <c r="S142" s="124"/>
      <c r="T142" s="124"/>
      <c r="U142" s="132"/>
      <c r="V142" s="132"/>
      <c r="W142" s="132"/>
      <c r="X142" s="132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24"/>
    </row>
    <row r="143" spans="1:69">
      <c r="A143" s="124"/>
      <c r="B143" s="124"/>
      <c r="C143" s="51" t="s">
        <v>157</v>
      </c>
      <c r="D143"/>
      <c r="E143"/>
      <c r="F143"/>
      <c r="G143" t="s">
        <v>67</v>
      </c>
      <c r="H143" s="124"/>
      <c r="I143" s="124"/>
      <c r="J143" s="124"/>
      <c r="K143" s="124"/>
      <c r="L143" s="124"/>
      <c r="M143" s="124"/>
      <c r="N143" s="126"/>
      <c r="O143" s="86">
        <f t="shared" ref="O143:W143" si="24">IF(O124=cuota_operador_movil_incumbente,$X$143,O139)</f>
        <v>0</v>
      </c>
      <c r="P143" s="86">
        <f t="shared" si="24"/>
        <v>0</v>
      </c>
      <c r="Q143" s="86">
        <f t="shared" si="24"/>
        <v>0</v>
      </c>
      <c r="R143" s="86">
        <f t="shared" si="24"/>
        <v>0</v>
      </c>
      <c r="S143" s="86">
        <f t="shared" si="24"/>
        <v>0</v>
      </c>
      <c r="T143" s="86">
        <f t="shared" si="24"/>
        <v>0</v>
      </c>
      <c r="U143" s="86">
        <f t="shared" si="24"/>
        <v>0.56614520301268767</v>
      </c>
      <c r="V143" s="86">
        <f t="shared" si="24"/>
        <v>0.69881466936327996</v>
      </c>
      <c r="W143" s="86">
        <f t="shared" si="24"/>
        <v>0.78319717990467574</v>
      </c>
      <c r="X143" s="67">
        <f>X139</f>
        <v>0.83883039983638896</v>
      </c>
      <c r="Y143" s="86">
        <f>X88/SUM($X$88:$X$91)</f>
        <v>0.84883720929977824</v>
      </c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24"/>
    </row>
    <row r="144" spans="1:69">
      <c r="A144" s="124"/>
      <c r="B144" s="124"/>
      <c r="C144" s="51" t="s">
        <v>158</v>
      </c>
      <c r="D144"/>
      <c r="E144"/>
      <c r="F144"/>
      <c r="G144" t="s">
        <v>67</v>
      </c>
      <c r="H144" s="124"/>
      <c r="I144" s="124"/>
      <c r="J144" s="124"/>
      <c r="K144" s="124"/>
      <c r="L144" s="124"/>
      <c r="M144" s="124"/>
      <c r="N144" s="126"/>
      <c r="O144" s="137">
        <f t="shared" ref="O144:V144" si="25">P144</f>
        <v>5.8139534883229323E-2</v>
      </c>
      <c r="P144" s="137">
        <f t="shared" si="25"/>
        <v>5.8139534883229323E-2</v>
      </c>
      <c r="Q144" s="137">
        <f t="shared" si="25"/>
        <v>5.8139534883229323E-2</v>
      </c>
      <c r="R144" s="137">
        <f t="shared" si="25"/>
        <v>5.8139534883229323E-2</v>
      </c>
      <c r="S144" s="137">
        <f t="shared" si="25"/>
        <v>5.8139534883229323E-2</v>
      </c>
      <c r="T144" s="137">
        <f t="shared" si="25"/>
        <v>5.8139534883229323E-2</v>
      </c>
      <c r="U144" s="137">
        <f t="shared" si="25"/>
        <v>5.8139534883229323E-2</v>
      </c>
      <c r="V144" s="137">
        <f t="shared" si="25"/>
        <v>5.8139534883229323E-2</v>
      </c>
      <c r="W144" s="137">
        <f>X144</f>
        <v>5.8139534883229323E-2</v>
      </c>
      <c r="X144" s="136">
        <f>X89/SUM($X$88:$X$91)</f>
        <v>5.8139534883229323E-2</v>
      </c>
      <c r="Y144" s="67">
        <f>X144</f>
        <v>5.8139534883229323E-2</v>
      </c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24"/>
    </row>
    <row r="145" spans="1:69">
      <c r="A145" s="124"/>
      <c r="B145" s="124"/>
      <c r="C145" s="51" t="s">
        <v>159</v>
      </c>
      <c r="D145"/>
      <c r="E145"/>
      <c r="F145"/>
      <c r="G145" t="s">
        <v>67</v>
      </c>
      <c r="H145" s="124"/>
      <c r="I145" s="124"/>
      <c r="J145" s="124"/>
      <c r="K145" s="124"/>
      <c r="L145" s="124"/>
      <c r="M145" s="124"/>
      <c r="N145" s="126"/>
      <c r="O145" s="138">
        <f t="shared" ref="O145:V145" si="26">1-O143-O144-O146</f>
        <v>0.90697674418683305</v>
      </c>
      <c r="P145" s="138">
        <f t="shared" si="26"/>
        <v>0.90697674418683305</v>
      </c>
      <c r="Q145" s="138">
        <f t="shared" si="26"/>
        <v>0.90697674418683305</v>
      </c>
      <c r="R145" s="138">
        <f t="shared" si="26"/>
        <v>0.90697674418683305</v>
      </c>
      <c r="S145" s="138">
        <f t="shared" si="26"/>
        <v>0.90697674418683305</v>
      </c>
      <c r="T145" s="138">
        <f t="shared" si="26"/>
        <v>0.90697674418683305</v>
      </c>
      <c r="U145" s="138">
        <f>1-U143-U144-U146</f>
        <v>0.34083154117414544</v>
      </c>
      <c r="V145" s="138">
        <f t="shared" si="26"/>
        <v>0.20816207482355314</v>
      </c>
      <c r="W145" s="138">
        <f>1-W143-W144-W146</f>
        <v>0.12377956428215735</v>
      </c>
      <c r="X145" s="86">
        <f>1-X143-X144-X146</f>
        <v>6.814634435044413E-2</v>
      </c>
      <c r="Y145" s="86">
        <f>X90/SUM($X$88:$X$91)</f>
        <v>5.8139534887054908E-2</v>
      </c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24"/>
    </row>
    <row r="146" spans="1:69">
      <c r="A146" s="124"/>
      <c r="B146" s="124"/>
      <c r="C146" s="51" t="s">
        <v>160</v>
      </c>
      <c r="D146"/>
      <c r="E146"/>
      <c r="F146"/>
      <c r="G146" t="s">
        <v>67</v>
      </c>
      <c r="H146" s="124"/>
      <c r="I146" s="124"/>
      <c r="J146" s="124"/>
      <c r="K146" s="124"/>
      <c r="L146" s="124"/>
      <c r="M146" s="124"/>
      <c r="N146" s="126"/>
      <c r="O146" s="137">
        <f t="shared" ref="O146:V146" si="27">P146</f>
        <v>3.4883720929937592E-2</v>
      </c>
      <c r="P146" s="137">
        <f t="shared" si="27"/>
        <v>3.4883720929937592E-2</v>
      </c>
      <c r="Q146" s="137">
        <f t="shared" si="27"/>
        <v>3.4883720929937592E-2</v>
      </c>
      <c r="R146" s="137">
        <f t="shared" si="27"/>
        <v>3.4883720929937592E-2</v>
      </c>
      <c r="S146" s="137">
        <f t="shared" si="27"/>
        <v>3.4883720929937592E-2</v>
      </c>
      <c r="T146" s="137">
        <f t="shared" si="27"/>
        <v>3.4883720929937592E-2</v>
      </c>
      <c r="U146" s="137">
        <f t="shared" si="27"/>
        <v>3.4883720929937592E-2</v>
      </c>
      <c r="V146" s="137">
        <f t="shared" si="27"/>
        <v>3.4883720929937592E-2</v>
      </c>
      <c r="W146" s="137">
        <f>X146</f>
        <v>3.4883720929937592E-2</v>
      </c>
      <c r="X146" s="136">
        <f>X91/SUM($X$88:$X$91)</f>
        <v>3.4883720929937592E-2</v>
      </c>
      <c r="Y146" s="67">
        <f>X146</f>
        <v>3.4883720929937592E-2</v>
      </c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24"/>
    </row>
    <row r="147" spans="1:69" ht="12">
      <c r="A147" s="124"/>
      <c r="B147" s="124"/>
      <c r="C147" s="51"/>
      <c r="D147"/>
      <c r="E147"/>
      <c r="F147"/>
      <c r="G147"/>
      <c r="H147" s="124"/>
      <c r="I147" s="124"/>
      <c r="J147" s="124"/>
      <c r="K147" s="124"/>
      <c r="L147" s="124"/>
      <c r="M147" s="124"/>
      <c r="N147" s="126"/>
      <c r="O147" s="139" t="b">
        <f t="shared" ref="O147:W147" si="28">SUM(O143:O146)=1</f>
        <v>1</v>
      </c>
      <c r="P147" s="139" t="b">
        <f t="shared" si="28"/>
        <v>1</v>
      </c>
      <c r="Q147" s="139" t="b">
        <f t="shared" si="28"/>
        <v>1</v>
      </c>
      <c r="R147" s="139" t="b">
        <f t="shared" si="28"/>
        <v>1</v>
      </c>
      <c r="S147" s="139" t="b">
        <f t="shared" si="28"/>
        <v>1</v>
      </c>
      <c r="T147" s="139" t="b">
        <f t="shared" si="28"/>
        <v>1</v>
      </c>
      <c r="U147" s="139" t="b">
        <f t="shared" si="28"/>
        <v>1</v>
      </c>
      <c r="V147" s="139" t="b">
        <f t="shared" si="28"/>
        <v>1</v>
      </c>
      <c r="W147" s="139" t="b">
        <f t="shared" si="28"/>
        <v>1</v>
      </c>
      <c r="X147" s="139" t="b">
        <f>SUM(X143:X146)=1</f>
        <v>1</v>
      </c>
      <c r="Y147" s="139" t="b">
        <f>SUM(Y143:Y146)=1</f>
        <v>1</v>
      </c>
      <c r="Z147" s="133"/>
      <c r="AA147" s="133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</row>
    <row r="148" spans="1:69" ht="12">
      <c r="A148" s="124"/>
      <c r="B148" s="124"/>
      <c r="C148" s="124"/>
      <c r="D148"/>
      <c r="E148"/>
      <c r="F148"/>
      <c r="G148"/>
      <c r="H148" s="124"/>
      <c r="I148" s="124"/>
      <c r="J148" s="124"/>
      <c r="K148" s="124"/>
      <c r="L148" s="124"/>
      <c r="M148" s="124"/>
      <c r="N148" s="126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2"/>
      <c r="Z148" s="133"/>
      <c r="AA148" s="133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</row>
    <row r="149" spans="1:69">
      <c r="A149" s="124"/>
      <c r="B149" s="124"/>
      <c r="C149" s="89" t="s">
        <v>188</v>
      </c>
      <c r="D149"/>
      <c r="E149"/>
      <c r="F149"/>
      <c r="G149" t="s">
        <v>87</v>
      </c>
      <c r="H149" s="124"/>
      <c r="I149" s="124"/>
      <c r="J149" s="124"/>
      <c r="K149" s="124"/>
      <c r="L149" s="124"/>
      <c r="M149" s="124"/>
      <c r="N149" s="126"/>
      <c r="O149" s="104">
        <f t="shared" ref="O149:X149" si="29">SUM(O88:O91)*O$124/cuota_operador_movil_incumbente</f>
        <v>0</v>
      </c>
      <c r="P149" s="104">
        <f t="shared" si="29"/>
        <v>0</v>
      </c>
      <c r="Q149" s="104">
        <f t="shared" si="29"/>
        <v>0</v>
      </c>
      <c r="R149" s="104">
        <f t="shared" si="29"/>
        <v>0</v>
      </c>
      <c r="S149" s="104">
        <f t="shared" si="29"/>
        <v>0</v>
      </c>
      <c r="T149" s="104">
        <f t="shared" si="29"/>
        <v>0</v>
      </c>
      <c r="U149" s="104">
        <f t="shared" si="29"/>
        <v>15400000000.130217</v>
      </c>
      <c r="V149" s="104">
        <f t="shared" si="29"/>
        <v>36400000000.307793</v>
      </c>
      <c r="W149" s="104">
        <f t="shared" si="29"/>
        <v>59100000000.499733</v>
      </c>
      <c r="X149" s="104">
        <f t="shared" si="29"/>
        <v>68800000000.581741</v>
      </c>
      <c r="Y149" s="146">
        <f>SUM(Y150:Y153)</f>
        <v>91810337054.075302</v>
      </c>
      <c r="Z149" s="133"/>
      <c r="AA149" s="133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</row>
    <row r="150" spans="1:69">
      <c r="A150" s="124"/>
      <c r="B150" s="124"/>
      <c r="C150" s="51" t="s">
        <v>157</v>
      </c>
      <c r="D150"/>
      <c r="E150"/>
      <c r="F150"/>
      <c r="G150" t="s">
        <v>87</v>
      </c>
      <c r="H150" s="124"/>
      <c r="I150" s="124"/>
      <c r="J150" s="124"/>
      <c r="K150" s="124"/>
      <c r="L150" s="124"/>
      <c r="M150" s="124"/>
      <c r="N150" s="126"/>
      <c r="O150" s="109">
        <f t="shared" ref="O150:X153" si="30">O143*O$149</f>
        <v>0</v>
      </c>
      <c r="P150" s="109">
        <f t="shared" si="30"/>
        <v>0</v>
      </c>
      <c r="Q150" s="109">
        <f t="shared" si="30"/>
        <v>0</v>
      </c>
      <c r="R150" s="109">
        <f t="shared" si="30"/>
        <v>0</v>
      </c>
      <c r="S150" s="109">
        <f t="shared" si="30"/>
        <v>0</v>
      </c>
      <c r="T150" s="109">
        <f t="shared" si="30"/>
        <v>0</v>
      </c>
      <c r="U150" s="109">
        <f t="shared" si="30"/>
        <v>8718636126.4691124</v>
      </c>
      <c r="V150" s="109">
        <f t="shared" si="30"/>
        <v>25436853965.038479</v>
      </c>
      <c r="W150" s="109">
        <f t="shared" si="30"/>
        <v>46286953332.757729</v>
      </c>
      <c r="X150" s="109">
        <f t="shared" si="30"/>
        <v>57711531509.231544</v>
      </c>
      <c r="Y150" s="146">
        <f>SUMPRODUCT($X$88:$X$91,$Y$47:$Y$50)*Y143</f>
        <v>77932030289.853302</v>
      </c>
      <c r="Z150" s="133"/>
      <c r="AA150" s="133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</row>
    <row r="151" spans="1:69">
      <c r="A151" s="124"/>
      <c r="B151" s="124"/>
      <c r="C151" s="51" t="s">
        <v>158</v>
      </c>
      <c r="D151"/>
      <c r="E151"/>
      <c r="F151"/>
      <c r="G151" t="s">
        <v>87</v>
      </c>
      <c r="H151" s="124"/>
      <c r="I151" s="124"/>
      <c r="J151" s="124"/>
      <c r="K151" s="124"/>
      <c r="L151" s="124"/>
      <c r="M151" s="124"/>
      <c r="N151" s="126"/>
      <c r="O151" s="109">
        <f t="shared" si="30"/>
        <v>0</v>
      </c>
      <c r="P151" s="109">
        <f t="shared" si="30"/>
        <v>0</v>
      </c>
      <c r="Q151" s="109">
        <f t="shared" si="30"/>
        <v>0</v>
      </c>
      <c r="R151" s="109">
        <f t="shared" si="30"/>
        <v>0</v>
      </c>
      <c r="S151" s="109">
        <f t="shared" si="30"/>
        <v>0</v>
      </c>
      <c r="T151" s="109">
        <f t="shared" si="30"/>
        <v>0</v>
      </c>
      <c r="U151" s="109">
        <f t="shared" si="30"/>
        <v>895348837.20930231</v>
      </c>
      <c r="V151" s="109">
        <f t="shared" si="30"/>
        <v>2116279069.7674422</v>
      </c>
      <c r="W151" s="109">
        <f t="shared" si="30"/>
        <v>3436046511.6279073</v>
      </c>
      <c r="X151" s="109">
        <f t="shared" si="30"/>
        <v>3999999999.9999995</v>
      </c>
      <c r="Y151" s="146">
        <f>SUMPRODUCT($X$88:$X$91,$Y$47:$Y$50)*Y144</f>
        <v>5337810293.7964525</v>
      </c>
      <c r="Z151" s="133"/>
      <c r="AA151" s="133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</row>
    <row r="152" spans="1:69">
      <c r="A152" s="124"/>
      <c r="B152" s="124"/>
      <c r="C152" s="51" t="s">
        <v>159</v>
      </c>
      <c r="D152"/>
      <c r="E152"/>
      <c r="F152"/>
      <c r="G152" t="s">
        <v>87</v>
      </c>
      <c r="H152" s="124"/>
      <c r="I152" s="124"/>
      <c r="J152" s="124"/>
      <c r="K152" s="124"/>
      <c r="L152" s="124"/>
      <c r="M152" s="124"/>
      <c r="N152" s="126"/>
      <c r="O152" s="109">
        <f t="shared" si="30"/>
        <v>0</v>
      </c>
      <c r="P152" s="109">
        <f t="shared" si="30"/>
        <v>0</v>
      </c>
      <c r="Q152" s="109">
        <f t="shared" si="30"/>
        <v>0</v>
      </c>
      <c r="R152" s="109">
        <f t="shared" si="30"/>
        <v>0</v>
      </c>
      <c r="S152" s="109">
        <f t="shared" si="30"/>
        <v>0</v>
      </c>
      <c r="T152" s="109">
        <f t="shared" si="30"/>
        <v>0</v>
      </c>
      <c r="U152" s="109">
        <f t="shared" si="30"/>
        <v>5248805734.1262217</v>
      </c>
      <c r="V152" s="109">
        <f t="shared" si="30"/>
        <v>7577099523.6414051</v>
      </c>
      <c r="W152" s="109">
        <f t="shared" si="30"/>
        <v>7315372249.1373558</v>
      </c>
      <c r="X152" s="109">
        <f t="shared" si="30"/>
        <v>4688468491.3501997</v>
      </c>
      <c r="Y152" s="146">
        <f>SUMPRODUCT($X$88:$X$91,$Y$47:$Y$50)*Y145</f>
        <v>5337810294.1476812</v>
      </c>
      <c r="Z152" s="133"/>
      <c r="AA152" s="133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</row>
    <row r="153" spans="1:69">
      <c r="A153" s="124"/>
      <c r="B153" s="124"/>
      <c r="C153" s="51" t="s">
        <v>160</v>
      </c>
      <c r="D153"/>
      <c r="E153"/>
      <c r="F153"/>
      <c r="G153" t="s">
        <v>87</v>
      </c>
      <c r="H153" s="124"/>
      <c r="I153" s="124"/>
      <c r="J153" s="124"/>
      <c r="K153" s="124"/>
      <c r="L153" s="124"/>
      <c r="M153" s="124"/>
      <c r="N153" s="126"/>
      <c r="O153" s="109">
        <f t="shared" si="30"/>
        <v>0</v>
      </c>
      <c r="P153" s="109">
        <f t="shared" si="30"/>
        <v>0</v>
      </c>
      <c r="Q153" s="109">
        <f t="shared" si="30"/>
        <v>0</v>
      </c>
      <c r="R153" s="109">
        <f t="shared" si="30"/>
        <v>0</v>
      </c>
      <c r="S153" s="109">
        <f t="shared" si="30"/>
        <v>0</v>
      </c>
      <c r="T153" s="109">
        <f t="shared" si="30"/>
        <v>0</v>
      </c>
      <c r="U153" s="109">
        <f t="shared" si="30"/>
        <v>537209302.32558131</v>
      </c>
      <c r="V153" s="109">
        <f t="shared" si="30"/>
        <v>1269767441.8604653</v>
      </c>
      <c r="W153" s="109">
        <f t="shared" si="30"/>
        <v>2061627906.9767442</v>
      </c>
      <c r="X153" s="109">
        <f>X146*X$149</f>
        <v>2399999999.9999995</v>
      </c>
      <c r="Y153" s="146">
        <f>SUMPRODUCT($X$88:$X$91,$Y$47:$Y$50)*Y146</f>
        <v>3202686176.2778716</v>
      </c>
      <c r="Z153" s="133"/>
      <c r="AA153" s="133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</row>
    <row r="154" spans="1:69" ht="12">
      <c r="A154" s="124"/>
      <c r="B154" s="124"/>
      <c r="C154" s="51"/>
      <c r="D154"/>
      <c r="E154"/>
      <c r="F154"/>
      <c r="G154"/>
      <c r="H154" s="124"/>
      <c r="I154" s="124"/>
      <c r="J154" s="124"/>
      <c r="K154" s="124"/>
      <c r="L154" s="124"/>
      <c r="M154" s="124"/>
      <c r="N154" s="126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2"/>
      <c r="Z154" s="133"/>
      <c r="AA154" s="133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</row>
    <row r="155" spans="1:69" ht="15.5">
      <c r="A155"/>
      <c r="B155" s="15" t="s">
        <v>139</v>
      </c>
      <c r="C155"/>
      <c r="D155" s="124"/>
      <c r="E155" s="124"/>
      <c r="F155" s="124"/>
      <c r="G155" s="124"/>
      <c r="H155"/>
      <c r="I155"/>
      <c r="J155"/>
      <c r="K155"/>
      <c r="L155"/>
      <c r="M155"/>
      <c r="N155" s="126"/>
      <c r="O155"/>
      <c r="P155"/>
      <c r="Q155"/>
      <c r="R155"/>
      <c r="S155"/>
      <c r="T155"/>
      <c r="U155" s="132"/>
      <c r="V155" s="132"/>
      <c r="W155" s="132"/>
      <c r="X155" s="132"/>
      <c r="Y155" s="132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</row>
    <row r="156" spans="1:69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 s="126"/>
      <c r="O156"/>
      <c r="P156"/>
      <c r="Q156"/>
      <c r="R156"/>
      <c r="S156"/>
      <c r="T156"/>
      <c r="U156"/>
      <c r="V156"/>
      <c r="W156" s="62"/>
      <c r="X156" s="85"/>
      <c r="Y156" s="85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</row>
    <row r="157" spans="1:69">
      <c r="A157"/>
      <c r="B157"/>
      <c r="C157" s="47" t="str">
        <f t="array" ref="C157:C186">Mobile.Retail.Services</f>
        <v>Llamadas on-net</v>
      </c>
      <c r="D157"/>
      <c r="E157"/>
      <c r="F157"/>
      <c r="G157" s="47" t="str">
        <f t="array" ref="G157:G186">Mobile.Retail.Services.Units</f>
        <v>minutos</v>
      </c>
      <c r="H157"/>
      <c r="I157"/>
      <c r="J157"/>
      <c r="K157"/>
      <c r="L157"/>
      <c r="M157"/>
      <c r="N157" s="126"/>
      <c r="O157" s="121">
        <f>O150</f>
        <v>0</v>
      </c>
      <c r="P157" s="121">
        <f t="shared" ref="P157:X157" si="31">P150</f>
        <v>0</v>
      </c>
      <c r="Q157" s="121">
        <f t="shared" si="31"/>
        <v>0</v>
      </c>
      <c r="R157" s="121">
        <f t="shared" si="31"/>
        <v>0</v>
      </c>
      <c r="S157" s="121">
        <f t="shared" si="31"/>
        <v>0</v>
      </c>
      <c r="T157" s="121">
        <f t="shared" si="31"/>
        <v>0</v>
      </c>
      <c r="U157" s="121">
        <f t="shared" si="31"/>
        <v>8718636126.4691124</v>
      </c>
      <c r="V157" s="121">
        <f t="shared" si="31"/>
        <v>25436853965.038479</v>
      </c>
      <c r="W157" s="121">
        <f t="shared" si="31"/>
        <v>46286953332.757729</v>
      </c>
      <c r="X157" s="121">
        <f t="shared" si="31"/>
        <v>57711531509.231544</v>
      </c>
      <c r="Y157" s="121">
        <f>Y150</f>
        <v>77932030289.853302</v>
      </c>
      <c r="Z157" s="140">
        <f t="shared" ref="Z157:BP157" si="32">IFERROR(Y157*Z47,0)</f>
        <v>81953794986.408493</v>
      </c>
      <c r="AA157" s="140">
        <f t="shared" si="32"/>
        <v>85485288465.154037</v>
      </c>
      <c r="AB157" s="140">
        <f t="shared" si="32"/>
        <v>88914692358.155457</v>
      </c>
      <c r="AC157" s="140">
        <f t="shared" si="32"/>
        <v>92245874280.802277</v>
      </c>
      <c r="AD157" s="140">
        <f t="shared" si="32"/>
        <v>95485567133.366623</v>
      </c>
      <c r="AE157" s="140">
        <f t="shared" si="32"/>
        <v>98151765765.244751</v>
      </c>
      <c r="AF157" s="140">
        <f t="shared" si="32"/>
        <v>100708007878.8271</v>
      </c>
      <c r="AG157" s="140">
        <f t="shared" si="32"/>
        <v>103157864991.63576</v>
      </c>
      <c r="AH157" s="140">
        <f t="shared" si="32"/>
        <v>105504945290.26883</v>
      </c>
      <c r="AI157" s="140">
        <f t="shared" si="32"/>
        <v>107144073126.82097</v>
      </c>
      <c r="AJ157" s="140">
        <f t="shared" si="32"/>
        <v>107950173821.16992</v>
      </c>
      <c r="AK157" s="140">
        <f t="shared" si="32"/>
        <v>108736171217.67453</v>
      </c>
      <c r="AL157" s="140">
        <f t="shared" si="32"/>
        <v>109501367195.36172</v>
      </c>
      <c r="AM157" s="140">
        <f t="shared" si="32"/>
        <v>110245224917.34828</v>
      </c>
      <c r="AN157" s="140">
        <f t="shared" si="32"/>
        <v>110969046851.08678</v>
      </c>
      <c r="AO157" s="140">
        <f t="shared" si="32"/>
        <v>111674252731.77562</v>
      </c>
      <c r="AP157" s="140">
        <f t="shared" si="32"/>
        <v>112360505619.91801</v>
      </c>
      <c r="AQ157" s="140">
        <f t="shared" si="32"/>
        <v>113027150041.40778</v>
      </c>
      <c r="AR157" s="140">
        <f t="shared" si="32"/>
        <v>113673989446.13219</v>
      </c>
      <c r="AS157" s="140">
        <f t="shared" si="32"/>
        <v>114300943788.24026</v>
      </c>
      <c r="AT157" s="140">
        <f t="shared" si="32"/>
        <v>114907943031.8622</v>
      </c>
      <c r="AU157" s="140">
        <f t="shared" si="32"/>
        <v>115494859440.40065</v>
      </c>
      <c r="AV157" s="140">
        <f t="shared" si="32"/>
        <v>116061591347.83282</v>
      </c>
      <c r="AW157" s="140">
        <f t="shared" si="32"/>
        <v>116608170981.95071</v>
      </c>
      <c r="AX157" s="140">
        <f t="shared" si="32"/>
        <v>117134732633.71367</v>
      </c>
      <c r="AY157" s="140">
        <f t="shared" si="32"/>
        <v>117641371301.53288</v>
      </c>
      <c r="AZ157" s="140">
        <f t="shared" si="32"/>
        <v>118128122326.82021</v>
      </c>
      <c r="BA157" s="140">
        <f t="shared" si="32"/>
        <v>118595048301.65323</v>
      </c>
      <c r="BB157" s="140">
        <f t="shared" si="32"/>
        <v>119042315821.85645</v>
      </c>
      <c r="BC157" s="140">
        <f t="shared" si="32"/>
        <v>119470193953.06061</v>
      </c>
      <c r="BD157" s="140">
        <f t="shared" si="32"/>
        <v>119878952164.17099</v>
      </c>
      <c r="BE157" s="140">
        <f t="shared" si="32"/>
        <v>120268818858.18173</v>
      </c>
      <c r="BF157" s="140">
        <f t="shared" si="32"/>
        <v>120630922857.28683</v>
      </c>
      <c r="BG157" s="140">
        <f t="shared" si="32"/>
        <v>120881869717.35985</v>
      </c>
      <c r="BH157" s="140">
        <f t="shared" si="32"/>
        <v>121040134639.37321</v>
      </c>
      <c r="BI157" s="140">
        <f t="shared" si="32"/>
        <v>121198606770.17308</v>
      </c>
      <c r="BJ157" s="140">
        <f t="shared" si="32"/>
        <v>121357286381.0482</v>
      </c>
      <c r="BK157" s="140">
        <f t="shared" si="32"/>
        <v>121516173743.64244</v>
      </c>
      <c r="BL157" s="140">
        <f t="shared" si="32"/>
        <v>121675269129.95528</v>
      </c>
      <c r="BM157" s="140">
        <f t="shared" si="32"/>
        <v>121834572812.34225</v>
      </c>
      <c r="BN157" s="140">
        <f t="shared" si="32"/>
        <v>121994085063.51573</v>
      </c>
      <c r="BO157" s="140">
        <f t="shared" si="32"/>
        <v>122153806156.54491</v>
      </c>
      <c r="BP157" s="140">
        <f t="shared" si="32"/>
        <v>122313736364.85655</v>
      </c>
      <c r="BQ157"/>
    </row>
    <row r="158" spans="1:69">
      <c r="A158"/>
      <c r="B158"/>
      <c r="C158" s="47" t="str">
        <v>Llamadas a redes fijas</v>
      </c>
      <c r="D158"/>
      <c r="E158"/>
      <c r="F158"/>
      <c r="G158" s="47" t="str">
        <v>minutos</v>
      </c>
      <c r="H158"/>
      <c r="I158"/>
      <c r="J158"/>
      <c r="K158"/>
      <c r="L158"/>
      <c r="M158"/>
      <c r="N158" s="126"/>
      <c r="O158" s="121">
        <f t="shared" ref="O158:X160" si="33">O151</f>
        <v>0</v>
      </c>
      <c r="P158" s="121">
        <f t="shared" si="33"/>
        <v>0</v>
      </c>
      <c r="Q158" s="121">
        <f t="shared" si="33"/>
        <v>0</v>
      </c>
      <c r="R158" s="121">
        <f t="shared" si="33"/>
        <v>0</v>
      </c>
      <c r="S158" s="121">
        <f t="shared" si="33"/>
        <v>0</v>
      </c>
      <c r="T158" s="121">
        <f t="shared" si="33"/>
        <v>0</v>
      </c>
      <c r="U158" s="121">
        <f t="shared" si="33"/>
        <v>895348837.20930231</v>
      </c>
      <c r="V158" s="121">
        <f t="shared" si="33"/>
        <v>2116279069.7674422</v>
      </c>
      <c r="W158" s="121">
        <f t="shared" si="33"/>
        <v>3436046511.6279073</v>
      </c>
      <c r="X158" s="121">
        <f t="shared" si="33"/>
        <v>3999999999.9999995</v>
      </c>
      <c r="Y158" s="121">
        <f>Y151</f>
        <v>5337810293.7964525</v>
      </c>
      <c r="Z158" s="140">
        <f t="shared" ref="Z158:BP158" si="34">IFERROR(Y158*Z48,0)</f>
        <v>5794955018.6377707</v>
      </c>
      <c r="AA158" s="140">
        <f t="shared" si="34"/>
        <v>6236553592.695178</v>
      </c>
      <c r="AB158" s="140">
        <f t="shared" si="34"/>
        <v>6688847610.7139559</v>
      </c>
      <c r="AC158" s="140">
        <f t="shared" si="34"/>
        <v>7151781946.853528</v>
      </c>
      <c r="AD158" s="140">
        <f t="shared" si="34"/>
        <v>7625557292.2856607</v>
      </c>
      <c r="AE158" s="140">
        <f t="shared" si="34"/>
        <v>8070244193.4789209</v>
      </c>
      <c r="AF158" s="140">
        <f t="shared" si="34"/>
        <v>8521300081.8308439</v>
      </c>
      <c r="AG158" s="140">
        <f t="shared" si="34"/>
        <v>8978542849.3395348</v>
      </c>
      <c r="AH158" s="140">
        <f t="shared" si="34"/>
        <v>9441815808.4415321</v>
      </c>
      <c r="AI158" s="140">
        <f t="shared" si="34"/>
        <v>9588504127.9002533</v>
      </c>
      <c r="AJ158" s="140">
        <f t="shared" si="34"/>
        <v>9660643440.9737797</v>
      </c>
      <c r="AK158" s="140">
        <f t="shared" si="34"/>
        <v>9730983675.9579659</v>
      </c>
      <c r="AL158" s="140">
        <f t="shared" si="34"/>
        <v>9799462356.8274326</v>
      </c>
      <c r="AM158" s="140">
        <f t="shared" si="34"/>
        <v>9866031441.1424923</v>
      </c>
      <c r="AN158" s="140">
        <f t="shared" si="34"/>
        <v>9930807488.91605</v>
      </c>
      <c r="AO158" s="140">
        <f t="shared" si="34"/>
        <v>9993917554.6496964</v>
      </c>
      <c r="AP158" s="140">
        <f t="shared" si="34"/>
        <v>10055331485.058598</v>
      </c>
      <c r="AQ158" s="140">
        <f t="shared" si="34"/>
        <v>10114990620.657545</v>
      </c>
      <c r="AR158" s="140">
        <f t="shared" si="34"/>
        <v>10172877371.844866</v>
      </c>
      <c r="AS158" s="140">
        <f t="shared" si="34"/>
        <v>10228984575.182121</v>
      </c>
      <c r="AT158" s="140">
        <f t="shared" si="34"/>
        <v>10283305963.040991</v>
      </c>
      <c r="AU158" s="140">
        <f t="shared" si="34"/>
        <v>10335830104.057562</v>
      </c>
      <c r="AV158" s="140">
        <f t="shared" si="34"/>
        <v>10386547899.967691</v>
      </c>
      <c r="AW158" s="140">
        <f t="shared" si="34"/>
        <v>10435462234.890936</v>
      </c>
      <c r="AX158" s="140">
        <f t="shared" si="34"/>
        <v>10482585126.752127</v>
      </c>
      <c r="AY158" s="140">
        <f t="shared" si="34"/>
        <v>10527925077.119593</v>
      </c>
      <c r="AZ158" s="140">
        <f t="shared" si="34"/>
        <v>10571485248.755993</v>
      </c>
      <c r="BA158" s="140">
        <f t="shared" si="34"/>
        <v>10613271243.132097</v>
      </c>
      <c r="BB158" s="140">
        <f t="shared" si="34"/>
        <v>10653297969.189713</v>
      </c>
      <c r="BC158" s="140">
        <f t="shared" si="34"/>
        <v>10691589506.066732</v>
      </c>
      <c r="BD158" s="140">
        <f t="shared" si="34"/>
        <v>10728169968.990761</v>
      </c>
      <c r="BE158" s="140">
        <f t="shared" si="34"/>
        <v>10763059798.131639</v>
      </c>
      <c r="BF158" s="140">
        <f t="shared" si="34"/>
        <v>10795465096.799337</v>
      </c>
      <c r="BG158" s="140">
        <f t="shared" si="34"/>
        <v>10817922755.291056</v>
      </c>
      <c r="BH158" s="140">
        <f t="shared" si="34"/>
        <v>10832086150.556332</v>
      </c>
      <c r="BI158" s="140">
        <f t="shared" si="34"/>
        <v>10846268089.285999</v>
      </c>
      <c r="BJ158" s="140">
        <f t="shared" si="34"/>
        <v>10860468595.758146</v>
      </c>
      <c r="BK158" s="140">
        <f t="shared" si="34"/>
        <v>10874687694.282644</v>
      </c>
      <c r="BL158" s="140">
        <f t="shared" si="34"/>
        <v>10888925409.201178</v>
      </c>
      <c r="BM158" s="140">
        <f t="shared" si="34"/>
        <v>10903181764.887314</v>
      </c>
      <c r="BN158" s="140">
        <f t="shared" si="34"/>
        <v>10917456785.746536</v>
      </c>
      <c r="BO158" s="140">
        <f t="shared" si="34"/>
        <v>10931750496.216274</v>
      </c>
      <c r="BP158" s="140">
        <f t="shared" si="34"/>
        <v>10946062920.765944</v>
      </c>
      <c r="BQ158"/>
    </row>
    <row r="159" spans="1:69">
      <c r="A159"/>
      <c r="B159"/>
      <c r="C159" s="47" t="str">
        <v>Llamadas a otras redes móviles</v>
      </c>
      <c r="D159"/>
      <c r="E159"/>
      <c r="F159"/>
      <c r="G159" s="47" t="str">
        <v>minutos</v>
      </c>
      <c r="H159"/>
      <c r="I159"/>
      <c r="J159"/>
      <c r="K159"/>
      <c r="L159"/>
      <c r="M159"/>
      <c r="N159" s="126"/>
      <c r="O159" s="121">
        <f t="shared" si="33"/>
        <v>0</v>
      </c>
      <c r="P159" s="121">
        <f t="shared" si="33"/>
        <v>0</v>
      </c>
      <c r="Q159" s="121">
        <f t="shared" si="33"/>
        <v>0</v>
      </c>
      <c r="R159" s="121">
        <f t="shared" si="33"/>
        <v>0</v>
      </c>
      <c r="S159" s="121">
        <f t="shared" si="33"/>
        <v>0</v>
      </c>
      <c r="T159" s="121">
        <f t="shared" si="33"/>
        <v>0</v>
      </c>
      <c r="U159" s="121">
        <f t="shared" si="33"/>
        <v>5248805734.1262217</v>
      </c>
      <c r="V159" s="121">
        <f t="shared" si="33"/>
        <v>7577099523.6414051</v>
      </c>
      <c r="W159" s="121">
        <f t="shared" si="33"/>
        <v>7315372249.1373558</v>
      </c>
      <c r="X159" s="121">
        <f t="shared" si="33"/>
        <v>4688468491.3501997</v>
      </c>
      <c r="Y159" s="121">
        <f>Y152</f>
        <v>5337810294.1476812</v>
      </c>
      <c r="Z159" s="140">
        <f t="shared" ref="Z159:BP159" si="35">IFERROR(Y159*Z49,0)</f>
        <v>5794955019.0190802</v>
      </c>
      <c r="AA159" s="140">
        <f t="shared" si="35"/>
        <v>6236553593.1055441</v>
      </c>
      <c r="AB159" s="140">
        <f t="shared" si="35"/>
        <v>6688847611.1540842</v>
      </c>
      <c r="AC159" s="140">
        <f t="shared" si="35"/>
        <v>7151781947.3241196</v>
      </c>
      <c r="AD159" s="140">
        <f t="shared" si="35"/>
        <v>7625557292.787425</v>
      </c>
      <c r="AE159" s="140">
        <f t="shared" si="35"/>
        <v>8070244194.0099478</v>
      </c>
      <c r="AF159" s="140">
        <f t="shared" si="35"/>
        <v>8521300082.3915491</v>
      </c>
      <c r="AG159" s="140">
        <f t="shared" si="35"/>
        <v>8978542849.9303265</v>
      </c>
      <c r="AH159" s="140">
        <f t="shared" si="35"/>
        <v>9441815809.0628071</v>
      </c>
      <c r="AI159" s="140">
        <f t="shared" si="35"/>
        <v>9588504128.5311832</v>
      </c>
      <c r="AJ159" s="140">
        <f t="shared" si="35"/>
        <v>9660643441.6094551</v>
      </c>
      <c r="AK159" s="140">
        <f t="shared" si="35"/>
        <v>9730983676.5982704</v>
      </c>
      <c r="AL159" s="140">
        <f t="shared" si="35"/>
        <v>9799462357.4722443</v>
      </c>
      <c r="AM159" s="140">
        <f t="shared" si="35"/>
        <v>9866031441.7916851</v>
      </c>
      <c r="AN159" s="140">
        <f t="shared" si="35"/>
        <v>9930807489.5695057</v>
      </c>
      <c r="AO159" s="140">
        <f t="shared" si="35"/>
        <v>9993917555.3073025</v>
      </c>
      <c r="AP159" s="140">
        <f t="shared" si="35"/>
        <v>10055331485.720245</v>
      </c>
      <c r="AQ159" s="140">
        <f t="shared" si="35"/>
        <v>10114990621.323116</v>
      </c>
      <c r="AR159" s="140">
        <f t="shared" si="35"/>
        <v>10172877372.514246</v>
      </c>
      <c r="AS159" s="140">
        <f t="shared" si="35"/>
        <v>10228984575.85519</v>
      </c>
      <c r="AT159" s="140">
        <f t="shared" si="35"/>
        <v>10283305963.717634</v>
      </c>
      <c r="AU159" s="140">
        <f t="shared" si="35"/>
        <v>10335830104.737659</v>
      </c>
      <c r="AV159" s="140">
        <f t="shared" si="35"/>
        <v>10386547900.651129</v>
      </c>
      <c r="AW159" s="140">
        <f t="shared" si="35"/>
        <v>10435462235.577589</v>
      </c>
      <c r="AX159" s="140">
        <f t="shared" si="35"/>
        <v>10482585127.441883</v>
      </c>
      <c r="AY159" s="140">
        <f t="shared" si="35"/>
        <v>10527925077.812334</v>
      </c>
      <c r="AZ159" s="140">
        <f t="shared" si="35"/>
        <v>10571485249.451599</v>
      </c>
      <c r="BA159" s="140">
        <f t="shared" si="35"/>
        <v>10613271243.83045</v>
      </c>
      <c r="BB159" s="140">
        <f t="shared" si="35"/>
        <v>10653297969.890699</v>
      </c>
      <c r="BC159" s="140">
        <f t="shared" si="35"/>
        <v>10691589506.770239</v>
      </c>
      <c r="BD159" s="140">
        <f t="shared" si="35"/>
        <v>10728169969.696672</v>
      </c>
      <c r="BE159" s="140">
        <f t="shared" si="35"/>
        <v>10763059798.839848</v>
      </c>
      <c r="BF159" s="140">
        <f t="shared" si="35"/>
        <v>10795465097.509682</v>
      </c>
      <c r="BG159" s="140">
        <f t="shared" si="35"/>
        <v>10817922756.002874</v>
      </c>
      <c r="BH159" s="140">
        <f t="shared" si="35"/>
        <v>10832086151.269081</v>
      </c>
      <c r="BI159" s="140">
        <f t="shared" si="35"/>
        <v>10846268089.999683</v>
      </c>
      <c r="BJ159" s="140">
        <f t="shared" si="35"/>
        <v>10860468596.472767</v>
      </c>
      <c r="BK159" s="140">
        <f t="shared" si="35"/>
        <v>10874687694.998198</v>
      </c>
      <c r="BL159" s="140">
        <f t="shared" si="35"/>
        <v>10888925409.917667</v>
      </c>
      <c r="BM159" s="140">
        <f t="shared" si="35"/>
        <v>10903181765.604744</v>
      </c>
      <c r="BN159" s="140">
        <f t="shared" si="35"/>
        <v>10917456786.464907</v>
      </c>
      <c r="BO159" s="140">
        <f t="shared" si="35"/>
        <v>10931750496.935581</v>
      </c>
      <c r="BP159" s="140">
        <f t="shared" si="35"/>
        <v>10946062921.486198</v>
      </c>
      <c r="BQ159"/>
    </row>
    <row r="160" spans="1:69">
      <c r="A160"/>
      <c r="B160"/>
      <c r="C160" s="47" t="str">
        <v>Llamadas a internacional</v>
      </c>
      <c r="D160"/>
      <c r="E160"/>
      <c r="F160"/>
      <c r="G160" s="47" t="str">
        <v>minutos</v>
      </c>
      <c r="H160"/>
      <c r="I160"/>
      <c r="J160"/>
      <c r="K160"/>
      <c r="L160"/>
      <c r="M160"/>
      <c r="N160" s="126"/>
      <c r="O160" s="121">
        <f t="shared" si="33"/>
        <v>0</v>
      </c>
      <c r="P160" s="121">
        <f t="shared" si="33"/>
        <v>0</v>
      </c>
      <c r="Q160" s="121">
        <f t="shared" si="33"/>
        <v>0</v>
      </c>
      <c r="R160" s="121">
        <f t="shared" si="33"/>
        <v>0</v>
      </c>
      <c r="S160" s="121">
        <f t="shared" si="33"/>
        <v>0</v>
      </c>
      <c r="T160" s="121">
        <f t="shared" si="33"/>
        <v>0</v>
      </c>
      <c r="U160" s="121">
        <f t="shared" si="33"/>
        <v>537209302.32558131</v>
      </c>
      <c r="V160" s="121">
        <f t="shared" si="33"/>
        <v>1269767441.8604653</v>
      </c>
      <c r="W160" s="121">
        <f t="shared" si="33"/>
        <v>2061627906.9767442</v>
      </c>
      <c r="X160" s="121">
        <f t="shared" si="33"/>
        <v>2399999999.9999995</v>
      </c>
      <c r="Y160" s="121">
        <f>Y153</f>
        <v>3202686176.2778716</v>
      </c>
      <c r="Z160" s="140">
        <f t="shared" ref="Z160:BP160" si="36">IFERROR(Y160*Z50,0)</f>
        <v>3476973011.182663</v>
      </c>
      <c r="AA160" s="140">
        <f t="shared" si="36"/>
        <v>3741932155.6171074</v>
      </c>
      <c r="AB160" s="140">
        <f t="shared" si="36"/>
        <v>4013308566.4283748</v>
      </c>
      <c r="AC160" s="140">
        <f t="shared" si="36"/>
        <v>4291069168.1121182</v>
      </c>
      <c r="AD160" s="140">
        <f t="shared" si="36"/>
        <v>4575334375.371398</v>
      </c>
      <c r="AE160" s="140">
        <f t="shared" si="36"/>
        <v>4842146516.0873556</v>
      </c>
      <c r="AF160" s="140">
        <f t="shared" si="36"/>
        <v>5112780049.0985107</v>
      </c>
      <c r="AG160" s="140">
        <f t="shared" si="36"/>
        <v>5387125709.6037235</v>
      </c>
      <c r="AH160" s="140">
        <f t="shared" si="36"/>
        <v>5665089485.0649214</v>
      </c>
      <c r="AI160" s="140">
        <f t="shared" si="36"/>
        <v>5753102476.7401571</v>
      </c>
      <c r="AJ160" s="140">
        <f t="shared" si="36"/>
        <v>5796386064.5842724</v>
      </c>
      <c r="AK160" s="140">
        <f t="shared" si="36"/>
        <v>5838590205.5747824</v>
      </c>
      <c r="AL160" s="140">
        <f t="shared" si="36"/>
        <v>5879677414.0964642</v>
      </c>
      <c r="AM160" s="140">
        <f t="shared" si="36"/>
        <v>5919618864.6855021</v>
      </c>
      <c r="AN160" s="140">
        <f t="shared" si="36"/>
        <v>5958484493.3496342</v>
      </c>
      <c r="AO160" s="140">
        <f t="shared" si="36"/>
        <v>5996350532.7898216</v>
      </c>
      <c r="AP160" s="140">
        <f t="shared" si="36"/>
        <v>6033198891.035162</v>
      </c>
      <c r="AQ160" s="140">
        <f t="shared" si="36"/>
        <v>6068994372.3945303</v>
      </c>
      <c r="AR160" s="140">
        <f t="shared" si="36"/>
        <v>6103726423.1069231</v>
      </c>
      <c r="AS160" s="140">
        <f t="shared" si="36"/>
        <v>6137390745.1092758</v>
      </c>
      <c r="AT160" s="140">
        <f t="shared" si="36"/>
        <v>6169983577.8245964</v>
      </c>
      <c r="AU160" s="140">
        <f t="shared" si="36"/>
        <v>6201498062.4345398</v>
      </c>
      <c r="AV160" s="140">
        <f t="shared" si="36"/>
        <v>6231928739.9806194</v>
      </c>
      <c r="AW160" s="140">
        <f t="shared" si="36"/>
        <v>6261277340.9345646</v>
      </c>
      <c r="AX160" s="140">
        <f t="shared" si="36"/>
        <v>6289551076.051281</v>
      </c>
      <c r="AY160" s="140">
        <f t="shared" si="36"/>
        <v>6316755046.27176</v>
      </c>
      <c r="AZ160" s="140">
        <f t="shared" si="36"/>
        <v>6342891149.2535992</v>
      </c>
      <c r="BA160" s="140">
        <f t="shared" si="36"/>
        <v>6367962745.879262</v>
      </c>
      <c r="BB160" s="140">
        <f t="shared" si="36"/>
        <v>6391978781.5138321</v>
      </c>
      <c r="BC160" s="140">
        <f t="shared" si="36"/>
        <v>6414953703.6400423</v>
      </c>
      <c r="BD160" s="140">
        <f t="shared" si="36"/>
        <v>6436901981.3944588</v>
      </c>
      <c r="BE160" s="140">
        <f t="shared" si="36"/>
        <v>6457835878.8789873</v>
      </c>
      <c r="BF160" s="140">
        <f t="shared" si="36"/>
        <v>6477279058.0796061</v>
      </c>
      <c r="BG160" s="140">
        <f t="shared" si="36"/>
        <v>6490753653.1746349</v>
      </c>
      <c r="BH160" s="140">
        <f t="shared" si="36"/>
        <v>6499251690.3338022</v>
      </c>
      <c r="BI160" s="140">
        <f t="shared" si="36"/>
        <v>6507760853.5716047</v>
      </c>
      <c r="BJ160" s="140">
        <f t="shared" si="36"/>
        <v>6516281157.4548931</v>
      </c>
      <c r="BK160" s="140">
        <f t="shared" si="36"/>
        <v>6524812616.5695906</v>
      </c>
      <c r="BL160" s="140">
        <f t="shared" si="36"/>
        <v>6533355245.5207109</v>
      </c>
      <c r="BM160" s="140">
        <f t="shared" si="36"/>
        <v>6541909058.932394</v>
      </c>
      <c r="BN160" s="140">
        <f t="shared" si="36"/>
        <v>6550474071.4479275</v>
      </c>
      <c r="BO160" s="140">
        <f t="shared" si="36"/>
        <v>6559050297.7297688</v>
      </c>
      <c r="BP160" s="140">
        <f t="shared" si="36"/>
        <v>6567637752.4595718</v>
      </c>
      <c r="BQ160"/>
    </row>
    <row r="161" spans="1:69">
      <c r="A161"/>
      <c r="B161"/>
      <c r="C161" s="47" t="str">
        <v>Llamadas entrantes de fijos</v>
      </c>
      <c r="D161"/>
      <c r="E161"/>
      <c r="F161"/>
      <c r="G161" s="47" t="str">
        <v>minutos</v>
      </c>
      <c r="H161"/>
      <c r="I161"/>
      <c r="J161"/>
      <c r="K161"/>
      <c r="L161"/>
      <c r="M161"/>
      <c r="N161" s="126"/>
      <c r="O161" s="141">
        <f t="shared" ref="O161:X161" si="37">O92*O$124/cuota_operador_movil_incumbente</f>
        <v>0</v>
      </c>
      <c r="P161" s="141">
        <f t="shared" si="37"/>
        <v>0</v>
      </c>
      <c r="Q161" s="141">
        <f t="shared" si="37"/>
        <v>0</v>
      </c>
      <c r="R161" s="141">
        <f t="shared" si="37"/>
        <v>0</v>
      </c>
      <c r="S161" s="141">
        <f t="shared" si="37"/>
        <v>0</v>
      </c>
      <c r="T161" s="141">
        <f t="shared" si="37"/>
        <v>0</v>
      </c>
      <c r="U161" s="141">
        <f t="shared" si="37"/>
        <v>2175968992.2563844</v>
      </c>
      <c r="V161" s="141">
        <f t="shared" si="37"/>
        <v>3434108527.1262503</v>
      </c>
      <c r="W161" s="141">
        <f t="shared" si="37"/>
        <v>1077906976.6688693</v>
      </c>
      <c r="X161" s="141">
        <f t="shared" si="37"/>
        <v>7199999999.999999</v>
      </c>
      <c r="Y161" s="147">
        <f t="shared" ref="Y161:Y178" si="38">IFERROR(X161*Y51,0)*$Y$124/$X$124</f>
        <v>9348339530.091301</v>
      </c>
      <c r="Z161" s="140">
        <f t="shared" ref="Z161:BP161" si="39">IFERROR(Y161*Z51,0)</f>
        <v>9622177714.8552055</v>
      </c>
      <c r="AA161" s="140">
        <f t="shared" si="39"/>
        <v>9832710056.6927929</v>
      </c>
      <c r="AB161" s="140">
        <f t="shared" si="39"/>
        <v>10050254042.247692</v>
      </c>
      <c r="AC161" s="140">
        <f t="shared" si="39"/>
        <v>10243789272.504915</v>
      </c>
      <c r="AD161" s="140">
        <f t="shared" si="39"/>
        <v>10454992455.582531</v>
      </c>
      <c r="AE161" s="140">
        <f t="shared" si="39"/>
        <v>10615678297.414904</v>
      </c>
      <c r="AF161" s="140">
        <f t="shared" si="39"/>
        <v>10802879136.665541</v>
      </c>
      <c r="AG161" s="140">
        <f t="shared" si="39"/>
        <v>10976975750.441095</v>
      </c>
      <c r="AH161" s="140">
        <f t="shared" si="39"/>
        <v>11138703298.935081</v>
      </c>
      <c r="AI161" s="140">
        <f t="shared" si="39"/>
        <v>11280756561.410141</v>
      </c>
      <c r="AJ161" s="140">
        <f t="shared" si="39"/>
        <v>11393008432.364414</v>
      </c>
      <c r="AK161" s="140">
        <f t="shared" si="39"/>
        <v>11501553505.581394</v>
      </c>
      <c r="AL161" s="140">
        <f t="shared" si="39"/>
        <v>11606817560.229927</v>
      </c>
      <c r="AM161" s="140">
        <f t="shared" si="39"/>
        <v>11709641706.535822</v>
      </c>
      <c r="AN161" s="140">
        <f t="shared" si="39"/>
        <v>11810419292.429171</v>
      </c>
      <c r="AO161" s="140">
        <f t="shared" si="39"/>
        <v>11908267825.619921</v>
      </c>
      <c r="AP161" s="140">
        <f t="shared" si="39"/>
        <v>12002589716.701309</v>
      </c>
      <c r="AQ161" s="140">
        <f t="shared" si="39"/>
        <v>12093614203.212696</v>
      </c>
      <c r="AR161" s="140">
        <f t="shared" si="39"/>
        <v>12181537396.626293</v>
      </c>
      <c r="AS161" s="140">
        <f t="shared" si="39"/>
        <v>12266271016.359072</v>
      </c>
      <c r="AT161" s="140">
        <f t="shared" si="39"/>
        <v>12347607685.943464</v>
      </c>
      <c r="AU161" s="140">
        <f t="shared" si="39"/>
        <v>12425519114.36025</v>
      </c>
      <c r="AV161" s="140">
        <f t="shared" si="39"/>
        <v>12500151763.583391</v>
      </c>
      <c r="AW161" s="140">
        <f t="shared" si="39"/>
        <v>12571617543.670033</v>
      </c>
      <c r="AX161" s="140">
        <f t="shared" si="39"/>
        <v>12639811428.209824</v>
      </c>
      <c r="AY161" s="140">
        <f t="shared" si="39"/>
        <v>12704541079.907146</v>
      </c>
      <c r="AZ161" s="140">
        <f t="shared" si="39"/>
        <v>12765766622.407257</v>
      </c>
      <c r="BA161" s="140">
        <f t="shared" si="39"/>
        <v>12823607267.352612</v>
      </c>
      <c r="BB161" s="140">
        <f t="shared" si="39"/>
        <v>12878174377.580025</v>
      </c>
      <c r="BC161" s="140">
        <f t="shared" si="39"/>
        <v>12929413332.778645</v>
      </c>
      <c r="BD161" s="140">
        <f t="shared" si="39"/>
        <v>12977194039.301846</v>
      </c>
      <c r="BE161" s="140">
        <f t="shared" si="39"/>
        <v>13021505975.249935</v>
      </c>
      <c r="BF161" s="140">
        <f t="shared" si="39"/>
        <v>13061884648.765478</v>
      </c>
      <c r="BG161" s="140">
        <f t="shared" si="39"/>
        <v>13089815411.195692</v>
      </c>
      <c r="BH161" s="140">
        <f t="shared" si="39"/>
        <v>13107528731.498783</v>
      </c>
      <c r="BI161" s="140">
        <f t="shared" si="39"/>
        <v>13125265984.474403</v>
      </c>
      <c r="BJ161" s="140">
        <f t="shared" si="39"/>
        <v>13143027202.40859</v>
      </c>
      <c r="BK161" s="140">
        <f t="shared" si="39"/>
        <v>13160812417.630821</v>
      </c>
      <c r="BL161" s="140">
        <f t="shared" si="39"/>
        <v>13178621662.514172</v>
      </c>
      <c r="BM161" s="140">
        <f t="shared" si="39"/>
        <v>13196454969.475281</v>
      </c>
      <c r="BN161" s="140">
        <f t="shared" si="39"/>
        <v>13214312370.974474</v>
      </c>
      <c r="BO161" s="140">
        <f t="shared" si="39"/>
        <v>13232193899.515799</v>
      </c>
      <c r="BP161" s="140">
        <f t="shared" si="39"/>
        <v>13250099587.647072</v>
      </c>
      <c r="BQ161"/>
    </row>
    <row r="162" spans="1:69">
      <c r="A162"/>
      <c r="B162"/>
      <c r="C162" s="47" t="str">
        <v>Llamadas entrantes de otros móviles</v>
      </c>
      <c r="D162"/>
      <c r="E162"/>
      <c r="F162"/>
      <c r="G162" s="47" t="str">
        <v>minutos</v>
      </c>
      <c r="H162"/>
      <c r="I162"/>
      <c r="J162"/>
      <c r="K162"/>
      <c r="L162"/>
      <c r="M162"/>
      <c r="N162" s="126"/>
      <c r="O162" s="141">
        <f t="shared" ref="O162:X162" si="40">O93*O$124/cuota_operador_movil_incumbente</f>
        <v>0</v>
      </c>
      <c r="P162" s="141">
        <f t="shared" si="40"/>
        <v>0</v>
      </c>
      <c r="Q162" s="141">
        <f t="shared" si="40"/>
        <v>0</v>
      </c>
      <c r="R162" s="141">
        <f t="shared" si="40"/>
        <v>0</v>
      </c>
      <c r="S162" s="141">
        <f t="shared" si="40"/>
        <v>0</v>
      </c>
      <c r="T162" s="141">
        <f t="shared" si="40"/>
        <v>0</v>
      </c>
      <c r="U162" s="141">
        <f t="shared" si="40"/>
        <v>2175968992.2563844</v>
      </c>
      <c r="V162" s="141">
        <f t="shared" si="40"/>
        <v>3434108527.1262503</v>
      </c>
      <c r="W162" s="141">
        <f t="shared" si="40"/>
        <v>1077906976.6688693</v>
      </c>
      <c r="X162" s="141">
        <f t="shared" si="40"/>
        <v>7199999999.999999</v>
      </c>
      <c r="Y162" s="147">
        <f t="shared" si="38"/>
        <v>9876051659.8579254</v>
      </c>
      <c r="Z162" s="140">
        <f t="shared" ref="Z162:BP162" si="41">IFERROR(Y162*Z52,0)</f>
        <v>10721863831.903725</v>
      </c>
      <c r="AA162" s="140">
        <f t="shared" si="41"/>
        <v>11538912413.675007</v>
      </c>
      <c r="AB162" s="140">
        <f t="shared" si="41"/>
        <v>12375749776.102356</v>
      </c>
      <c r="AC162" s="140">
        <f t="shared" si="41"/>
        <v>13232273924.993513</v>
      </c>
      <c r="AD162" s="140">
        <f t="shared" si="41"/>
        <v>14108856180.472446</v>
      </c>
      <c r="AE162" s="140">
        <f t="shared" si="41"/>
        <v>14931618805.39204</v>
      </c>
      <c r="AF162" s="140">
        <f t="shared" si="41"/>
        <v>15766165372.178768</v>
      </c>
      <c r="AG162" s="140">
        <f t="shared" si="41"/>
        <v>16612158943.411602</v>
      </c>
      <c r="AH162" s="140">
        <f t="shared" si="41"/>
        <v>17469309614.731625</v>
      </c>
      <c r="AI162" s="140">
        <f t="shared" si="41"/>
        <v>17740713306.720409</v>
      </c>
      <c r="AJ162" s="140">
        <f t="shared" si="41"/>
        <v>17874185937.519749</v>
      </c>
      <c r="AK162" s="140">
        <f t="shared" si="41"/>
        <v>18004329902.223354</v>
      </c>
      <c r="AL162" s="140">
        <f t="shared" si="41"/>
        <v>18131029607.27877</v>
      </c>
      <c r="AM162" s="140">
        <f t="shared" si="41"/>
        <v>18254196164.248592</v>
      </c>
      <c r="AN162" s="140">
        <f t="shared" si="41"/>
        <v>18374045233.234161</v>
      </c>
      <c r="AO162" s="140">
        <f t="shared" si="41"/>
        <v>18490811891.308704</v>
      </c>
      <c r="AP162" s="140">
        <f t="shared" si="41"/>
        <v>18604440348.666607</v>
      </c>
      <c r="AQ162" s="140">
        <f t="shared" si="41"/>
        <v>18714822073.143105</v>
      </c>
      <c r="AR162" s="140">
        <f t="shared" si="41"/>
        <v>18821924520.341675</v>
      </c>
      <c r="AS162" s="140">
        <f t="shared" si="41"/>
        <v>18925734436.421467</v>
      </c>
      <c r="AT162" s="140">
        <f t="shared" si="41"/>
        <v>19026240224.975414</v>
      </c>
      <c r="AU162" s="140">
        <f t="shared" si="41"/>
        <v>19123420735.618919</v>
      </c>
      <c r="AV162" s="140">
        <f t="shared" si="41"/>
        <v>19217259134.683929</v>
      </c>
      <c r="AW162" s="140">
        <f t="shared" si="41"/>
        <v>19307760758.387371</v>
      </c>
      <c r="AX162" s="140">
        <f t="shared" si="41"/>
        <v>19394947842.372711</v>
      </c>
      <c r="AY162" s="140">
        <f t="shared" si="41"/>
        <v>19478836116.297489</v>
      </c>
      <c r="AZ162" s="140">
        <f t="shared" si="41"/>
        <v>19559431431.925945</v>
      </c>
      <c r="BA162" s="140">
        <f t="shared" si="41"/>
        <v>19636744153.136089</v>
      </c>
      <c r="BB162" s="140">
        <f t="shared" si="41"/>
        <v>19710801864.549965</v>
      </c>
      <c r="BC162" s="140">
        <f t="shared" si="41"/>
        <v>19781649117.546627</v>
      </c>
      <c r="BD162" s="140">
        <f t="shared" si="41"/>
        <v>19849330530.278564</v>
      </c>
      <c r="BE162" s="140">
        <f t="shared" si="41"/>
        <v>19913883921.282249</v>
      </c>
      <c r="BF162" s="140">
        <f t="shared" si="41"/>
        <v>19973840417.688145</v>
      </c>
      <c r="BG162" s="140">
        <f t="shared" si="41"/>
        <v>20015391724.912643</v>
      </c>
      <c r="BH162" s="140">
        <f t="shared" si="41"/>
        <v>20041596931.845795</v>
      </c>
      <c r="BI162" s="140">
        <f t="shared" si="41"/>
        <v>20067836448.018543</v>
      </c>
      <c r="BJ162" s="140">
        <f t="shared" si="41"/>
        <v>20094110318.350368</v>
      </c>
      <c r="BK162" s="140">
        <f t="shared" si="41"/>
        <v>20120418587.819542</v>
      </c>
      <c r="BL162" s="140">
        <f t="shared" si="41"/>
        <v>20146761301.463223</v>
      </c>
      <c r="BM162" s="140">
        <f t="shared" si="41"/>
        <v>20173138504.377541</v>
      </c>
      <c r="BN162" s="140">
        <f t="shared" si="41"/>
        <v>20199550241.717678</v>
      </c>
      <c r="BO162" s="140">
        <f t="shared" si="41"/>
        <v>20225996558.697918</v>
      </c>
      <c r="BP162" s="140">
        <f t="shared" si="41"/>
        <v>20252477500.591766</v>
      </c>
      <c r="BQ162"/>
    </row>
    <row r="163" spans="1:69">
      <c r="A163"/>
      <c r="B163"/>
      <c r="C163" s="47" t="str">
        <v>Llamadas entrantes internacionales</v>
      </c>
      <c r="D163"/>
      <c r="E163"/>
      <c r="F163"/>
      <c r="G163" s="47" t="str">
        <v>minutos</v>
      </c>
      <c r="H163"/>
      <c r="I163"/>
      <c r="J163"/>
      <c r="K163"/>
      <c r="L163"/>
      <c r="M163"/>
      <c r="N163" s="126"/>
      <c r="O163" s="141">
        <f t="shared" ref="O163:X163" si="42">O94*O$124/cuota_operador_movil_incumbente</f>
        <v>0</v>
      </c>
      <c r="P163" s="141">
        <f t="shared" si="42"/>
        <v>0</v>
      </c>
      <c r="Q163" s="141">
        <f t="shared" si="42"/>
        <v>0</v>
      </c>
      <c r="R163" s="141">
        <f t="shared" si="42"/>
        <v>0</v>
      </c>
      <c r="S163" s="141">
        <f t="shared" si="42"/>
        <v>0</v>
      </c>
      <c r="T163" s="141">
        <f t="shared" si="42"/>
        <v>0</v>
      </c>
      <c r="U163" s="141">
        <f t="shared" si="42"/>
        <v>2175968992.2563844</v>
      </c>
      <c r="V163" s="141">
        <f t="shared" si="42"/>
        <v>3434108527.1262503</v>
      </c>
      <c r="W163" s="141">
        <f t="shared" si="42"/>
        <v>1077906976.6688693</v>
      </c>
      <c r="X163" s="141">
        <f t="shared" si="42"/>
        <v>7199999999.999999</v>
      </c>
      <c r="Y163" s="147">
        <f t="shared" si="38"/>
        <v>9540000000</v>
      </c>
      <c r="Z163" s="140">
        <f t="shared" ref="Z163:AG176" si="43">IFERROR(Y163*Z53,0)</f>
        <v>9921600000</v>
      </c>
      <c r="AA163" s="140">
        <f t="shared" si="43"/>
        <v>10219248000</v>
      </c>
      <c r="AB163" s="140">
        <f t="shared" si="43"/>
        <v>10474729200</v>
      </c>
      <c r="AC163" s="140">
        <f t="shared" si="43"/>
        <v>10684223784</v>
      </c>
      <c r="AD163" s="140">
        <f t="shared" si="43"/>
        <v>10844487140.759998</v>
      </c>
      <c r="AE163" s="140">
        <f t="shared" si="43"/>
        <v>10952932012.167599</v>
      </c>
      <c r="AF163" s="140">
        <f t="shared" si="43"/>
        <v>11062461332.289272</v>
      </c>
      <c r="AG163" s="140">
        <f t="shared" si="43"/>
        <v>11173085945.612167</v>
      </c>
      <c r="AH163" s="140">
        <f t="shared" ref="AH163:BM163" si="44">IFERROR(AG163*AH53,0)</f>
        <v>11284816805.068289</v>
      </c>
      <c r="AI163" s="140">
        <f t="shared" si="44"/>
        <v>11385549914.653896</v>
      </c>
      <c r="AJ163" s="140">
        <f t="shared" si="44"/>
        <v>11537063134.053133</v>
      </c>
      <c r="AK163" s="140">
        <f t="shared" si="44"/>
        <v>11683011103.545254</v>
      </c>
      <c r="AL163" s="140">
        <f t="shared" si="44"/>
        <v>11824463189.88076</v>
      </c>
      <c r="AM163" s="140">
        <f t="shared" si="44"/>
        <v>11963516706.872465</v>
      </c>
      <c r="AN163" s="140">
        <f t="shared" si="44"/>
        <v>12100931591.83556</v>
      </c>
      <c r="AO163" s="140">
        <f t="shared" si="44"/>
        <v>12234294892.498478</v>
      </c>
      <c r="AP163" s="140">
        <f t="shared" si="44"/>
        <v>12362126110.442923</v>
      </c>
      <c r="AQ163" s="140">
        <f t="shared" si="44"/>
        <v>12485044497.515671</v>
      </c>
      <c r="AR163" s="140">
        <f t="shared" si="44"/>
        <v>12603530663.571146</v>
      </c>
      <c r="AS163" s="140">
        <f t="shared" si="44"/>
        <v>12717339391.480032</v>
      </c>
      <c r="AT163" s="140">
        <f t="shared" si="44"/>
        <v>12825920593.201252</v>
      </c>
      <c r="AU163" s="140">
        <f t="shared" si="44"/>
        <v>12929185220.334969</v>
      </c>
      <c r="AV163" s="140">
        <f t="shared" si="44"/>
        <v>13027489466.480566</v>
      </c>
      <c r="AW163" s="140">
        <f t="shared" si="44"/>
        <v>13121086958.457378</v>
      </c>
      <c r="AX163" s="140">
        <f t="shared" si="44"/>
        <v>13209662450.782801</v>
      </c>
      <c r="AY163" s="140">
        <f t="shared" si="44"/>
        <v>13292681417.272051</v>
      </c>
      <c r="AZ163" s="140">
        <f t="shared" si="44"/>
        <v>13370011031.980087</v>
      </c>
      <c r="BA163" s="140">
        <f t="shared" si="44"/>
        <v>13441927871.5345</v>
      </c>
      <c r="BB163" s="140">
        <f t="shared" si="44"/>
        <v>13508675974.136099</v>
      </c>
      <c r="BC163" s="140">
        <f t="shared" si="44"/>
        <v>13570056022.272078</v>
      </c>
      <c r="BD163" s="140">
        <f t="shared" si="44"/>
        <v>13625674568.202251</v>
      </c>
      <c r="BE163" s="140">
        <f t="shared" si="44"/>
        <v>13675457339.430716</v>
      </c>
      <c r="BF163" s="140">
        <f t="shared" si="44"/>
        <v>13719677925.966181</v>
      </c>
      <c r="BG163" s="140">
        <f t="shared" si="44"/>
        <v>13750187652.567934</v>
      </c>
      <c r="BH163" s="140">
        <f t="shared" si="44"/>
        <v>13769684437.796606</v>
      </c>
      <c r="BI163" s="140">
        <f t="shared" si="44"/>
        <v>13789208868.075943</v>
      </c>
      <c r="BJ163" s="140">
        <f t="shared" si="44"/>
        <v>13808760982.60465</v>
      </c>
      <c r="BK163" s="140">
        <f t="shared" si="44"/>
        <v>13828340820.63702</v>
      </c>
      <c r="BL163" s="140">
        <f t="shared" si="44"/>
        <v>13847948421.483002</v>
      </c>
      <c r="BM163" s="140">
        <f t="shared" si="44"/>
        <v>13867583824.508284</v>
      </c>
      <c r="BN163" s="140">
        <f t="shared" ref="BN163:BP176" si="45">IFERROR(BM163*BN53,0)</f>
        <v>13887247069.134371</v>
      </c>
      <c r="BO163" s="140">
        <f t="shared" si="45"/>
        <v>13906938194.838675</v>
      </c>
      <c r="BP163" s="140">
        <f t="shared" si="45"/>
        <v>13926657241.154573</v>
      </c>
      <c r="BQ163"/>
    </row>
    <row r="164" spans="1:69">
      <c r="A164"/>
      <c r="B164"/>
      <c r="C164" s="47" t="str">
        <v>Roaming en originación</v>
      </c>
      <c r="D164"/>
      <c r="E164"/>
      <c r="F164"/>
      <c r="G164" s="47" t="str">
        <v>minutos</v>
      </c>
      <c r="H164"/>
      <c r="I164"/>
      <c r="J164"/>
      <c r="K164"/>
      <c r="L164"/>
      <c r="M164"/>
      <c r="N164" s="126"/>
      <c r="O164" s="142">
        <f t="shared" ref="O164:W164" si="46">IFERROR(P164/P54*(O$124/$X$124),0)</f>
        <v>0</v>
      </c>
      <c r="P164" s="142">
        <f t="shared" si="46"/>
        <v>0</v>
      </c>
      <c r="Q164" s="142">
        <f t="shared" si="46"/>
        <v>0</v>
      </c>
      <c r="R164" s="142">
        <f t="shared" si="46"/>
        <v>0</v>
      </c>
      <c r="S164" s="142">
        <f t="shared" si="46"/>
        <v>0</v>
      </c>
      <c r="T164" s="142">
        <f t="shared" si="46"/>
        <v>0</v>
      </c>
      <c r="U164" s="142">
        <f t="shared" si="46"/>
        <v>35621545.282236502</v>
      </c>
      <c r="V164" s="142">
        <f t="shared" si="46"/>
        <v>149895754.60166436</v>
      </c>
      <c r="W164" s="142">
        <f t="shared" si="46"/>
        <v>303849459.77190262</v>
      </c>
      <c r="X164" s="141">
        <f t="shared" ref="X164:X168" si="47">X95*X$124/cuota_operador_movil_incumbente</f>
        <v>400000000</v>
      </c>
      <c r="Y164" s="147">
        <f t="shared" si="38"/>
        <v>534418379.86244178</v>
      </c>
      <c r="Z164" s="140">
        <f t="shared" si="43"/>
        <v>565499147.25230598</v>
      </c>
      <c r="AA164" s="140">
        <f t="shared" si="43"/>
        <v>593565453.3783437</v>
      </c>
      <c r="AB164" s="140">
        <f t="shared" si="43"/>
        <v>621272579.12160385</v>
      </c>
      <c r="AC164" s="140">
        <f t="shared" si="43"/>
        <v>648640878.67615187</v>
      </c>
      <c r="AD164" s="140">
        <f t="shared" si="43"/>
        <v>675711502.89618945</v>
      </c>
      <c r="AE164" s="140">
        <f t="shared" si="43"/>
        <v>699045824.22247314</v>
      </c>
      <c r="AF164" s="140">
        <f t="shared" si="43"/>
        <v>721894018.8726536</v>
      </c>
      <c r="AG164" s="140">
        <f t="shared" si="43"/>
        <v>744272354.09550118</v>
      </c>
      <c r="AH164" s="140">
        <f t="shared" ref="AH164:BM164" si="48">IFERROR(AG164*AH54,0)</f>
        <v>766197790.11980736</v>
      </c>
      <c r="AI164" s="140">
        <f t="shared" si="48"/>
        <v>778101460.82106984</v>
      </c>
      <c r="AJ164" s="140">
        <f t="shared" si="48"/>
        <v>783955523.5754267</v>
      </c>
      <c r="AK164" s="140">
        <f t="shared" si="48"/>
        <v>789663592.20277762</v>
      </c>
      <c r="AL164" s="140">
        <f t="shared" si="48"/>
        <v>795220596.81047153</v>
      </c>
      <c r="AM164" s="140">
        <f t="shared" si="48"/>
        <v>800622638.7828325</v>
      </c>
      <c r="AN164" s="140">
        <f t="shared" si="48"/>
        <v>805879176.89623439</v>
      </c>
      <c r="AO164" s="140">
        <f t="shared" si="48"/>
        <v>811000521.54862678</v>
      </c>
      <c r="AP164" s="140">
        <f t="shared" si="48"/>
        <v>815984225.81871021</v>
      </c>
      <c r="AQ164" s="140">
        <f t="shared" si="48"/>
        <v>820825529.52381968</v>
      </c>
      <c r="AR164" s="140">
        <f t="shared" si="48"/>
        <v>825523005.27814317</v>
      </c>
      <c r="AS164" s="140">
        <f t="shared" si="48"/>
        <v>830076071.77287102</v>
      </c>
      <c r="AT164" s="140">
        <f t="shared" si="48"/>
        <v>834484220.39365792</v>
      </c>
      <c r="AU164" s="140">
        <f t="shared" si="48"/>
        <v>838746523.49205756</v>
      </c>
      <c r="AV164" s="140">
        <f t="shared" si="48"/>
        <v>842862242.7492944</v>
      </c>
      <c r="AW164" s="140">
        <f t="shared" si="48"/>
        <v>846831612.20997202</v>
      </c>
      <c r="AX164" s="140">
        <f t="shared" si="48"/>
        <v>850655607.12160945</v>
      </c>
      <c r="AY164" s="140">
        <f t="shared" si="48"/>
        <v>854334917.38146842</v>
      </c>
      <c r="AZ164" s="140">
        <f t="shared" si="48"/>
        <v>857869799.64587438</v>
      </c>
      <c r="BA164" s="140">
        <f t="shared" si="48"/>
        <v>861260708.47088087</v>
      </c>
      <c r="BB164" s="140">
        <f t="shared" si="48"/>
        <v>864508853.70833158</v>
      </c>
      <c r="BC164" s="140">
        <f t="shared" si="48"/>
        <v>867616189.36607981</v>
      </c>
      <c r="BD164" s="140">
        <f t="shared" si="48"/>
        <v>870584672.38063836</v>
      </c>
      <c r="BE164" s="140">
        <f t="shared" si="48"/>
        <v>873415961.45974755</v>
      </c>
      <c r="BF164" s="140">
        <f t="shared" si="48"/>
        <v>876045632.35474253</v>
      </c>
      <c r="BG164" s="140">
        <f t="shared" si="48"/>
        <v>877868058.11020327</v>
      </c>
      <c r="BH164" s="140">
        <f t="shared" si="48"/>
        <v>879017409.29148185</v>
      </c>
      <c r="BI164" s="140">
        <f t="shared" si="48"/>
        <v>880168265.26397085</v>
      </c>
      <c r="BJ164" s="140">
        <f t="shared" si="48"/>
        <v>881320627.99782276</v>
      </c>
      <c r="BK164" s="140">
        <f t="shared" si="48"/>
        <v>882474499.46576893</v>
      </c>
      <c r="BL164" s="140">
        <f t="shared" si="48"/>
        <v>883629881.64312339</v>
      </c>
      <c r="BM164" s="140">
        <f t="shared" si="48"/>
        <v>884786776.50778651</v>
      </c>
      <c r="BN164" s="140">
        <f t="shared" si="45"/>
        <v>885945186.04024875</v>
      </c>
      <c r="BO164" s="140">
        <f t="shared" si="45"/>
        <v>887105112.22359288</v>
      </c>
      <c r="BP164" s="140">
        <f t="shared" si="45"/>
        <v>888266557.04349828</v>
      </c>
      <c r="BQ164"/>
    </row>
    <row r="165" spans="1:69">
      <c r="A165"/>
      <c r="B165"/>
      <c r="C165" s="47" t="str">
        <v>Roaming en terminación</v>
      </c>
      <c r="D165"/>
      <c r="E165"/>
      <c r="F165"/>
      <c r="G165" s="47" t="str">
        <v>minutos</v>
      </c>
      <c r="H165"/>
      <c r="I165"/>
      <c r="J165"/>
      <c r="K165"/>
      <c r="L165"/>
      <c r="M165"/>
      <c r="N165" s="126"/>
      <c r="O165" s="142">
        <f t="shared" ref="O165:W165" si="49">IFERROR(P165/P55*(O$124/$X$124),0)</f>
        <v>0</v>
      </c>
      <c r="P165" s="142">
        <f t="shared" si="49"/>
        <v>0</v>
      </c>
      <c r="Q165" s="142">
        <f t="shared" si="49"/>
        <v>0</v>
      </c>
      <c r="R165" s="142">
        <f t="shared" si="49"/>
        <v>0</v>
      </c>
      <c r="S165" s="142">
        <f t="shared" si="49"/>
        <v>0</v>
      </c>
      <c r="T165" s="142">
        <f t="shared" si="49"/>
        <v>0</v>
      </c>
      <c r="U165" s="142">
        <f t="shared" si="49"/>
        <v>17810772.641118251</v>
      </c>
      <c r="V165" s="142">
        <f t="shared" si="49"/>
        <v>74947877.300832167</v>
      </c>
      <c r="W165" s="142">
        <f t="shared" si="49"/>
        <v>151924729.88595128</v>
      </c>
      <c r="X165" s="141">
        <f t="shared" si="47"/>
        <v>200000000</v>
      </c>
      <c r="Y165" s="147">
        <f t="shared" si="38"/>
        <v>267209189.93122089</v>
      </c>
      <c r="Z165" s="140">
        <f t="shared" si="43"/>
        <v>282749573.62615299</v>
      </c>
      <c r="AA165" s="140">
        <f t="shared" si="43"/>
        <v>296782726.68917191</v>
      </c>
      <c r="AB165" s="140">
        <f t="shared" si="43"/>
        <v>310636289.56080198</v>
      </c>
      <c r="AC165" s="140">
        <f t="shared" si="43"/>
        <v>324320439.33807611</v>
      </c>
      <c r="AD165" s="140">
        <f t="shared" si="43"/>
        <v>337855751.44809484</v>
      </c>
      <c r="AE165" s="140">
        <f t="shared" si="43"/>
        <v>349522912.11123681</v>
      </c>
      <c r="AF165" s="140">
        <f t="shared" si="43"/>
        <v>360947009.43632704</v>
      </c>
      <c r="AG165" s="140">
        <f t="shared" si="43"/>
        <v>372136177.04775095</v>
      </c>
      <c r="AH165" s="140">
        <f t="shared" ref="AH165:BM165" si="50">IFERROR(AG165*AH55,0)</f>
        <v>383098895.05990404</v>
      </c>
      <c r="AI165" s="140">
        <f t="shared" si="50"/>
        <v>389050730.41053534</v>
      </c>
      <c r="AJ165" s="140">
        <f t="shared" si="50"/>
        <v>391977761.78771377</v>
      </c>
      <c r="AK165" s="140">
        <f t="shared" si="50"/>
        <v>394831796.10138923</v>
      </c>
      <c r="AL165" s="140">
        <f t="shared" si="50"/>
        <v>397610298.40523618</v>
      </c>
      <c r="AM165" s="140">
        <f t="shared" si="50"/>
        <v>400311319.39141667</v>
      </c>
      <c r="AN165" s="140">
        <f t="shared" si="50"/>
        <v>402939588.44811761</v>
      </c>
      <c r="AO165" s="140">
        <f t="shared" si="50"/>
        <v>405500260.77431381</v>
      </c>
      <c r="AP165" s="140">
        <f t="shared" si="50"/>
        <v>407992112.90935552</v>
      </c>
      <c r="AQ165" s="140">
        <f t="shared" si="50"/>
        <v>410412764.76191026</v>
      </c>
      <c r="AR165" s="140">
        <f t="shared" si="50"/>
        <v>412761502.639072</v>
      </c>
      <c r="AS165" s="140">
        <f t="shared" si="50"/>
        <v>415038035.88643593</v>
      </c>
      <c r="AT165" s="140">
        <f t="shared" si="50"/>
        <v>417242110.19682938</v>
      </c>
      <c r="AU165" s="140">
        <f t="shared" si="50"/>
        <v>419373261.7460292</v>
      </c>
      <c r="AV165" s="140">
        <f t="shared" si="50"/>
        <v>421431121.37464768</v>
      </c>
      <c r="AW165" s="140">
        <f t="shared" si="50"/>
        <v>423415806.10498649</v>
      </c>
      <c r="AX165" s="140">
        <f t="shared" si="50"/>
        <v>425327803.56080526</v>
      </c>
      <c r="AY165" s="140">
        <f t="shared" si="50"/>
        <v>427167458.69073474</v>
      </c>
      <c r="AZ165" s="140">
        <f t="shared" si="50"/>
        <v>428934899.82293767</v>
      </c>
      <c r="BA165" s="140">
        <f t="shared" si="50"/>
        <v>430630354.23544091</v>
      </c>
      <c r="BB165" s="140">
        <f t="shared" si="50"/>
        <v>432254426.85416627</v>
      </c>
      <c r="BC165" s="140">
        <f t="shared" si="50"/>
        <v>433808094.68304038</v>
      </c>
      <c r="BD165" s="140">
        <f t="shared" si="50"/>
        <v>435292336.19031978</v>
      </c>
      <c r="BE165" s="140">
        <f t="shared" si="50"/>
        <v>436707980.72987425</v>
      </c>
      <c r="BF165" s="140">
        <f t="shared" si="50"/>
        <v>438022816.17737174</v>
      </c>
      <c r="BG165" s="140">
        <f t="shared" si="50"/>
        <v>438934029.05510211</v>
      </c>
      <c r="BH165" s="140">
        <f t="shared" si="50"/>
        <v>439508704.64574152</v>
      </c>
      <c r="BI165" s="140">
        <f t="shared" si="50"/>
        <v>440084132.63198602</v>
      </c>
      <c r="BJ165" s="140">
        <f t="shared" si="50"/>
        <v>440660313.99891198</v>
      </c>
      <c r="BK165" s="140">
        <f t="shared" si="50"/>
        <v>441237249.73288506</v>
      </c>
      <c r="BL165" s="140">
        <f t="shared" si="50"/>
        <v>441814940.82156229</v>
      </c>
      <c r="BM165" s="140">
        <f t="shared" si="50"/>
        <v>442393388.25389385</v>
      </c>
      <c r="BN165" s="140">
        <f t="shared" si="45"/>
        <v>442972593.02012497</v>
      </c>
      <c r="BO165" s="140">
        <f t="shared" si="45"/>
        <v>443552556.11179703</v>
      </c>
      <c r="BP165" s="140">
        <f t="shared" si="45"/>
        <v>444133278.52174973</v>
      </c>
      <c r="BQ165"/>
    </row>
    <row r="166" spans="1:69">
      <c r="A166"/>
      <c r="B166"/>
      <c r="C166" s="47" t="str">
        <v>SMS on-net</v>
      </c>
      <c r="D166"/>
      <c r="E166"/>
      <c r="F166"/>
      <c r="G166" s="47" t="str">
        <v>mensajes</v>
      </c>
      <c r="H166"/>
      <c r="I166"/>
      <c r="J166"/>
      <c r="K166"/>
      <c r="L166"/>
      <c r="M166"/>
      <c r="N166" s="126"/>
      <c r="O166" s="141">
        <f t="shared" ref="O166:W166" si="51">O97*O$124/cuota_operador_movil_incumbente</f>
        <v>0</v>
      </c>
      <c r="P166" s="141">
        <f t="shared" si="51"/>
        <v>0</v>
      </c>
      <c r="Q166" s="141">
        <f t="shared" si="51"/>
        <v>0</v>
      </c>
      <c r="R166" s="141">
        <f t="shared" si="51"/>
        <v>0</v>
      </c>
      <c r="S166" s="141">
        <f t="shared" si="51"/>
        <v>0</v>
      </c>
      <c r="T166" s="141">
        <f t="shared" si="51"/>
        <v>0</v>
      </c>
      <c r="U166" s="141">
        <f t="shared" si="51"/>
        <v>8123445019.8014956</v>
      </c>
      <c r="V166" s="141">
        <f t="shared" si="51"/>
        <v>13138789336.37459</v>
      </c>
      <c r="W166" s="141">
        <f t="shared" si="51"/>
        <v>13668579228.970339</v>
      </c>
      <c r="X166" s="141">
        <f t="shared" si="47"/>
        <v>18148482560.759998</v>
      </c>
      <c r="Y166" s="147">
        <f t="shared" si="38"/>
        <v>15061941370.797098</v>
      </c>
      <c r="Z166" s="140">
        <f t="shared" si="43"/>
        <v>10991665889.498707</v>
      </c>
      <c r="AA166" s="140">
        <f t="shared" si="43"/>
        <v>8567222976.3358736</v>
      </c>
      <c r="AB166" s="140">
        <f t="shared" si="43"/>
        <v>7102680070.7073498</v>
      </c>
      <c r="AC166" s="140">
        <f t="shared" si="43"/>
        <v>6240823992.3011475</v>
      </c>
      <c r="AD166" s="140">
        <f t="shared" si="43"/>
        <v>5793220608.9773273</v>
      </c>
      <c r="AE166" s="140">
        <f t="shared" si="43"/>
        <v>5665287369.1058741</v>
      </c>
      <c r="AF166" s="140">
        <f t="shared" si="43"/>
        <v>5646709094.1710768</v>
      </c>
      <c r="AG166" s="140">
        <f t="shared" si="43"/>
        <v>5619006453.1642513</v>
      </c>
      <c r="AH166" s="140">
        <f t="shared" ref="AH166:BM166" si="52">IFERROR(AG166*AH56,0)</f>
        <v>5755757348.9758835</v>
      </c>
      <c r="AI166" s="140">
        <f t="shared" si="52"/>
        <v>5845178959.1685572</v>
      </c>
      <c r="AJ166" s="140">
        <f t="shared" si="52"/>
        <v>5889155286.370553</v>
      </c>
      <c r="AK166" s="140">
        <f t="shared" si="52"/>
        <v>5932034890.5328102</v>
      </c>
      <c r="AL166" s="140">
        <f t="shared" si="52"/>
        <v>5973779686.0953579</v>
      </c>
      <c r="AM166" s="140">
        <f t="shared" si="52"/>
        <v>6014360386.2524681</v>
      </c>
      <c r="AN166" s="140">
        <f t="shared" si="52"/>
        <v>6053848046.3143082</v>
      </c>
      <c r="AO166" s="140">
        <f t="shared" si="52"/>
        <v>6092320119.0607424</v>
      </c>
      <c r="AP166" s="140">
        <f t="shared" si="52"/>
        <v>6129758222.9649181</v>
      </c>
      <c r="AQ166" s="140">
        <f t="shared" si="52"/>
        <v>6166126599.0404367</v>
      </c>
      <c r="AR166" s="140">
        <f t="shared" si="52"/>
        <v>6201414524.6168804</v>
      </c>
      <c r="AS166" s="140">
        <f t="shared" si="52"/>
        <v>6235617632.8421173</v>
      </c>
      <c r="AT166" s="140">
        <f t="shared" si="52"/>
        <v>6268732102.9523821</v>
      </c>
      <c r="AU166" s="140">
        <f t="shared" si="52"/>
        <v>6300750966.3562317</v>
      </c>
      <c r="AV166" s="140">
        <f t="shared" si="52"/>
        <v>6331668676.7263689</v>
      </c>
      <c r="AW166" s="140">
        <f t="shared" si="52"/>
        <v>6361486992.2301531</v>
      </c>
      <c r="AX166" s="140">
        <f t="shared" si="52"/>
        <v>6390213239.0282078</v>
      </c>
      <c r="AY166" s="140">
        <f t="shared" si="52"/>
        <v>6417852599.7003841</v>
      </c>
      <c r="AZ166" s="140">
        <f t="shared" si="52"/>
        <v>6444407002.2756472</v>
      </c>
      <c r="BA166" s="140">
        <f t="shared" si="52"/>
        <v>6469879861.4262667</v>
      </c>
      <c r="BB166" s="140">
        <f t="shared" si="52"/>
        <v>6494280265.6849031</v>
      </c>
      <c r="BC166" s="140">
        <f t="shared" si="52"/>
        <v>6517622893.761426</v>
      </c>
      <c r="BD166" s="140">
        <f t="shared" si="52"/>
        <v>6539922446.3660927</v>
      </c>
      <c r="BE166" s="140">
        <f t="shared" si="52"/>
        <v>6561191383.8836603</v>
      </c>
      <c r="BF166" s="140">
        <f t="shared" si="52"/>
        <v>6580945744.6693907</v>
      </c>
      <c r="BG166" s="140">
        <f t="shared" si="52"/>
        <v>6594635996.1556501</v>
      </c>
      <c r="BH166" s="140">
        <f t="shared" si="52"/>
        <v>6603270041.5594673</v>
      </c>
      <c r="BI166" s="140">
        <f t="shared" si="52"/>
        <v>6611915391.1110916</v>
      </c>
      <c r="BJ166" s="140">
        <f t="shared" si="52"/>
        <v>6620572059.6105099</v>
      </c>
      <c r="BK166" s="140">
        <f t="shared" si="52"/>
        <v>6629240061.8770857</v>
      </c>
      <c r="BL166" s="140">
        <f t="shared" si="52"/>
        <v>6637919412.7495861</v>
      </c>
      <c r="BM166" s="140">
        <f t="shared" si="52"/>
        <v>6646610127.0861998</v>
      </c>
      <c r="BN166" s="140">
        <f t="shared" si="45"/>
        <v>6655312219.7645807</v>
      </c>
      <c r="BO166" s="140">
        <f t="shared" si="45"/>
        <v>6664025705.6818504</v>
      </c>
      <c r="BP166" s="140">
        <f t="shared" si="45"/>
        <v>6672750599.7546396</v>
      </c>
      <c r="BQ166"/>
    </row>
    <row r="167" spans="1:69">
      <c r="A167"/>
      <c r="B167"/>
      <c r="C167" s="47" t="str">
        <v>SMS salientes a otras redes</v>
      </c>
      <c r="D167"/>
      <c r="E167"/>
      <c r="F167"/>
      <c r="G167" s="47" t="str">
        <v>mensajes</v>
      </c>
      <c r="H167"/>
      <c r="I167"/>
      <c r="J167"/>
      <c r="K167"/>
      <c r="L167"/>
      <c r="M167"/>
      <c r="N167" s="126"/>
      <c r="O167" s="141">
        <f t="shared" ref="O167:W167" si="53">O98*O$124/cuota_operador_movil_incumbente</f>
        <v>0</v>
      </c>
      <c r="P167" s="141">
        <f t="shared" si="53"/>
        <v>0</v>
      </c>
      <c r="Q167" s="141">
        <f t="shared" si="53"/>
        <v>0</v>
      </c>
      <c r="R167" s="141">
        <f t="shared" si="53"/>
        <v>0</v>
      </c>
      <c r="S167" s="141">
        <f t="shared" si="53"/>
        <v>0</v>
      </c>
      <c r="T167" s="141">
        <f t="shared" si="53"/>
        <v>0</v>
      </c>
      <c r="U167" s="141">
        <f t="shared" si="53"/>
        <v>2707815006.6004977</v>
      </c>
      <c r="V167" s="141">
        <f t="shared" si="53"/>
        <v>4379596445.4581976</v>
      </c>
      <c r="W167" s="141">
        <f t="shared" si="53"/>
        <v>4556193076.3234472</v>
      </c>
      <c r="X167" s="141">
        <f t="shared" si="47"/>
        <v>6049494186.920001</v>
      </c>
      <c r="Y167" s="147">
        <f t="shared" si="38"/>
        <v>5367868577.2258177</v>
      </c>
      <c r="Z167" s="140">
        <f t="shared" si="43"/>
        <v>3917278422.9528923</v>
      </c>
      <c r="AA167" s="140">
        <f t="shared" si="43"/>
        <v>3053240341.1105995</v>
      </c>
      <c r="AB167" s="140">
        <f t="shared" si="43"/>
        <v>2531297408.9488401</v>
      </c>
      <c r="AC167" s="140">
        <f t="shared" si="43"/>
        <v>2224143766.0368114</v>
      </c>
      <c r="AD167" s="140">
        <f t="shared" si="43"/>
        <v>2064624081.471956</v>
      </c>
      <c r="AE167" s="140">
        <f t="shared" si="43"/>
        <v>2019030435.7802966</v>
      </c>
      <c r="AF167" s="140">
        <f t="shared" si="43"/>
        <v>2012409394.3231237</v>
      </c>
      <c r="AG167" s="140">
        <f t="shared" si="43"/>
        <v>2002536554.394599</v>
      </c>
      <c r="AH167" s="140">
        <f t="shared" ref="AH167:BM167" si="54">IFERROR(AG167*AH57,0)</f>
        <v>2051272691.2884781</v>
      </c>
      <c r="AI167" s="140">
        <f t="shared" si="54"/>
        <v>2083141322.2744441</v>
      </c>
      <c r="AJ167" s="140">
        <f t="shared" si="54"/>
        <v>2098813879.9559581</v>
      </c>
      <c r="AK167" s="140">
        <f t="shared" si="54"/>
        <v>2114095580.6424799</v>
      </c>
      <c r="AL167" s="140">
        <f t="shared" si="54"/>
        <v>2128972851.1646833</v>
      </c>
      <c r="AM167" s="140">
        <f t="shared" si="54"/>
        <v>2143435254.1081393</v>
      </c>
      <c r="AN167" s="140">
        <f t="shared" si="54"/>
        <v>2157508112.607316</v>
      </c>
      <c r="AO167" s="140">
        <f t="shared" si="54"/>
        <v>2171219029.7668219</v>
      </c>
      <c r="AP167" s="140">
        <f t="shared" si="54"/>
        <v>2184561454.663507</v>
      </c>
      <c r="AQ167" s="140">
        <f t="shared" si="54"/>
        <v>2197522643.2868414</v>
      </c>
      <c r="AR167" s="140">
        <f t="shared" si="54"/>
        <v>2210098774.2246857</v>
      </c>
      <c r="AS167" s="140">
        <f t="shared" si="54"/>
        <v>2222288291.1910491</v>
      </c>
      <c r="AT167" s="140">
        <f t="shared" si="54"/>
        <v>2234089832.5183182</v>
      </c>
      <c r="AU167" s="140">
        <f t="shared" si="54"/>
        <v>2245500914.6964259</v>
      </c>
      <c r="AV167" s="140">
        <f t="shared" si="54"/>
        <v>2256519561.0906687</v>
      </c>
      <c r="AW167" s="140">
        <f t="shared" si="54"/>
        <v>2267146398.2876916</v>
      </c>
      <c r="AX167" s="140">
        <f t="shared" si="54"/>
        <v>2277384037.2302971</v>
      </c>
      <c r="AY167" s="140">
        <f t="shared" si="54"/>
        <v>2287234324.9186049</v>
      </c>
      <c r="AZ167" s="140">
        <f t="shared" si="54"/>
        <v>2296697948.4756002</v>
      </c>
      <c r="BA167" s="140">
        <f t="shared" si="54"/>
        <v>2305776124.8434768</v>
      </c>
      <c r="BB167" s="140">
        <f t="shared" si="54"/>
        <v>2314472093.0501709</v>
      </c>
      <c r="BC167" s="140">
        <f t="shared" si="54"/>
        <v>2322791084.3858275</v>
      </c>
      <c r="BD167" s="140">
        <f t="shared" si="54"/>
        <v>2330738337.9812288</v>
      </c>
      <c r="BE167" s="140">
        <f t="shared" si="54"/>
        <v>2338318294.5459843</v>
      </c>
      <c r="BF167" s="140">
        <f t="shared" si="54"/>
        <v>2345358476.8116312</v>
      </c>
      <c r="BG167" s="140">
        <f t="shared" si="54"/>
        <v>2350237493.9952922</v>
      </c>
      <c r="BH167" s="140">
        <f t="shared" si="54"/>
        <v>2353314548.9297481</v>
      </c>
      <c r="BI167" s="140">
        <f t="shared" si="54"/>
        <v>2356395632.5068803</v>
      </c>
      <c r="BJ167" s="140">
        <f t="shared" si="54"/>
        <v>2359480750.0012016</v>
      </c>
      <c r="BK167" s="140">
        <f t="shared" si="54"/>
        <v>2362569906.694129</v>
      </c>
      <c r="BL167" s="140">
        <f t="shared" si="54"/>
        <v>2365663107.8739939</v>
      </c>
      <c r="BM167" s="140">
        <f t="shared" si="54"/>
        <v>2368760358.8360519</v>
      </c>
      <c r="BN167" s="140">
        <f t="shared" si="45"/>
        <v>2371861664.8824921</v>
      </c>
      <c r="BO167" s="140">
        <f t="shared" si="45"/>
        <v>2374967031.3224449</v>
      </c>
      <c r="BP167" s="140">
        <f t="shared" si="45"/>
        <v>2378076463.4719925</v>
      </c>
      <c r="BQ167"/>
    </row>
    <row r="168" spans="1:69">
      <c r="A168"/>
      <c r="B168"/>
      <c r="C168" s="47" t="str">
        <v>SMS entrantes de otras redes</v>
      </c>
      <c r="D168"/>
      <c r="E168"/>
      <c r="F168"/>
      <c r="G168" s="47" t="str">
        <v>mensajes</v>
      </c>
      <c r="H168"/>
      <c r="I168"/>
      <c r="J168"/>
      <c r="K168"/>
      <c r="L168"/>
      <c r="M168"/>
      <c r="N168" s="126"/>
      <c r="O168" s="141">
        <f t="shared" ref="O168:W168" si="55">O99*O$124/cuota_operador_movil_incumbente</f>
        <v>0</v>
      </c>
      <c r="P168" s="141">
        <f t="shared" si="55"/>
        <v>0</v>
      </c>
      <c r="Q168" s="141">
        <f t="shared" si="55"/>
        <v>0</v>
      </c>
      <c r="R168" s="141">
        <f t="shared" si="55"/>
        <v>0</v>
      </c>
      <c r="S168" s="141">
        <f t="shared" si="55"/>
        <v>0</v>
      </c>
      <c r="T168" s="141">
        <f t="shared" si="55"/>
        <v>0</v>
      </c>
      <c r="U168" s="141">
        <f t="shared" si="55"/>
        <v>2707815006.6004977</v>
      </c>
      <c r="V168" s="141">
        <f t="shared" si="55"/>
        <v>4379596445.4581976</v>
      </c>
      <c r="W168" s="141">
        <f t="shared" si="55"/>
        <v>4556193076.3234472</v>
      </c>
      <c r="X168" s="141">
        <f t="shared" si="47"/>
        <v>6049494186.920001</v>
      </c>
      <c r="Y168" s="147">
        <f t="shared" si="38"/>
        <v>5367868577.2258177</v>
      </c>
      <c r="Z168" s="140">
        <f t="shared" si="43"/>
        <v>3917278422.9528923</v>
      </c>
      <c r="AA168" s="140">
        <f t="shared" si="43"/>
        <v>3053240341.1105995</v>
      </c>
      <c r="AB168" s="140">
        <f t="shared" si="43"/>
        <v>2531297408.9488401</v>
      </c>
      <c r="AC168" s="140">
        <f t="shared" si="43"/>
        <v>2224143766.0368114</v>
      </c>
      <c r="AD168" s="140">
        <f t="shared" si="43"/>
        <v>2064624081.471956</v>
      </c>
      <c r="AE168" s="140">
        <f t="shared" si="43"/>
        <v>2019030435.7802966</v>
      </c>
      <c r="AF168" s="140">
        <f t="shared" si="43"/>
        <v>2012409394.3231237</v>
      </c>
      <c r="AG168" s="140">
        <f t="shared" si="43"/>
        <v>2002536554.394599</v>
      </c>
      <c r="AH168" s="140">
        <f t="shared" ref="AH168:BM168" si="56">IFERROR(AG168*AH58,0)</f>
        <v>2051272691.2884781</v>
      </c>
      <c r="AI168" s="140">
        <f t="shared" si="56"/>
        <v>2083141322.2744441</v>
      </c>
      <c r="AJ168" s="140">
        <f t="shared" si="56"/>
        <v>2098813879.9559581</v>
      </c>
      <c r="AK168" s="140">
        <f t="shared" si="56"/>
        <v>2114095580.6424799</v>
      </c>
      <c r="AL168" s="140">
        <f t="shared" si="56"/>
        <v>2128972851.1646833</v>
      </c>
      <c r="AM168" s="140">
        <f t="shared" si="56"/>
        <v>2143435254.1081393</v>
      </c>
      <c r="AN168" s="140">
        <f t="shared" si="56"/>
        <v>2157508112.607316</v>
      </c>
      <c r="AO168" s="140">
        <f t="shared" si="56"/>
        <v>2171219029.7668219</v>
      </c>
      <c r="AP168" s="140">
        <f t="shared" si="56"/>
        <v>2184561454.663507</v>
      </c>
      <c r="AQ168" s="140">
        <f t="shared" si="56"/>
        <v>2197522643.2868414</v>
      </c>
      <c r="AR168" s="140">
        <f t="shared" si="56"/>
        <v>2210098774.2246857</v>
      </c>
      <c r="AS168" s="140">
        <f t="shared" si="56"/>
        <v>2222288291.1910491</v>
      </c>
      <c r="AT168" s="140">
        <f t="shared" si="56"/>
        <v>2234089832.5183182</v>
      </c>
      <c r="AU168" s="140">
        <f t="shared" si="56"/>
        <v>2245500914.6964259</v>
      </c>
      <c r="AV168" s="140">
        <f t="shared" si="56"/>
        <v>2256519561.0906687</v>
      </c>
      <c r="AW168" s="140">
        <f t="shared" si="56"/>
        <v>2267146398.2876916</v>
      </c>
      <c r="AX168" s="140">
        <f t="shared" si="56"/>
        <v>2277384037.2302971</v>
      </c>
      <c r="AY168" s="140">
        <f t="shared" si="56"/>
        <v>2287234324.9186049</v>
      </c>
      <c r="AZ168" s="140">
        <f t="shared" si="56"/>
        <v>2296697948.4756002</v>
      </c>
      <c r="BA168" s="140">
        <f t="shared" si="56"/>
        <v>2305776124.8434768</v>
      </c>
      <c r="BB168" s="140">
        <f t="shared" si="56"/>
        <v>2314472093.0501709</v>
      </c>
      <c r="BC168" s="140">
        <f t="shared" si="56"/>
        <v>2322791084.3858275</v>
      </c>
      <c r="BD168" s="140">
        <f t="shared" si="56"/>
        <v>2330738337.9812288</v>
      </c>
      <c r="BE168" s="140">
        <f t="shared" si="56"/>
        <v>2338318294.5459843</v>
      </c>
      <c r="BF168" s="140">
        <f t="shared" si="56"/>
        <v>2345358476.8116312</v>
      </c>
      <c r="BG168" s="140">
        <f t="shared" si="56"/>
        <v>2350237493.9952922</v>
      </c>
      <c r="BH168" s="140">
        <f t="shared" si="56"/>
        <v>2353314548.9297481</v>
      </c>
      <c r="BI168" s="140">
        <f t="shared" si="56"/>
        <v>2356395632.5068803</v>
      </c>
      <c r="BJ168" s="140">
        <f t="shared" si="56"/>
        <v>2359480750.0012016</v>
      </c>
      <c r="BK168" s="140">
        <f t="shared" si="56"/>
        <v>2362569906.694129</v>
      </c>
      <c r="BL168" s="140">
        <f t="shared" si="56"/>
        <v>2365663107.8739939</v>
      </c>
      <c r="BM168" s="140">
        <f t="shared" si="56"/>
        <v>2368760358.8360519</v>
      </c>
      <c r="BN168" s="140">
        <f t="shared" si="45"/>
        <v>2371861664.8824921</v>
      </c>
      <c r="BO168" s="140">
        <f t="shared" si="45"/>
        <v>2374967031.3224449</v>
      </c>
      <c r="BP168" s="140">
        <f t="shared" si="45"/>
        <v>2378076463.4719925</v>
      </c>
      <c r="BQ168"/>
    </row>
    <row r="169" spans="1:69">
      <c r="A169"/>
      <c r="B169"/>
      <c r="C169" s="47" t="str">
        <v>Recuperación de correo de voz</v>
      </c>
      <c r="D169"/>
      <c r="E169"/>
      <c r="F169"/>
      <c r="G169" s="47" t="str">
        <v>minutos</v>
      </c>
      <c r="H169"/>
      <c r="I169"/>
      <c r="J169"/>
      <c r="K169"/>
      <c r="L169"/>
      <c r="M169"/>
      <c r="N169" s="126"/>
      <c r="O169" s="142">
        <f>(O$157+O$161+O$162+O$163)*'Mercado móvil - Incumbente'!R75</f>
        <v>0</v>
      </c>
      <c r="P169" s="142">
        <f>(P$157+P$161+P$162+P$163)*'Mercado móvil - Incumbente'!S75</f>
        <v>0</v>
      </c>
      <c r="Q169" s="142">
        <f>(Q$157+Q$161+Q$162+Q$163)*'Mercado móvil - Incumbente'!T75</f>
        <v>0</v>
      </c>
      <c r="R169" s="142">
        <f>(R$157+R$161+R$162+R$163)*'Mercado móvil - Incumbente'!U75</f>
        <v>0</v>
      </c>
      <c r="S169" s="142">
        <f>(S$157+S$161+S$162+S$163)*'Mercado móvil - Incumbente'!V75</f>
        <v>0</v>
      </c>
      <c r="T169" s="142">
        <f>(T$157+T$161+T$162+T$163)*'Mercado móvil - Incumbente'!W75</f>
        <v>0</v>
      </c>
      <c r="U169" s="142">
        <f>(U$157+U$161+U$162+U$163)*'Mercado móvil - Incumbente'!X75</f>
        <v>381163577.58095664</v>
      </c>
      <c r="V169" s="142">
        <f>(V$157+V$161+V$162+V$163)*'Mercado móvil - Incumbente'!Y75</f>
        <v>893479488.66043079</v>
      </c>
      <c r="W169" s="142">
        <f>(W$157+W$161+W$162+W$163)*'Mercado móvil - Incumbente'!Z75</f>
        <v>1238016856.5691085</v>
      </c>
      <c r="X169" s="142">
        <f>(X$157+X$161+X$162+X$163)*'Mercado móvil - Incumbente'!AA75</f>
        <v>1982788287.7307885</v>
      </c>
      <c r="Y169" s="147">
        <f t="shared" si="38"/>
        <v>2628679429.0009742</v>
      </c>
      <c r="Z169" s="140">
        <f t="shared" si="43"/>
        <v>2760279868.2012882</v>
      </c>
      <c r="AA169" s="140">
        <f t="shared" si="43"/>
        <v>2875734574.1306014</v>
      </c>
      <c r="AB169" s="140">
        <f t="shared" si="43"/>
        <v>2989375022.306592</v>
      </c>
      <c r="AC169" s="140">
        <f t="shared" si="43"/>
        <v>3099575412.8740296</v>
      </c>
      <c r="AD169" s="140">
        <f t="shared" si="43"/>
        <v>3208747099.0451031</v>
      </c>
      <c r="AE169" s="140">
        <f t="shared" si="43"/>
        <v>3300145293.7602096</v>
      </c>
      <c r="AF169" s="140">
        <f t="shared" si="43"/>
        <v>3390709233.1097856</v>
      </c>
      <c r="AG169" s="140">
        <f t="shared" si="43"/>
        <v>3478358820.8520823</v>
      </c>
      <c r="AH169" s="140">
        <f t="shared" ref="AH169:BM169" si="57">IFERROR(AG169*AH59,0)</f>
        <v>3563211397.9885378</v>
      </c>
      <c r="AI169" s="140">
        <f t="shared" si="57"/>
        <v>3616375873.8306565</v>
      </c>
      <c r="AJ169" s="140">
        <f t="shared" si="57"/>
        <v>3645521246.6926818</v>
      </c>
      <c r="AK169" s="140">
        <f t="shared" si="57"/>
        <v>3673878250.0668435</v>
      </c>
      <c r="AL169" s="140">
        <f t="shared" si="57"/>
        <v>3701458260.7390885</v>
      </c>
      <c r="AM169" s="140">
        <f t="shared" si="57"/>
        <v>3728306645.4570518</v>
      </c>
      <c r="AN169" s="140">
        <f t="shared" si="57"/>
        <v>3754485531.8718119</v>
      </c>
      <c r="AO169" s="140">
        <f t="shared" si="57"/>
        <v>3779969259.9878788</v>
      </c>
      <c r="AP169" s="140">
        <f t="shared" si="57"/>
        <v>3804706050.8068461</v>
      </c>
      <c r="AQ169" s="140">
        <f t="shared" si="57"/>
        <v>3828694691.6141095</v>
      </c>
      <c r="AR169" s="140">
        <f t="shared" si="57"/>
        <v>3851943754.0641508</v>
      </c>
      <c r="AS169" s="140">
        <f t="shared" si="57"/>
        <v>3874444582.2570806</v>
      </c>
      <c r="AT169" s="140">
        <f t="shared" si="57"/>
        <v>3896180240.9004779</v>
      </c>
      <c r="AU169" s="140">
        <f t="shared" si="57"/>
        <v>3917145097.8089995</v>
      </c>
      <c r="AV169" s="140">
        <f t="shared" si="57"/>
        <v>3937346767.8694949</v>
      </c>
      <c r="AW169" s="140">
        <f t="shared" si="57"/>
        <v>3956793944.2027936</v>
      </c>
      <c r="AX169" s="140">
        <f t="shared" si="57"/>
        <v>3975482435.3937993</v>
      </c>
      <c r="AY169" s="140">
        <f t="shared" si="57"/>
        <v>3993400735.9075294</v>
      </c>
      <c r="AZ169" s="140">
        <f t="shared" si="57"/>
        <v>4010546737.8652883</v>
      </c>
      <c r="BA169" s="140">
        <f t="shared" si="57"/>
        <v>4026930516.7004771</v>
      </c>
      <c r="BB169" s="140">
        <f t="shared" si="57"/>
        <v>4042564339.038794</v>
      </c>
      <c r="BC169" s="140">
        <f t="shared" si="57"/>
        <v>4057451223.7602706</v>
      </c>
      <c r="BD169" s="140">
        <f t="shared" si="57"/>
        <v>4071588774.4475746</v>
      </c>
      <c r="BE169" s="140">
        <f t="shared" si="57"/>
        <v>4084982149.3628716</v>
      </c>
      <c r="BF169" s="140">
        <f t="shared" si="57"/>
        <v>4097365739.83708</v>
      </c>
      <c r="BG169" s="140">
        <f t="shared" si="57"/>
        <v>4105944078.4940915</v>
      </c>
      <c r="BH169" s="140">
        <f t="shared" si="57"/>
        <v>4111361266.1902332</v>
      </c>
      <c r="BI169" s="140">
        <f t="shared" si="57"/>
        <v>4116785601.1025491</v>
      </c>
      <c r="BJ169" s="140">
        <f t="shared" si="57"/>
        <v>4122217092.6607866</v>
      </c>
      <c r="BK169" s="140">
        <f t="shared" si="57"/>
        <v>4127655750.3071275</v>
      </c>
      <c r="BL169" s="140">
        <f t="shared" si="57"/>
        <v>4133101583.496213</v>
      </c>
      <c r="BM169" s="140">
        <f t="shared" si="57"/>
        <v>4138554601.6951556</v>
      </c>
      <c r="BN169" s="140">
        <f t="shared" si="45"/>
        <v>4144014814.3835654</v>
      </c>
      <c r="BO169" s="140">
        <f t="shared" si="45"/>
        <v>4149482231.0535545</v>
      </c>
      <c r="BP169" s="140">
        <f t="shared" si="45"/>
        <v>4154956861.2097569</v>
      </c>
      <c r="BQ169"/>
    </row>
    <row r="170" spans="1:69">
      <c r="A170"/>
      <c r="B170"/>
      <c r="C170" s="47" t="str">
        <v>Depósito de correo de voz</v>
      </c>
      <c r="D170"/>
      <c r="E170"/>
      <c r="F170"/>
      <c r="G170" s="47" t="str">
        <v>minutos</v>
      </c>
      <c r="H170"/>
      <c r="I170"/>
      <c r="J170"/>
      <c r="K170"/>
      <c r="L170"/>
      <c r="M170"/>
      <c r="N170" s="126"/>
      <c r="O170" s="142">
        <f>(O$157+O$161+O$162+O$163)*'Mercado móvil - Incumbente'!R76</f>
        <v>0</v>
      </c>
      <c r="P170" s="142">
        <f>(P$157+P$161+P$162+P$163)*'Mercado móvil - Incumbente'!S76</f>
        <v>0</v>
      </c>
      <c r="Q170" s="142">
        <f>(Q$157+Q$161+Q$162+Q$163)*'Mercado móvil - Incumbente'!T76</f>
        <v>0</v>
      </c>
      <c r="R170" s="142">
        <f>(R$157+R$161+R$162+R$163)*'Mercado móvil - Incumbente'!U76</f>
        <v>0</v>
      </c>
      <c r="S170" s="142">
        <f>(S$157+S$161+S$162+S$163)*'Mercado móvil - Incumbente'!V76</f>
        <v>0</v>
      </c>
      <c r="T170" s="142">
        <f>(T$157+T$161+T$162+T$163)*'Mercado móvil - Incumbente'!W76</f>
        <v>0</v>
      </c>
      <c r="U170" s="142">
        <f>(U$157+U$161+U$162+U$163)*'Mercado móvil - Incumbente'!X76</f>
        <v>457396293.09714788</v>
      </c>
      <c r="V170" s="142">
        <f>(V$157+V$161+V$162+V$163)*'Mercado móvil - Incumbente'!Y76</f>
        <v>1072175386.3925169</v>
      </c>
      <c r="W170" s="142">
        <f>(W$157+W$161+W$162+W$163)*'Mercado móvil - Incumbente'!Z76</f>
        <v>1485620227.88293</v>
      </c>
      <c r="X170" s="142">
        <f>(X$157+X$161+X$162+X$163)*'Mercado móvil - Incumbente'!AA76</f>
        <v>2379345945.2769461</v>
      </c>
      <c r="Y170" s="147">
        <f t="shared" si="38"/>
        <v>3154415314.8011689</v>
      </c>
      <c r="Z170" s="140">
        <f t="shared" si="43"/>
        <v>3312335841.8415456</v>
      </c>
      <c r="AA170" s="140">
        <f t="shared" si="43"/>
        <v>3450881488.9567213</v>
      </c>
      <c r="AB170" s="140">
        <f t="shared" si="43"/>
        <v>3587250026.767909</v>
      </c>
      <c r="AC170" s="140">
        <f t="shared" si="43"/>
        <v>3719490495.4488349</v>
      </c>
      <c r="AD170" s="140">
        <f t="shared" si="43"/>
        <v>3850496518.8541231</v>
      </c>
      <c r="AE170" s="140">
        <f t="shared" si="43"/>
        <v>3960174352.5122499</v>
      </c>
      <c r="AF170" s="140">
        <f t="shared" si="43"/>
        <v>4068851079.7317414</v>
      </c>
      <c r="AG170" s="140">
        <f t="shared" si="43"/>
        <v>4174030585.0224967</v>
      </c>
      <c r="AH170" s="140">
        <f t="shared" ref="AH170:BM170" si="58">IFERROR(AG170*AH60,0)</f>
        <v>4275853677.5862432</v>
      </c>
      <c r="AI170" s="140">
        <f t="shared" si="58"/>
        <v>4339651048.5967855</v>
      </c>
      <c r="AJ170" s="140">
        <f t="shared" si="58"/>
        <v>4374625496.0312147</v>
      </c>
      <c r="AK170" s="140">
        <f t="shared" si="58"/>
        <v>4408653900.0802088</v>
      </c>
      <c r="AL170" s="140">
        <f t="shared" si="58"/>
        <v>4441749912.8869028</v>
      </c>
      <c r="AM170" s="140">
        <f t="shared" si="58"/>
        <v>4473967974.5484581</v>
      </c>
      <c r="AN170" s="140">
        <f t="shared" si="58"/>
        <v>4505382638.24617</v>
      </c>
      <c r="AO170" s="140">
        <f t="shared" si="58"/>
        <v>4535963111.9854498</v>
      </c>
      <c r="AP170" s="140">
        <f t="shared" si="58"/>
        <v>4565647260.9682093</v>
      </c>
      <c r="AQ170" s="140">
        <f t="shared" si="58"/>
        <v>4594433629.9369259</v>
      </c>
      <c r="AR170" s="140">
        <f t="shared" si="58"/>
        <v>4622332504.8769741</v>
      </c>
      <c r="AS170" s="140">
        <f t="shared" si="58"/>
        <v>4649333498.7084904</v>
      </c>
      <c r="AT170" s="140">
        <f t="shared" si="58"/>
        <v>4675416289.0805674</v>
      </c>
      <c r="AU170" s="140">
        <f t="shared" si="58"/>
        <v>4700574117.3707933</v>
      </c>
      <c r="AV170" s="140">
        <f t="shared" si="58"/>
        <v>4724816121.443387</v>
      </c>
      <c r="AW170" s="140">
        <f t="shared" si="58"/>
        <v>4748152733.0433455</v>
      </c>
      <c r="AX170" s="140">
        <f t="shared" si="58"/>
        <v>4770578922.4725523</v>
      </c>
      <c r="AY170" s="140">
        <f t="shared" si="58"/>
        <v>4792080883.0890284</v>
      </c>
      <c r="AZ170" s="140">
        <f t="shared" si="58"/>
        <v>4812656085.4383392</v>
      </c>
      <c r="BA170" s="140">
        <f t="shared" si="58"/>
        <v>4832316620.0405655</v>
      </c>
      <c r="BB170" s="140">
        <f t="shared" si="58"/>
        <v>4851077206.8465452</v>
      </c>
      <c r="BC170" s="140">
        <f t="shared" si="58"/>
        <v>4868941468.5123167</v>
      </c>
      <c r="BD170" s="140">
        <f t="shared" si="58"/>
        <v>4885906529.33708</v>
      </c>
      <c r="BE170" s="140">
        <f t="shared" si="58"/>
        <v>4901978579.2354364</v>
      </c>
      <c r="BF170" s="140">
        <f t="shared" si="58"/>
        <v>4916838887.8044863</v>
      </c>
      <c r="BG170" s="140">
        <f t="shared" si="58"/>
        <v>4927132894.1928988</v>
      </c>
      <c r="BH170" s="140">
        <f t="shared" si="58"/>
        <v>4933633519.4282703</v>
      </c>
      <c r="BI170" s="140">
        <f t="shared" si="58"/>
        <v>4940142721.3230505</v>
      </c>
      <c r="BJ170" s="140">
        <f t="shared" si="58"/>
        <v>4946660511.1929359</v>
      </c>
      <c r="BK170" s="140">
        <f t="shared" si="58"/>
        <v>4953186900.3685446</v>
      </c>
      <c r="BL170" s="140">
        <f t="shared" si="58"/>
        <v>4959721900.1954489</v>
      </c>
      <c r="BM170" s="140">
        <f t="shared" si="58"/>
        <v>4966265522.0341797</v>
      </c>
      <c r="BN170" s="140">
        <f t="shared" si="45"/>
        <v>4972817777.2602711</v>
      </c>
      <c r="BO170" s="140">
        <f t="shared" si="45"/>
        <v>4979378677.2642565</v>
      </c>
      <c r="BP170" s="140">
        <f t="shared" si="45"/>
        <v>4985948233.4517002</v>
      </c>
      <c r="BQ170"/>
    </row>
    <row r="171" spans="1:69">
      <c r="A171"/>
      <c r="B171"/>
      <c r="C171" s="47" t="str">
        <v xml:space="preserve">Datos GPRS </v>
      </c>
      <c r="D171"/>
      <c r="E171"/>
      <c r="F171"/>
      <c r="G171" s="47" t="str">
        <v>megabytes</v>
      </c>
      <c r="H171"/>
      <c r="I171"/>
      <c r="J171"/>
      <c r="K171"/>
      <c r="L171"/>
      <c r="M171"/>
      <c r="N171" s="126"/>
      <c r="O171" s="141">
        <f t="shared" ref="O171:X171" si="59">O102*O$124/cuota_operador_movil_incumbente</f>
        <v>0</v>
      </c>
      <c r="P171" s="141">
        <f t="shared" si="59"/>
        <v>0</v>
      </c>
      <c r="Q171" s="141">
        <f t="shared" si="59"/>
        <v>0</v>
      </c>
      <c r="R171" s="141">
        <f t="shared" si="59"/>
        <v>0</v>
      </c>
      <c r="S171" s="141">
        <f t="shared" si="59"/>
        <v>0</v>
      </c>
      <c r="T171" s="141">
        <f t="shared" si="59"/>
        <v>0</v>
      </c>
      <c r="U171" s="141">
        <f t="shared" si="59"/>
        <v>13500.000000000013</v>
      </c>
      <c r="V171" s="141">
        <f t="shared" si="59"/>
        <v>51216.000000000044</v>
      </c>
      <c r="W171" s="141">
        <f t="shared" si="59"/>
        <v>143244</v>
      </c>
      <c r="X171" s="141">
        <f t="shared" si="59"/>
        <v>130399999.99999999</v>
      </c>
      <c r="Y171" s="147">
        <f t="shared" si="38"/>
        <v>174826965.86592013</v>
      </c>
      <c r="Z171" s="140">
        <f t="shared" si="43"/>
        <v>160084855.77343082</v>
      </c>
      <c r="AA171" s="140">
        <f t="shared" si="43"/>
        <v>122546678.03542714</v>
      </c>
      <c r="AB171" s="140">
        <f t="shared" si="43"/>
        <v>80386660.690147221</v>
      </c>
      <c r="AC171" s="140">
        <f t="shared" si="43"/>
        <v>46165303.442735754</v>
      </c>
      <c r="AD171" s="140">
        <f t="shared" si="43"/>
        <v>25916283.734382302</v>
      </c>
      <c r="AE171" s="140">
        <f t="shared" si="43"/>
        <v>14091671.191045897</v>
      </c>
      <c r="AF171" s="140">
        <f t="shared" si="43"/>
        <v>7419026.5115831792</v>
      </c>
      <c r="AG171" s="140">
        <f t="shared" si="43"/>
        <v>3856694.8224069583</v>
      </c>
      <c r="AH171" s="140">
        <f t="shared" ref="AH171:BM171" si="60">IFERROR(AG171*AH61,0)</f>
        <v>1989954.3603625172</v>
      </c>
      <c r="AI171" s="140">
        <f t="shared" si="60"/>
        <v>2022834.8136598526</v>
      </c>
      <c r="AJ171" s="140">
        <f t="shared" si="60"/>
        <v>2038053.6540516526</v>
      </c>
      <c r="AK171" s="140">
        <f t="shared" si="60"/>
        <v>2052892.9526772851</v>
      </c>
      <c r="AL171" s="140">
        <f t="shared" si="60"/>
        <v>2067339.5293078574</v>
      </c>
      <c r="AM171" s="140">
        <f t="shared" si="60"/>
        <v>2081383.2486899185</v>
      </c>
      <c r="AN171" s="140">
        <f t="shared" si="60"/>
        <v>2095048.7008584561</v>
      </c>
      <c r="AO171" s="140">
        <f t="shared" si="60"/>
        <v>2108362.6898139296</v>
      </c>
      <c r="AP171" s="140">
        <f t="shared" si="60"/>
        <v>2121318.8542810567</v>
      </c>
      <c r="AQ171" s="140">
        <f t="shared" si="60"/>
        <v>2133904.819185765</v>
      </c>
      <c r="AR171" s="140">
        <f t="shared" si="60"/>
        <v>2146116.8737450014</v>
      </c>
      <c r="AS171" s="140">
        <f t="shared" si="60"/>
        <v>2157953.5067269327</v>
      </c>
      <c r="AT171" s="140">
        <f t="shared" si="60"/>
        <v>2169413.3958839392</v>
      </c>
      <c r="AU171" s="140">
        <f t="shared" si="60"/>
        <v>2180494.1296030548</v>
      </c>
      <c r="AV171" s="140">
        <f t="shared" si="60"/>
        <v>2191193.78847274</v>
      </c>
      <c r="AW171" s="140">
        <f t="shared" si="60"/>
        <v>2201512.9809400877</v>
      </c>
      <c r="AX171" s="140">
        <f t="shared" si="60"/>
        <v>2211454.2423616461</v>
      </c>
      <c r="AY171" s="140">
        <f t="shared" si="60"/>
        <v>2221019.3662672671</v>
      </c>
      <c r="AZ171" s="140">
        <f t="shared" si="60"/>
        <v>2230209.0198878683</v>
      </c>
      <c r="BA171" s="140">
        <f t="shared" si="60"/>
        <v>2239024.3849354181</v>
      </c>
      <c r="BB171" s="140">
        <f t="shared" si="60"/>
        <v>2247468.6066686674</v>
      </c>
      <c r="BC171" s="140">
        <f t="shared" si="60"/>
        <v>2255546.7649329989</v>
      </c>
      <c r="BD171" s="140">
        <f t="shared" si="60"/>
        <v>2263263.9471874451</v>
      </c>
      <c r="BE171" s="140">
        <f t="shared" si="60"/>
        <v>2270624.4655839959</v>
      </c>
      <c r="BF171" s="140">
        <f t="shared" si="60"/>
        <v>2277460.8360352875</v>
      </c>
      <c r="BG171" s="140">
        <f t="shared" si="60"/>
        <v>2282198.6066848459</v>
      </c>
      <c r="BH171" s="140">
        <f t="shared" si="60"/>
        <v>2285186.5815180489</v>
      </c>
      <c r="BI171" s="140">
        <f t="shared" si="60"/>
        <v>2288178.4683655594</v>
      </c>
      <c r="BJ171" s="140">
        <f t="shared" si="60"/>
        <v>2291174.2723491942</v>
      </c>
      <c r="BK171" s="140">
        <f t="shared" si="60"/>
        <v>2294173.9985974748</v>
      </c>
      <c r="BL171" s="140">
        <f t="shared" si="60"/>
        <v>2297177.6522456356</v>
      </c>
      <c r="BM171" s="140">
        <f t="shared" si="60"/>
        <v>2300185.2384356363</v>
      </c>
      <c r="BN171" s="140">
        <f t="shared" si="45"/>
        <v>2303196.7623161688</v>
      </c>
      <c r="BO171" s="140">
        <f t="shared" si="45"/>
        <v>2306212.2290426651</v>
      </c>
      <c r="BP171" s="140">
        <f t="shared" si="45"/>
        <v>2309231.6437773071</v>
      </c>
      <c r="BQ171"/>
    </row>
    <row r="172" spans="1:69">
      <c r="A172"/>
      <c r="B172"/>
      <c r="C172" s="47" t="str">
        <v>Datos EDGE</v>
      </c>
      <c r="D172"/>
      <c r="E172"/>
      <c r="F172"/>
      <c r="G172" s="47" t="str">
        <v>megabytes</v>
      </c>
      <c r="H172"/>
      <c r="I172"/>
      <c r="J172"/>
      <c r="K172"/>
      <c r="L172"/>
      <c r="M172"/>
      <c r="N172" s="126"/>
      <c r="O172" s="141">
        <f t="shared" ref="O172:X172" si="61">O103*O$124/cuota_operador_movil_incumbente</f>
        <v>0</v>
      </c>
      <c r="P172" s="141">
        <f t="shared" si="61"/>
        <v>0</v>
      </c>
      <c r="Q172" s="141">
        <f t="shared" si="61"/>
        <v>0</v>
      </c>
      <c r="R172" s="141">
        <f t="shared" si="61"/>
        <v>0</v>
      </c>
      <c r="S172" s="141">
        <f t="shared" si="61"/>
        <v>0</v>
      </c>
      <c r="T172" s="141">
        <f t="shared" si="61"/>
        <v>0</v>
      </c>
      <c r="U172" s="141">
        <f t="shared" si="61"/>
        <v>53999.999999999993</v>
      </c>
      <c r="V172" s="141">
        <f t="shared" si="61"/>
        <v>204864</v>
      </c>
      <c r="W172" s="141">
        <f t="shared" si="61"/>
        <v>358110</v>
      </c>
      <c r="X172" s="141">
        <f t="shared" si="61"/>
        <v>521599999.99999994</v>
      </c>
      <c r="Y172" s="147">
        <f t="shared" si="38"/>
        <v>699307863.46368062</v>
      </c>
      <c r="Z172" s="140">
        <f t="shared" si="43"/>
        <v>640339423.09372342</v>
      </c>
      <c r="AA172" s="140">
        <f t="shared" si="43"/>
        <v>490186712.14170855</v>
      </c>
      <c r="AB172" s="140">
        <f t="shared" si="43"/>
        <v>321546642.76058882</v>
      </c>
      <c r="AC172" s="140">
        <f t="shared" si="43"/>
        <v>184661213.77094302</v>
      </c>
      <c r="AD172" s="140">
        <f t="shared" si="43"/>
        <v>103665134.93752922</v>
      </c>
      <c r="AE172" s="140">
        <f t="shared" si="43"/>
        <v>56366684.764183596</v>
      </c>
      <c r="AF172" s="140">
        <f t="shared" si="43"/>
        <v>29676106.046332721</v>
      </c>
      <c r="AG172" s="140">
        <f t="shared" si="43"/>
        <v>15426779.289627835</v>
      </c>
      <c r="AH172" s="140">
        <f t="shared" ref="AH172:BM172" si="62">IFERROR(AG172*AH62,0)</f>
        <v>7959817.4414500697</v>
      </c>
      <c r="AI172" s="140">
        <f t="shared" si="62"/>
        <v>8091339.2546394113</v>
      </c>
      <c r="AJ172" s="140">
        <f t="shared" si="62"/>
        <v>8152214.6162066096</v>
      </c>
      <c r="AK172" s="140">
        <f t="shared" si="62"/>
        <v>8211571.8107091412</v>
      </c>
      <c r="AL172" s="140">
        <f t="shared" si="62"/>
        <v>8269358.1172314305</v>
      </c>
      <c r="AM172" s="140">
        <f t="shared" si="62"/>
        <v>8325532.9947596751</v>
      </c>
      <c r="AN172" s="140">
        <f t="shared" si="62"/>
        <v>8380194.8034338253</v>
      </c>
      <c r="AO172" s="140">
        <f t="shared" si="62"/>
        <v>8433450.7592557203</v>
      </c>
      <c r="AP172" s="140">
        <f t="shared" si="62"/>
        <v>8485275.4171242286</v>
      </c>
      <c r="AQ172" s="140">
        <f t="shared" si="62"/>
        <v>8535619.2767430618</v>
      </c>
      <c r="AR172" s="140">
        <f t="shared" si="62"/>
        <v>8584467.4949800074</v>
      </c>
      <c r="AS172" s="140">
        <f t="shared" si="62"/>
        <v>8631814.0269077327</v>
      </c>
      <c r="AT172" s="140">
        <f t="shared" si="62"/>
        <v>8677653.5835357588</v>
      </c>
      <c r="AU172" s="140">
        <f t="shared" si="62"/>
        <v>8721976.5184122194</v>
      </c>
      <c r="AV172" s="140">
        <f t="shared" si="62"/>
        <v>8764775.1538909599</v>
      </c>
      <c r="AW172" s="140">
        <f t="shared" si="62"/>
        <v>8806051.9237603508</v>
      </c>
      <c r="AX172" s="140">
        <f t="shared" si="62"/>
        <v>8845816.9694465846</v>
      </c>
      <c r="AY172" s="140">
        <f t="shared" si="62"/>
        <v>8884077.4650690705</v>
      </c>
      <c r="AZ172" s="140">
        <f t="shared" si="62"/>
        <v>8920836.0795514751</v>
      </c>
      <c r="BA172" s="140">
        <f t="shared" si="62"/>
        <v>8956097.5397416744</v>
      </c>
      <c r="BB172" s="140">
        <f t="shared" si="62"/>
        <v>8989874.4266746733</v>
      </c>
      <c r="BC172" s="140">
        <f t="shared" si="62"/>
        <v>9022187.0597319975</v>
      </c>
      <c r="BD172" s="140">
        <f t="shared" si="62"/>
        <v>9053055.7887497824</v>
      </c>
      <c r="BE172" s="140">
        <f t="shared" si="62"/>
        <v>9082497.8623359837</v>
      </c>
      <c r="BF172" s="140">
        <f t="shared" si="62"/>
        <v>9109843.3441411518</v>
      </c>
      <c r="BG172" s="140">
        <f t="shared" si="62"/>
        <v>9128794.4267393816</v>
      </c>
      <c r="BH172" s="140">
        <f t="shared" si="62"/>
        <v>9140746.3260721937</v>
      </c>
      <c r="BI172" s="140">
        <f t="shared" si="62"/>
        <v>9152713.8734622374</v>
      </c>
      <c r="BJ172" s="140">
        <f t="shared" si="62"/>
        <v>9164697.0893967748</v>
      </c>
      <c r="BK172" s="140">
        <f t="shared" si="62"/>
        <v>9176695.9943898972</v>
      </c>
      <c r="BL172" s="140">
        <f t="shared" si="62"/>
        <v>9188710.6089825425</v>
      </c>
      <c r="BM172" s="140">
        <f t="shared" si="62"/>
        <v>9200740.9537425451</v>
      </c>
      <c r="BN172" s="140">
        <f t="shared" si="45"/>
        <v>9212787.049264675</v>
      </c>
      <c r="BO172" s="140">
        <f t="shared" si="45"/>
        <v>9224848.9161706585</v>
      </c>
      <c r="BP172" s="140">
        <f t="shared" si="45"/>
        <v>9236926.5751092266</v>
      </c>
      <c r="BQ172"/>
    </row>
    <row r="173" spans="1:69">
      <c r="A173"/>
      <c r="B173"/>
      <c r="C173" s="47" t="str">
        <v>Datos Release 99</v>
      </c>
      <c r="D173"/>
      <c r="E173"/>
      <c r="F173"/>
      <c r="G173" s="47" t="str">
        <v>megabytes</v>
      </c>
      <c r="H173"/>
      <c r="I173"/>
      <c r="J173"/>
      <c r="K173"/>
      <c r="L173"/>
      <c r="M173"/>
      <c r="N173" s="126"/>
      <c r="O173" s="141">
        <f t="shared" ref="O173:X173" si="63">O104*O$124/cuota_operador_movil_incumbente</f>
        <v>0</v>
      </c>
      <c r="P173" s="141">
        <f t="shared" si="63"/>
        <v>0</v>
      </c>
      <c r="Q173" s="141">
        <f t="shared" si="63"/>
        <v>0</v>
      </c>
      <c r="R173" s="141">
        <f t="shared" si="63"/>
        <v>0</v>
      </c>
      <c r="S173" s="141">
        <f t="shared" si="63"/>
        <v>0</v>
      </c>
      <c r="T173" s="141">
        <f t="shared" si="63"/>
        <v>0</v>
      </c>
      <c r="U173" s="141">
        <f t="shared" si="63"/>
        <v>202500</v>
      </c>
      <c r="V173" s="141">
        <f t="shared" si="63"/>
        <v>384120</v>
      </c>
      <c r="W173" s="141">
        <f t="shared" si="63"/>
        <v>477480</v>
      </c>
      <c r="X173" s="141">
        <f t="shared" si="63"/>
        <v>1304000000</v>
      </c>
      <c r="Y173" s="147">
        <f t="shared" si="38"/>
        <v>2331026211.5456023</v>
      </c>
      <c r="Z173" s="140">
        <f t="shared" si="43"/>
        <v>4268929487.2914901</v>
      </c>
      <c r="AA173" s="140">
        <f t="shared" si="43"/>
        <v>6535822828.5561152</v>
      </c>
      <c r="AB173" s="140">
        <f t="shared" si="43"/>
        <v>6859661712.2258968</v>
      </c>
      <c r="AC173" s="140">
        <f t="shared" si="43"/>
        <v>5909158840.6701775</v>
      </c>
      <c r="AD173" s="140">
        <f t="shared" si="43"/>
        <v>5528807196.6682262</v>
      </c>
      <c r="AE173" s="140">
        <f t="shared" si="43"/>
        <v>4809957099.8770008</v>
      </c>
      <c r="AF173" s="140">
        <f t="shared" si="43"/>
        <v>3798541573.9305887</v>
      </c>
      <c r="AG173" s="140">
        <f t="shared" si="43"/>
        <v>2632836998.7631507</v>
      </c>
      <c r="AH173" s="140">
        <f t="shared" ref="AH173:BM173" si="64">IFERROR(AG173*AH63,0)</f>
        <v>1358475510.0074785</v>
      </c>
      <c r="AI173" s="140">
        <f t="shared" si="64"/>
        <v>1380921899.4584594</v>
      </c>
      <c r="AJ173" s="140">
        <f t="shared" si="64"/>
        <v>1391311294.4992616</v>
      </c>
      <c r="AK173" s="140">
        <f t="shared" si="64"/>
        <v>1401441589.0276933</v>
      </c>
      <c r="AL173" s="140">
        <f t="shared" si="64"/>
        <v>1411303785.3408306</v>
      </c>
      <c r="AM173" s="140">
        <f t="shared" si="64"/>
        <v>1420890964.4389844</v>
      </c>
      <c r="AN173" s="140">
        <f t="shared" si="64"/>
        <v>1430219913.1193728</v>
      </c>
      <c r="AO173" s="140">
        <f t="shared" si="64"/>
        <v>1439308929.5796428</v>
      </c>
      <c r="AP173" s="140">
        <f t="shared" si="64"/>
        <v>1448153671.1892016</v>
      </c>
      <c r="AQ173" s="140">
        <f t="shared" si="64"/>
        <v>1456745689.8974824</v>
      </c>
      <c r="AR173" s="140">
        <f t="shared" si="64"/>
        <v>1465082452.4765878</v>
      </c>
      <c r="AS173" s="140">
        <f t="shared" si="64"/>
        <v>1473162927.2589195</v>
      </c>
      <c r="AT173" s="140">
        <f t="shared" si="64"/>
        <v>1480986211.5901027</v>
      </c>
      <c r="AU173" s="140">
        <f t="shared" si="64"/>
        <v>1488550659.1423523</v>
      </c>
      <c r="AV173" s="140">
        <f t="shared" si="64"/>
        <v>1495854959.5973909</v>
      </c>
      <c r="AW173" s="140">
        <f t="shared" si="64"/>
        <v>1502899528.3217669</v>
      </c>
      <c r="AX173" s="140">
        <f t="shared" si="64"/>
        <v>1509686096.1188838</v>
      </c>
      <c r="AY173" s="140">
        <f t="shared" si="64"/>
        <v>1516215887.3717878</v>
      </c>
      <c r="AZ173" s="140">
        <f t="shared" si="64"/>
        <v>1522489357.5767846</v>
      </c>
      <c r="BA173" s="140">
        <f t="shared" si="64"/>
        <v>1528507313.4492452</v>
      </c>
      <c r="BB173" s="140">
        <f t="shared" si="64"/>
        <v>1534271902.1524768</v>
      </c>
      <c r="BC173" s="140">
        <f t="shared" si="64"/>
        <v>1539786591.5275939</v>
      </c>
      <c r="BD173" s="140">
        <f t="shared" si="64"/>
        <v>1545054854.6132958</v>
      </c>
      <c r="BE173" s="140">
        <f t="shared" si="64"/>
        <v>1550079635.1720078</v>
      </c>
      <c r="BF173" s="140">
        <f t="shared" si="64"/>
        <v>1554746597.4000895</v>
      </c>
      <c r="BG173" s="140">
        <f t="shared" si="64"/>
        <v>1557980915.4968545</v>
      </c>
      <c r="BH173" s="140">
        <f t="shared" si="64"/>
        <v>1560020706.3163211</v>
      </c>
      <c r="BI173" s="140">
        <f t="shared" si="64"/>
        <v>1562063167.7375548</v>
      </c>
      <c r="BJ173" s="140">
        <f t="shared" si="64"/>
        <v>1564108303.2570496</v>
      </c>
      <c r="BK173" s="140">
        <f t="shared" si="64"/>
        <v>1566156116.3758757</v>
      </c>
      <c r="BL173" s="140">
        <f t="shared" si="64"/>
        <v>1568206610.5996869</v>
      </c>
      <c r="BM173" s="140">
        <f t="shared" si="64"/>
        <v>1570259789.4387274</v>
      </c>
      <c r="BN173" s="140">
        <f t="shared" si="45"/>
        <v>1572315656.4078376</v>
      </c>
      <c r="BO173" s="140">
        <f t="shared" si="45"/>
        <v>1574374215.026459</v>
      </c>
      <c r="BP173" s="140">
        <f t="shared" si="45"/>
        <v>1576435468.8186412</v>
      </c>
      <c r="BQ173"/>
    </row>
    <row r="174" spans="1:69">
      <c r="A174"/>
      <c r="B174"/>
      <c r="C174" s="47" t="str">
        <v>Datos - HSDPA</v>
      </c>
      <c r="D174"/>
      <c r="E174"/>
      <c r="F174"/>
      <c r="G174" s="47" t="str">
        <v>megabytes</v>
      </c>
      <c r="H174"/>
      <c r="I174"/>
      <c r="J174"/>
      <c r="K174"/>
      <c r="L174"/>
      <c r="M174"/>
      <c r="N174" s="126"/>
      <c r="O174" s="141">
        <f t="shared" ref="O174:X174" si="65">O105*O$124/cuota_operador_movil_incumbente</f>
        <v>0</v>
      </c>
      <c r="P174" s="141">
        <f t="shared" si="65"/>
        <v>0</v>
      </c>
      <c r="Q174" s="141">
        <f t="shared" si="65"/>
        <v>0</v>
      </c>
      <c r="R174" s="141">
        <f t="shared" si="65"/>
        <v>0</v>
      </c>
      <c r="S174" s="141">
        <f t="shared" si="65"/>
        <v>0</v>
      </c>
      <c r="T174" s="141">
        <f t="shared" si="65"/>
        <v>0</v>
      </c>
      <c r="U174" s="141">
        <f t="shared" si="65"/>
        <v>917999.99999999988</v>
      </c>
      <c r="V174" s="141">
        <f t="shared" si="65"/>
        <v>4897530</v>
      </c>
      <c r="W174" s="141">
        <f t="shared" si="65"/>
        <v>18446246.100000001</v>
      </c>
      <c r="X174" s="141">
        <f t="shared" si="65"/>
        <v>80751597496.800003</v>
      </c>
      <c r="Y174" s="147">
        <f t="shared" si="38"/>
        <v>190404390844.2095</v>
      </c>
      <c r="Z174" s="140">
        <f t="shared" si="43"/>
        <v>311754664855.77502</v>
      </c>
      <c r="AA174" s="140">
        <f t="shared" si="43"/>
        <v>397345670933.46588</v>
      </c>
      <c r="AB174" s="140">
        <f t="shared" si="43"/>
        <v>444285851159.42108</v>
      </c>
      <c r="AC174" s="140">
        <f t="shared" si="43"/>
        <v>439708887585.44989</v>
      </c>
      <c r="AD174" s="140">
        <f t="shared" si="43"/>
        <v>440291599639.45813</v>
      </c>
      <c r="AE174" s="140">
        <f t="shared" si="43"/>
        <v>428062406341.41571</v>
      </c>
      <c r="AF174" s="140">
        <f t="shared" si="43"/>
        <v>420866047430.52045</v>
      </c>
      <c r="AG174" s="140">
        <f t="shared" si="43"/>
        <v>390073994613.75934</v>
      </c>
      <c r="AH174" s="140">
        <f t="shared" ref="AH174:BM174" si="66">IFERROR(AG174*AH64,0)</f>
        <v>370420299023.39069</v>
      </c>
      <c r="AI174" s="140">
        <f t="shared" si="66"/>
        <v>376540835044.22919</v>
      </c>
      <c r="AJ174" s="140">
        <f t="shared" si="66"/>
        <v>379373747959.72583</v>
      </c>
      <c r="AK174" s="140">
        <f t="shared" si="66"/>
        <v>382136011026.50439</v>
      </c>
      <c r="AL174" s="140">
        <f t="shared" si="66"/>
        <v>384825170809.2373</v>
      </c>
      <c r="AM174" s="140">
        <f t="shared" si="66"/>
        <v>387439340679.92511</v>
      </c>
      <c r="AN174" s="140">
        <f t="shared" si="66"/>
        <v>389983097953.65344</v>
      </c>
      <c r="AO174" s="140">
        <f t="shared" si="66"/>
        <v>392461432064.38269</v>
      </c>
      <c r="AP174" s="140">
        <f t="shared" si="66"/>
        <v>394873158891.74329</v>
      </c>
      <c r="AQ174" s="140">
        <f t="shared" si="66"/>
        <v>397215974876.0509</v>
      </c>
      <c r="AR174" s="140">
        <f t="shared" si="66"/>
        <v>399489189273.138</v>
      </c>
      <c r="AS174" s="140">
        <f t="shared" si="66"/>
        <v>401692520774.56915</v>
      </c>
      <c r="AT174" s="140">
        <f t="shared" si="66"/>
        <v>403825723250.39886</v>
      </c>
      <c r="AU174" s="140">
        <f t="shared" si="66"/>
        <v>405888347790.63483</v>
      </c>
      <c r="AV174" s="140">
        <f t="shared" si="66"/>
        <v>407880037106.1803</v>
      </c>
      <c r="AW174" s="140">
        <f t="shared" si="66"/>
        <v>409800904456.49408</v>
      </c>
      <c r="AX174" s="140">
        <f t="shared" si="66"/>
        <v>411651421785.83246</v>
      </c>
      <c r="AY174" s="140">
        <f t="shared" si="66"/>
        <v>413431922951.03027</v>
      </c>
      <c r="AZ174" s="140">
        <f t="shared" si="66"/>
        <v>415142532153.86859</v>
      </c>
      <c r="BA174" s="140">
        <f t="shared" si="66"/>
        <v>416783469364.26715</v>
      </c>
      <c r="BB174" s="140">
        <f t="shared" si="66"/>
        <v>418355320056.80273</v>
      </c>
      <c r="BC174" s="140">
        <f t="shared" si="66"/>
        <v>419859029819.91852</v>
      </c>
      <c r="BD174" s="140">
        <f t="shared" si="66"/>
        <v>421295545659.30139</v>
      </c>
      <c r="BE174" s="140">
        <f t="shared" si="66"/>
        <v>422665670261.01379</v>
      </c>
      <c r="BF174" s="140">
        <f t="shared" si="66"/>
        <v>423938227279.02545</v>
      </c>
      <c r="BG174" s="140">
        <f t="shared" si="66"/>
        <v>424820140178.97449</v>
      </c>
      <c r="BH174" s="140">
        <f t="shared" si="66"/>
        <v>425376337121.59564</v>
      </c>
      <c r="BI174" s="140">
        <f t="shared" si="66"/>
        <v>425933262266.60107</v>
      </c>
      <c r="BJ174" s="140">
        <f t="shared" si="66"/>
        <v>426490916567.39172</v>
      </c>
      <c r="BK174" s="140">
        <f t="shared" si="66"/>
        <v>427049300978.61707</v>
      </c>
      <c r="BL174" s="140">
        <f t="shared" si="66"/>
        <v>427608416456.17596</v>
      </c>
      <c r="BM174" s="140">
        <f t="shared" si="66"/>
        <v>428168263957.21899</v>
      </c>
      <c r="BN174" s="140">
        <f t="shared" si="45"/>
        <v>428728844440.15015</v>
      </c>
      <c r="BO174" s="140">
        <f t="shared" si="45"/>
        <v>429290158864.62781</v>
      </c>
      <c r="BP174" s="140">
        <f t="shared" si="45"/>
        <v>429852208191.56714</v>
      </c>
      <c r="BQ174"/>
    </row>
    <row r="175" spans="1:69">
      <c r="A175"/>
      <c r="B175"/>
      <c r="C175" s="47" t="str">
        <v>Datos - HSUPA</v>
      </c>
      <c r="D175"/>
      <c r="E175"/>
      <c r="F175"/>
      <c r="G175" s="47" t="str">
        <v>megabytes</v>
      </c>
      <c r="H175"/>
      <c r="I175"/>
      <c r="J175"/>
      <c r="K175"/>
      <c r="L175"/>
      <c r="M175"/>
      <c r="N175" s="126"/>
      <c r="O175" s="141">
        <f t="shared" ref="O175:X176" si="67">O106*O$124/cuota_operador_movil_incumbente</f>
        <v>0</v>
      </c>
      <c r="P175" s="141">
        <f t="shared" si="67"/>
        <v>0</v>
      </c>
      <c r="Q175" s="141">
        <f t="shared" si="67"/>
        <v>0</v>
      </c>
      <c r="R175" s="141">
        <f t="shared" si="67"/>
        <v>0</v>
      </c>
      <c r="S175" s="141">
        <f t="shared" si="67"/>
        <v>0</v>
      </c>
      <c r="T175" s="141">
        <f t="shared" si="67"/>
        <v>0</v>
      </c>
      <c r="U175" s="141">
        <f t="shared" si="67"/>
        <v>162000.00000000003</v>
      </c>
      <c r="V175" s="141">
        <f t="shared" si="67"/>
        <v>864270.00000000023</v>
      </c>
      <c r="W175" s="141">
        <f t="shared" si="67"/>
        <v>3255219.9000000008</v>
      </c>
      <c r="X175" s="141">
        <f t="shared" si="67"/>
        <v>14250281911.200003</v>
      </c>
      <c r="Y175" s="147">
        <f t="shared" si="38"/>
        <v>33600774854.8605</v>
      </c>
      <c r="Z175" s="140">
        <f t="shared" si="43"/>
        <v>55015529092.195587</v>
      </c>
      <c r="AA175" s="140">
        <f t="shared" si="43"/>
        <v>70119824282.376328</v>
      </c>
      <c r="AB175" s="140">
        <f t="shared" si="43"/>
        <v>78403385498.721359</v>
      </c>
      <c r="AC175" s="140">
        <f t="shared" si="43"/>
        <v>77595686044.491165</v>
      </c>
      <c r="AD175" s="140">
        <f t="shared" si="43"/>
        <v>77698517583.433792</v>
      </c>
      <c r="AE175" s="140">
        <f t="shared" si="43"/>
        <v>75540424648.485123</v>
      </c>
      <c r="AF175" s="140">
        <f t="shared" si="43"/>
        <v>74270478958.327148</v>
      </c>
      <c r="AG175" s="140">
        <f t="shared" si="43"/>
        <v>68836587284.781052</v>
      </c>
      <c r="AH175" s="140">
        <f t="shared" ref="AH175:BM176" si="68">IFERROR(AG175*AH65,0)</f>
        <v>65368288062.951302</v>
      </c>
      <c r="AI175" s="140">
        <f t="shared" si="68"/>
        <v>66448382654.863976</v>
      </c>
      <c r="AJ175" s="140">
        <f t="shared" si="68"/>
        <v>66948308463.481041</v>
      </c>
      <c r="AK175" s="140">
        <f t="shared" si="68"/>
        <v>67435766651.736061</v>
      </c>
      <c r="AL175" s="140">
        <f t="shared" si="68"/>
        <v>67910324260.453621</v>
      </c>
      <c r="AM175" s="140">
        <f t="shared" si="68"/>
        <v>68371648355.280899</v>
      </c>
      <c r="AN175" s="140">
        <f t="shared" si="68"/>
        <v>68820546697.703552</v>
      </c>
      <c r="AO175" s="140">
        <f t="shared" si="68"/>
        <v>69257899776.06752</v>
      </c>
      <c r="AP175" s="140">
        <f t="shared" si="68"/>
        <v>69683498627.954697</v>
      </c>
      <c r="AQ175" s="140">
        <f t="shared" si="68"/>
        <v>70096936742.83252</v>
      </c>
      <c r="AR175" s="140">
        <f t="shared" si="68"/>
        <v>70498092224.671417</v>
      </c>
      <c r="AS175" s="140">
        <f t="shared" si="68"/>
        <v>70886915430.806335</v>
      </c>
      <c r="AT175" s="140">
        <f t="shared" si="68"/>
        <v>71263362926.541</v>
      </c>
      <c r="AU175" s="140">
        <f t="shared" si="68"/>
        <v>71627355492.465012</v>
      </c>
      <c r="AV175" s="140">
        <f t="shared" si="68"/>
        <v>71978830077.561264</v>
      </c>
      <c r="AW175" s="140">
        <f t="shared" si="68"/>
        <v>72317806668.793106</v>
      </c>
      <c r="AX175" s="140">
        <f t="shared" si="68"/>
        <v>72644368550.441055</v>
      </c>
      <c r="AY175" s="140">
        <f t="shared" si="68"/>
        <v>72958574638.41713</v>
      </c>
      <c r="AZ175" s="140">
        <f t="shared" si="68"/>
        <v>73260446850.682739</v>
      </c>
      <c r="BA175" s="140">
        <f t="shared" si="68"/>
        <v>73550024005.458954</v>
      </c>
      <c r="BB175" s="140">
        <f t="shared" si="68"/>
        <v>73827409421.788773</v>
      </c>
      <c r="BC175" s="140">
        <f t="shared" si="68"/>
        <v>74092769968.220978</v>
      </c>
      <c r="BD175" s="140">
        <f t="shared" si="68"/>
        <v>74346272763.406204</v>
      </c>
      <c r="BE175" s="140">
        <f t="shared" si="68"/>
        <v>74588059457.826019</v>
      </c>
      <c r="BF175" s="140">
        <f t="shared" si="68"/>
        <v>74812628343.357483</v>
      </c>
      <c r="BG175" s="140">
        <f t="shared" si="68"/>
        <v>74968260031.583786</v>
      </c>
      <c r="BH175" s="140">
        <f t="shared" si="68"/>
        <v>75066412433.222824</v>
      </c>
      <c r="BI175" s="140">
        <f t="shared" si="68"/>
        <v>75164693341.164963</v>
      </c>
      <c r="BJ175" s="140">
        <f t="shared" si="68"/>
        <v>75263102923.657425</v>
      </c>
      <c r="BK175" s="140">
        <f t="shared" si="68"/>
        <v>75361641349.16777</v>
      </c>
      <c r="BL175" s="140">
        <f t="shared" si="68"/>
        <v>75460308786.384064</v>
      </c>
      <c r="BM175" s="140">
        <f t="shared" si="68"/>
        <v>75559105404.215195</v>
      </c>
      <c r="BN175" s="140">
        <f t="shared" si="45"/>
        <v>75658031371.79126</v>
      </c>
      <c r="BO175" s="140">
        <f t="shared" si="45"/>
        <v>75757086858.463806</v>
      </c>
      <c r="BP175" s="140">
        <f t="shared" si="45"/>
        <v>75856272033.80603</v>
      </c>
      <c r="BQ175"/>
    </row>
    <row r="176" spans="1:69">
      <c r="A176"/>
      <c r="B176"/>
      <c r="C176" s="47" t="str">
        <v>Datos - LTE</v>
      </c>
      <c r="D176"/>
      <c r="E176"/>
      <c r="F176"/>
      <c r="G176" s="47" t="str">
        <v>megabytes</v>
      </c>
      <c r="H176"/>
      <c r="I176"/>
      <c r="J176"/>
      <c r="K176"/>
      <c r="L176"/>
      <c r="M176"/>
      <c r="N176" s="126"/>
      <c r="O176" s="141">
        <f t="shared" si="67"/>
        <v>0</v>
      </c>
      <c r="P176" s="141">
        <f t="shared" si="67"/>
        <v>0</v>
      </c>
      <c r="Q176" s="141">
        <f t="shared" si="67"/>
        <v>0</v>
      </c>
      <c r="R176" s="141">
        <f t="shared" si="67"/>
        <v>0</v>
      </c>
      <c r="S176" s="141">
        <f t="shared" si="67"/>
        <v>0</v>
      </c>
      <c r="T176" s="141">
        <f t="shared" si="67"/>
        <v>0</v>
      </c>
      <c r="U176" s="141">
        <f t="shared" si="67"/>
        <v>0</v>
      </c>
      <c r="V176" s="141">
        <f t="shared" si="67"/>
        <v>0</v>
      </c>
      <c r="W176" s="141">
        <f t="shared" si="67"/>
        <v>1193700</v>
      </c>
      <c r="X176" s="141">
        <f t="shared" si="67"/>
        <v>33442120591.999992</v>
      </c>
      <c r="Y176" s="147">
        <f t="shared" si="38"/>
        <v>130322639631.72823</v>
      </c>
      <c r="Z176" s="140">
        <f t="shared" si="43"/>
        <v>291946942152.85626</v>
      </c>
      <c r="AA176" s="140">
        <f t="shared" si="43"/>
        <v>558721306749.79565</v>
      </c>
      <c r="AB176" s="140">
        <f t="shared" si="43"/>
        <v>842957180887.88037</v>
      </c>
      <c r="AC176" s="140">
        <f t="shared" si="43"/>
        <v>1069234829731.8428</v>
      </c>
      <c r="AD176" s="140">
        <f t="shared" si="43"/>
        <v>1276116052920.2961</v>
      </c>
      <c r="AE176" s="140">
        <f t="shared" si="43"/>
        <v>1459703060036.6509</v>
      </c>
      <c r="AF176" s="140">
        <f t="shared" si="43"/>
        <v>1580314218371.709</v>
      </c>
      <c r="AG176" s="140">
        <f t="shared" si="43"/>
        <v>1710537214542.552</v>
      </c>
      <c r="AH176" s="140">
        <f t="shared" si="68"/>
        <v>1811637802915.1357</v>
      </c>
      <c r="AI176" s="140">
        <f t="shared" si="68"/>
        <v>1841571892538.9734</v>
      </c>
      <c r="AJ176" s="140">
        <f t="shared" si="68"/>
        <v>1855426997520.0212</v>
      </c>
      <c r="AK176" s="140">
        <f t="shared" si="68"/>
        <v>1868936570852.1682</v>
      </c>
      <c r="AL176" s="140">
        <f t="shared" si="68"/>
        <v>1882088613365.2871</v>
      </c>
      <c r="AM176" s="140">
        <f t="shared" si="68"/>
        <v>1894873898009.4231</v>
      </c>
      <c r="AN176" s="140">
        <f t="shared" si="68"/>
        <v>1907314811346.7227</v>
      </c>
      <c r="AO176" s="140">
        <f t="shared" si="68"/>
        <v>1919435755514.978</v>
      </c>
      <c r="AP176" s="140">
        <f t="shared" si="68"/>
        <v>1931230939262.3875</v>
      </c>
      <c r="AQ176" s="140">
        <f t="shared" si="68"/>
        <v>1942689096425.0366</v>
      </c>
      <c r="AR176" s="140">
        <f t="shared" si="68"/>
        <v>1953806848737.0769</v>
      </c>
      <c r="AS176" s="140">
        <f t="shared" si="68"/>
        <v>1964582820385.689</v>
      </c>
      <c r="AT176" s="140">
        <f t="shared" si="68"/>
        <v>1975015807607.7021</v>
      </c>
      <c r="AU176" s="140">
        <f t="shared" si="68"/>
        <v>1985103614890.8445</v>
      </c>
      <c r="AV176" s="140">
        <f t="shared" si="68"/>
        <v>1994844494818.9082</v>
      </c>
      <c r="AW176" s="140">
        <f t="shared" si="68"/>
        <v>2004239001317.0359</v>
      </c>
      <c r="AX176" s="140">
        <f t="shared" si="68"/>
        <v>2013289442552.6206</v>
      </c>
      <c r="AY176" s="140">
        <f t="shared" si="68"/>
        <v>2021997451340.2358</v>
      </c>
      <c r="AZ176" s="140">
        <f t="shared" si="68"/>
        <v>2030363635121.3271</v>
      </c>
      <c r="BA176" s="140">
        <f t="shared" si="68"/>
        <v>2038389069716.5852</v>
      </c>
      <c r="BB176" s="140">
        <f t="shared" si="68"/>
        <v>2046076618543.2659</v>
      </c>
      <c r="BC176" s="140">
        <f t="shared" si="68"/>
        <v>2053430906250.1091</v>
      </c>
      <c r="BD176" s="140">
        <f t="shared" si="68"/>
        <v>2060456564417.2612</v>
      </c>
      <c r="BE176" s="140">
        <f t="shared" si="68"/>
        <v>2067157518791.8201</v>
      </c>
      <c r="BF176" s="140">
        <f t="shared" si="68"/>
        <v>2073381293261.7207</v>
      </c>
      <c r="BG176" s="140">
        <f t="shared" si="68"/>
        <v>2077694520027.7446</v>
      </c>
      <c r="BH176" s="140">
        <f t="shared" si="68"/>
        <v>2080414747320.2954</v>
      </c>
      <c r="BI176" s="140">
        <f t="shared" si="68"/>
        <v>2083138536077.947</v>
      </c>
      <c r="BJ176" s="140">
        <f t="shared" si="68"/>
        <v>2085865890963.5571</v>
      </c>
      <c r="BK176" s="140">
        <f t="shared" si="68"/>
        <v>2088596816646.0894</v>
      </c>
      <c r="BL176" s="140">
        <f t="shared" si="68"/>
        <v>2091331317800.6189</v>
      </c>
      <c r="BM176" s="140">
        <f t="shared" si="68"/>
        <v>2094069399108.342</v>
      </c>
      <c r="BN176" s="140">
        <f t="shared" si="45"/>
        <v>2096811065256.5847</v>
      </c>
      <c r="BO176" s="140">
        <f t="shared" si="45"/>
        <v>2099556320938.8096</v>
      </c>
      <c r="BP176" s="140">
        <f t="shared" si="45"/>
        <v>2102305170854.6235</v>
      </c>
      <c r="BQ176"/>
    </row>
    <row r="177" spans="1:69">
      <c r="A177"/>
      <c r="B177"/>
      <c r="C177" s="47" t="str">
        <v>Llamadas en tránsito Local</v>
      </c>
      <c r="D177"/>
      <c r="E177"/>
      <c r="F177"/>
      <c r="G177" s="47" t="str">
        <v>minutos</v>
      </c>
      <c r="H177"/>
      <c r="I177"/>
      <c r="J177"/>
      <c r="K177"/>
      <c r="L177"/>
      <c r="M177"/>
      <c r="N177" s="126"/>
      <c r="O177" s="141">
        <f t="shared" ref="O177:X177" si="69">O35*O$124</f>
        <v>0</v>
      </c>
      <c r="P177" s="141">
        <f t="shared" si="69"/>
        <v>0</v>
      </c>
      <c r="Q177" s="141">
        <f t="shared" si="69"/>
        <v>0</v>
      </c>
      <c r="R177" s="141">
        <f t="shared" si="69"/>
        <v>0</v>
      </c>
      <c r="S177" s="141">
        <f t="shared" si="69"/>
        <v>0</v>
      </c>
      <c r="T177" s="141">
        <f t="shared" si="69"/>
        <v>0</v>
      </c>
      <c r="U177" s="141">
        <f t="shared" si="69"/>
        <v>0</v>
      </c>
      <c r="V177" s="141">
        <f t="shared" si="69"/>
        <v>0</v>
      </c>
      <c r="W177" s="141">
        <f t="shared" si="69"/>
        <v>0</v>
      </c>
      <c r="X177" s="141">
        <f t="shared" si="69"/>
        <v>0</v>
      </c>
      <c r="Y177" s="147">
        <f t="shared" si="38"/>
        <v>0</v>
      </c>
      <c r="Z177" s="140">
        <f t="shared" ref="Z177:BP177" si="70">IFERROR(Y177*Z67,0)</f>
        <v>0</v>
      </c>
      <c r="AA177" s="140">
        <f t="shared" si="70"/>
        <v>0</v>
      </c>
      <c r="AB177" s="140">
        <f t="shared" si="70"/>
        <v>0</v>
      </c>
      <c r="AC177" s="140">
        <f t="shared" si="70"/>
        <v>0</v>
      </c>
      <c r="AD177" s="140">
        <f t="shared" si="70"/>
        <v>0</v>
      </c>
      <c r="AE177" s="140">
        <f t="shared" si="70"/>
        <v>0</v>
      </c>
      <c r="AF177" s="140">
        <f t="shared" si="70"/>
        <v>0</v>
      </c>
      <c r="AG177" s="140">
        <f t="shared" si="70"/>
        <v>0</v>
      </c>
      <c r="AH177" s="140">
        <f t="shared" si="70"/>
        <v>0</v>
      </c>
      <c r="AI177" s="140">
        <f t="shared" si="70"/>
        <v>0</v>
      </c>
      <c r="AJ177" s="140">
        <f t="shared" si="70"/>
        <v>0</v>
      </c>
      <c r="AK177" s="140">
        <f t="shared" si="70"/>
        <v>0</v>
      </c>
      <c r="AL177" s="140">
        <f t="shared" si="70"/>
        <v>0</v>
      </c>
      <c r="AM177" s="140">
        <f t="shared" si="70"/>
        <v>0</v>
      </c>
      <c r="AN177" s="140">
        <f t="shared" si="70"/>
        <v>0</v>
      </c>
      <c r="AO177" s="140">
        <f t="shared" si="70"/>
        <v>0</v>
      </c>
      <c r="AP177" s="140">
        <f t="shared" si="70"/>
        <v>0</v>
      </c>
      <c r="AQ177" s="140">
        <f t="shared" si="70"/>
        <v>0</v>
      </c>
      <c r="AR177" s="140">
        <f t="shared" si="70"/>
        <v>0</v>
      </c>
      <c r="AS177" s="140">
        <f t="shared" si="70"/>
        <v>0</v>
      </c>
      <c r="AT177" s="140">
        <f t="shared" si="70"/>
        <v>0</v>
      </c>
      <c r="AU177" s="140">
        <f t="shared" si="70"/>
        <v>0</v>
      </c>
      <c r="AV177" s="140">
        <f t="shared" si="70"/>
        <v>0</v>
      </c>
      <c r="AW177" s="140">
        <f t="shared" si="70"/>
        <v>0</v>
      </c>
      <c r="AX177" s="140">
        <f t="shared" si="70"/>
        <v>0</v>
      </c>
      <c r="AY177" s="140">
        <f t="shared" si="70"/>
        <v>0</v>
      </c>
      <c r="AZ177" s="140">
        <f t="shared" si="70"/>
        <v>0</v>
      </c>
      <c r="BA177" s="140">
        <f t="shared" si="70"/>
        <v>0</v>
      </c>
      <c r="BB177" s="140">
        <f t="shared" si="70"/>
        <v>0</v>
      </c>
      <c r="BC177" s="140">
        <f t="shared" si="70"/>
        <v>0</v>
      </c>
      <c r="BD177" s="140">
        <f t="shared" si="70"/>
        <v>0</v>
      </c>
      <c r="BE177" s="140">
        <f t="shared" si="70"/>
        <v>0</v>
      </c>
      <c r="BF177" s="140">
        <f t="shared" si="70"/>
        <v>0</v>
      </c>
      <c r="BG177" s="140">
        <f t="shared" si="70"/>
        <v>0</v>
      </c>
      <c r="BH177" s="140">
        <f t="shared" si="70"/>
        <v>0</v>
      </c>
      <c r="BI177" s="140">
        <f t="shared" si="70"/>
        <v>0</v>
      </c>
      <c r="BJ177" s="140">
        <f t="shared" si="70"/>
        <v>0</v>
      </c>
      <c r="BK177" s="140">
        <f t="shared" si="70"/>
        <v>0</v>
      </c>
      <c r="BL177" s="140">
        <f t="shared" si="70"/>
        <v>0</v>
      </c>
      <c r="BM177" s="140">
        <f t="shared" si="70"/>
        <v>0</v>
      </c>
      <c r="BN177" s="140">
        <f t="shared" si="70"/>
        <v>0</v>
      </c>
      <c r="BO177" s="140">
        <f t="shared" si="70"/>
        <v>0</v>
      </c>
      <c r="BP177" s="140">
        <f t="shared" si="70"/>
        <v>0</v>
      </c>
      <c r="BQ177"/>
    </row>
    <row r="178" spans="1:69">
      <c r="A178"/>
      <c r="B178"/>
      <c r="C178" s="47" t="str">
        <v>Llamadas en tránsito Larga Distancia</v>
      </c>
      <c r="D178"/>
      <c r="E178"/>
      <c r="F178"/>
      <c r="G178" s="47" t="str">
        <v>minutos</v>
      </c>
      <c r="H178"/>
      <c r="I178"/>
      <c r="J178"/>
      <c r="K178"/>
      <c r="L178"/>
      <c r="M178"/>
      <c r="N178" s="126"/>
      <c r="O178" s="144">
        <f t="shared" ref="O178:X178" si="71">O36*O$124</f>
        <v>0</v>
      </c>
      <c r="P178" s="144">
        <f t="shared" si="71"/>
        <v>0</v>
      </c>
      <c r="Q178" s="144">
        <f t="shared" si="71"/>
        <v>0</v>
      </c>
      <c r="R178" s="144">
        <f t="shared" si="71"/>
        <v>0</v>
      </c>
      <c r="S178" s="144">
        <f t="shared" si="71"/>
        <v>0</v>
      </c>
      <c r="T178" s="144">
        <f t="shared" si="71"/>
        <v>0</v>
      </c>
      <c r="U178" s="144">
        <f t="shared" si="71"/>
        <v>351908652.95408738</v>
      </c>
      <c r="V178" s="144">
        <f t="shared" si="71"/>
        <v>887752352.07637656</v>
      </c>
      <c r="W178" s="144">
        <f t="shared" si="71"/>
        <v>1458356314.7574148</v>
      </c>
      <c r="X178" s="144">
        <f t="shared" si="71"/>
        <v>2337228015.1818137</v>
      </c>
      <c r="Y178" s="147">
        <f t="shared" si="38"/>
        <v>3099203183.3992496</v>
      </c>
      <c r="Z178" s="140">
        <f t="shared" ref="Z178:BP178" si="72">IFERROR(Y178*Z68,0)</f>
        <v>3155314097.1177492</v>
      </c>
      <c r="AA178" s="140">
        <f t="shared" si="72"/>
        <v>3204540058.8189874</v>
      </c>
      <c r="AB178" s="140">
        <f t="shared" si="72"/>
        <v>3270574985.1289353</v>
      </c>
      <c r="AC178" s="140">
        <f t="shared" si="72"/>
        <v>3336751669.4127288</v>
      </c>
      <c r="AD178" s="140">
        <f t="shared" si="72"/>
        <v>3419116283.3073359</v>
      </c>
      <c r="AE178" s="140">
        <f t="shared" si="72"/>
        <v>3491842954.24225</v>
      </c>
      <c r="AF178" s="140">
        <f t="shared" si="72"/>
        <v>3579752423.5122757</v>
      </c>
      <c r="AG178" s="140">
        <f t="shared" si="72"/>
        <v>3667129635.8805609</v>
      </c>
      <c r="AH178" s="140">
        <f t="shared" si="72"/>
        <v>3754086052.6426625</v>
      </c>
      <c r="AI178" s="140">
        <f t="shared" si="72"/>
        <v>3801887522.4606433</v>
      </c>
      <c r="AJ178" s="140">
        <f t="shared" si="72"/>
        <v>3839782080.9897017</v>
      </c>
      <c r="AK178" s="140">
        <f t="shared" si="72"/>
        <v>3876466557.5168242</v>
      </c>
      <c r="AL178" s="140">
        <f t="shared" si="72"/>
        <v>3912079394.0364985</v>
      </c>
      <c r="AM178" s="140">
        <f t="shared" si="72"/>
        <v>3946905637.8378639</v>
      </c>
      <c r="AN178" s="140">
        <f t="shared" si="72"/>
        <v>3981079020.538538</v>
      </c>
      <c r="AO178" s="140">
        <f t="shared" si="72"/>
        <v>4014290884.0642886</v>
      </c>
      <c r="AP178" s="140">
        <f t="shared" si="72"/>
        <v>4046328486.3170099</v>
      </c>
      <c r="AQ178" s="140">
        <f t="shared" si="72"/>
        <v>4077266693.5197229</v>
      </c>
      <c r="AR178" s="140">
        <f t="shared" si="72"/>
        <v>4107169938.1519847</v>
      </c>
      <c r="AS178" s="140">
        <f t="shared" si="72"/>
        <v>4136003446.3793054</v>
      </c>
      <c r="AT178" s="140">
        <f t="shared" si="72"/>
        <v>4163690192.4433885</v>
      </c>
      <c r="AU178" s="140">
        <f t="shared" si="72"/>
        <v>4190216298.4724789</v>
      </c>
      <c r="AV178" s="140">
        <f t="shared" si="72"/>
        <v>4215630295.1596532</v>
      </c>
      <c r="AW178" s="140">
        <f t="shared" si="72"/>
        <v>4239968979.360456</v>
      </c>
      <c r="AX178" s="140">
        <f t="shared" si="72"/>
        <v>4263192032.2160478</v>
      </c>
      <c r="AY178" s="140">
        <f t="shared" si="72"/>
        <v>4285227885.9493995</v>
      </c>
      <c r="AZ178" s="140">
        <f t="shared" si="72"/>
        <v>4306059564.2962418</v>
      </c>
      <c r="BA178" s="140">
        <f t="shared" si="72"/>
        <v>4325727401.4946022</v>
      </c>
      <c r="BB178" s="140">
        <f t="shared" si="72"/>
        <v>4344269219.1388779</v>
      </c>
      <c r="BC178" s="140">
        <f t="shared" si="72"/>
        <v>4361663340.73633</v>
      </c>
      <c r="BD178" s="140">
        <f t="shared" si="72"/>
        <v>4377861120.3195095</v>
      </c>
      <c r="BE178" s="140">
        <f t="shared" si="72"/>
        <v>4392857263.9975643</v>
      </c>
      <c r="BF178" s="140">
        <f t="shared" si="72"/>
        <v>4406505734.9909773</v>
      </c>
      <c r="BG178" s="140">
        <f t="shared" si="72"/>
        <v>4415945553.9198837</v>
      </c>
      <c r="BH178" s="140">
        <f t="shared" si="72"/>
        <v>4421934354.3426962</v>
      </c>
      <c r="BI178" s="140">
        <f t="shared" si="72"/>
        <v>4427931283.5621977</v>
      </c>
      <c r="BJ178" s="140">
        <f t="shared" si="72"/>
        <v>4433936352.6215181</v>
      </c>
      <c r="BK178" s="140">
        <f t="shared" si="72"/>
        <v>4439949572.578763</v>
      </c>
      <c r="BL178" s="140">
        <f t="shared" si="72"/>
        <v>4445970954.5071011</v>
      </c>
      <c r="BM178" s="140">
        <f t="shared" si="72"/>
        <v>4452000509.4947577</v>
      </c>
      <c r="BN178" s="140">
        <f t="shared" si="72"/>
        <v>4458038248.6450338</v>
      </c>
      <c r="BO178" s="140">
        <f t="shared" si="72"/>
        <v>4464084183.0763483</v>
      </c>
      <c r="BP178" s="140">
        <f t="shared" si="72"/>
        <v>4470138323.9221764</v>
      </c>
      <c r="BQ178"/>
    </row>
    <row r="179" spans="1:69">
      <c r="A179"/>
      <c r="B179"/>
      <c r="C179" s="47" t="str">
        <v>Mobile Service23</v>
      </c>
      <c r="D179"/>
      <c r="E179"/>
      <c r="F179"/>
      <c r="G179" s="47" t="str">
        <v>Mobile Unit23</v>
      </c>
      <c r="H179"/>
      <c r="I179"/>
      <c r="J179"/>
      <c r="K179"/>
      <c r="L179"/>
      <c r="M179"/>
      <c r="N179" s="126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3"/>
      <c r="BI179" s="143"/>
      <c r="BJ179" s="143"/>
      <c r="BK179" s="143"/>
      <c r="BL179" s="143"/>
      <c r="BM179" s="143"/>
      <c r="BN179" s="143"/>
      <c r="BO179" s="143"/>
      <c r="BP179" s="143"/>
      <c r="BQ179"/>
    </row>
    <row r="180" spans="1:69">
      <c r="A180"/>
      <c r="B180"/>
      <c r="C180" s="47" t="str">
        <v>Mobile Service24</v>
      </c>
      <c r="D180"/>
      <c r="E180"/>
      <c r="F180"/>
      <c r="G180" s="47" t="str">
        <v>Mobile Unit24</v>
      </c>
      <c r="H180"/>
      <c r="I180"/>
      <c r="J180"/>
      <c r="K180"/>
      <c r="L180"/>
      <c r="M180"/>
      <c r="N180" s="126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  <c r="BE180" s="143"/>
      <c r="BF180" s="143"/>
      <c r="BG180" s="143"/>
      <c r="BH180" s="143"/>
      <c r="BI180" s="143"/>
      <c r="BJ180" s="143"/>
      <c r="BK180" s="143"/>
      <c r="BL180" s="143"/>
      <c r="BM180" s="143"/>
      <c r="BN180" s="143"/>
      <c r="BO180" s="143"/>
      <c r="BP180" s="143"/>
      <c r="BQ180"/>
    </row>
    <row r="181" spans="1:69">
      <c r="A181"/>
      <c r="B181"/>
      <c r="C181" s="47" t="str">
        <v>Mobile Service25</v>
      </c>
      <c r="D181"/>
      <c r="E181"/>
      <c r="F181"/>
      <c r="G181" s="47" t="str">
        <v>Mobile Unit25</v>
      </c>
      <c r="H181"/>
      <c r="I181"/>
      <c r="J181"/>
      <c r="K181"/>
      <c r="L181"/>
      <c r="M181"/>
      <c r="N181" s="126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3"/>
      <c r="BI181" s="143"/>
      <c r="BJ181" s="143"/>
      <c r="BK181" s="143"/>
      <c r="BL181" s="143"/>
      <c r="BM181" s="143"/>
      <c r="BN181" s="143"/>
      <c r="BO181" s="143"/>
      <c r="BP181" s="143"/>
      <c r="BQ181"/>
    </row>
    <row r="182" spans="1:69">
      <c r="A182"/>
      <c r="B182"/>
      <c r="C182" s="47" t="str">
        <v>Mobile Service26</v>
      </c>
      <c r="D182"/>
      <c r="E182"/>
      <c r="F182"/>
      <c r="G182" s="47" t="str">
        <v>Mobile Unit26</v>
      </c>
      <c r="H182"/>
      <c r="I182"/>
      <c r="J182"/>
      <c r="K182"/>
      <c r="L182"/>
      <c r="M182"/>
      <c r="N182" s="126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  <c r="BI182" s="143"/>
      <c r="BJ182" s="143"/>
      <c r="BK182" s="143"/>
      <c r="BL182" s="143"/>
      <c r="BM182" s="143"/>
      <c r="BN182" s="143"/>
      <c r="BO182" s="143"/>
      <c r="BP182" s="143"/>
      <c r="BQ182"/>
    </row>
    <row r="183" spans="1:69">
      <c r="A183"/>
      <c r="B183"/>
      <c r="C183" s="47" t="str">
        <v>Mobile Service27</v>
      </c>
      <c r="D183"/>
      <c r="E183"/>
      <c r="F183"/>
      <c r="G183" s="47" t="str">
        <v>Mobile Unit27</v>
      </c>
      <c r="H183"/>
      <c r="I183"/>
      <c r="J183"/>
      <c r="K183"/>
      <c r="L183"/>
      <c r="M183"/>
      <c r="N183" s="126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3"/>
      <c r="BI183" s="143"/>
      <c r="BJ183" s="143"/>
      <c r="BK183" s="143"/>
      <c r="BL183" s="143"/>
      <c r="BM183" s="143"/>
      <c r="BN183" s="143"/>
      <c r="BO183" s="143"/>
      <c r="BP183" s="143"/>
      <c r="BQ183"/>
    </row>
    <row r="184" spans="1:69">
      <c r="A184"/>
      <c r="B184"/>
      <c r="C184" s="47" t="str">
        <v>Mobile Service28</v>
      </c>
      <c r="D184"/>
      <c r="E184"/>
      <c r="F184"/>
      <c r="G184" s="47" t="str">
        <v>Mobile Unit28</v>
      </c>
      <c r="H184"/>
      <c r="I184"/>
      <c r="J184"/>
      <c r="K184"/>
      <c r="L184"/>
      <c r="M184"/>
      <c r="N184" s="126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43"/>
      <c r="BD184" s="143"/>
      <c r="BE184" s="143"/>
      <c r="BF184" s="143"/>
      <c r="BG184" s="143"/>
      <c r="BH184" s="143"/>
      <c r="BI184" s="143"/>
      <c r="BJ184" s="143"/>
      <c r="BK184" s="143"/>
      <c r="BL184" s="143"/>
      <c r="BM184" s="143"/>
      <c r="BN184" s="143"/>
      <c r="BO184" s="143"/>
      <c r="BP184" s="143"/>
      <c r="BQ184"/>
    </row>
    <row r="185" spans="1:69">
      <c r="A185"/>
      <c r="B185"/>
      <c r="C185" s="47" t="str">
        <v>Mobile Service29</v>
      </c>
      <c r="D185"/>
      <c r="E185"/>
      <c r="F185"/>
      <c r="G185" s="47" t="str">
        <v>Mobile Unit29</v>
      </c>
      <c r="H185"/>
      <c r="I185"/>
      <c r="J185"/>
      <c r="K185"/>
      <c r="L185"/>
      <c r="M185"/>
      <c r="N185" s="126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  <c r="BI185" s="143"/>
      <c r="BJ185" s="143"/>
      <c r="BK185" s="143"/>
      <c r="BL185" s="143"/>
      <c r="BM185" s="143"/>
      <c r="BN185" s="143"/>
      <c r="BO185" s="143"/>
      <c r="BP185" s="143"/>
      <c r="BQ185"/>
    </row>
    <row r="186" spans="1:69">
      <c r="A186"/>
      <c r="B186"/>
      <c r="C186" s="47" t="str">
        <v>Mobile Service30</v>
      </c>
      <c r="D186"/>
      <c r="E186"/>
      <c r="F186"/>
      <c r="G186" s="47" t="str">
        <v>Mobile Unit30</v>
      </c>
      <c r="H186"/>
      <c r="I186"/>
      <c r="J186"/>
      <c r="K186"/>
      <c r="L186"/>
      <c r="M186"/>
      <c r="N186" s="126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3"/>
      <c r="BI186" s="143"/>
      <c r="BJ186" s="143"/>
      <c r="BK186" s="143"/>
      <c r="BL186" s="143"/>
      <c r="BM186" s="143"/>
      <c r="BN186" s="143"/>
      <c r="BO186" s="143"/>
      <c r="BP186" s="143"/>
      <c r="BQ186"/>
    </row>
    <row r="187" spans="1:69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</row>
    <row r="188" spans="1:69" ht="18">
      <c r="A188" s="56">
        <v>4</v>
      </c>
      <c r="B188" s="56" t="s">
        <v>213</v>
      </c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</row>
    <row r="189" spans="1:69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</row>
    <row r="190" spans="1:69" ht="23">
      <c r="A190"/>
      <c r="B190"/>
      <c r="C190"/>
      <c r="D190"/>
      <c r="E190" s="1" t="s">
        <v>215</v>
      </c>
      <c r="F190" s="1" t="s">
        <v>214</v>
      </c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</row>
    <row r="191" spans="1:69">
      <c r="A191"/>
      <c r="B191"/>
      <c r="C191"/>
      <c r="D191"/>
      <c r="E191" s="101">
        <v>0</v>
      </c>
      <c r="F191" s="84">
        <f>-7.825*E191+1</f>
        <v>1</v>
      </c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</row>
    <row r="192" spans="1:69">
      <c r="A192"/>
      <c r="B192"/>
      <c r="C192"/>
      <c r="D192"/>
      <c r="E192" s="101">
        <v>0.01</v>
      </c>
      <c r="F192" s="84">
        <f>-7.825*E192+1</f>
        <v>0.92174999999999996</v>
      </c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</row>
    <row r="193" spans="1:69">
      <c r="A193"/>
      <c r="B193"/>
      <c r="C193"/>
      <c r="D193"/>
      <c r="E193" s="101">
        <v>0.02</v>
      </c>
      <c r="F193" s="84">
        <f>-7.825*E193+1</f>
        <v>0.84350000000000003</v>
      </c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</row>
    <row r="194" spans="1:69">
      <c r="A194"/>
      <c r="B194"/>
      <c r="C194"/>
      <c r="D194"/>
      <c r="E194" s="101">
        <v>0.03</v>
      </c>
      <c r="F194" s="84">
        <f>-7.825*E194+1</f>
        <v>0.76524999999999999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</row>
    <row r="195" spans="1:69">
      <c r="A195"/>
      <c r="B195"/>
      <c r="C195"/>
      <c r="D195"/>
      <c r="E195" s="101">
        <v>0.04</v>
      </c>
      <c r="F195" s="99">
        <f>-0.202*LN(E195)+0.0367</f>
        <v>0.6869129166233765</v>
      </c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</row>
    <row r="196" spans="1:69">
      <c r="A196"/>
      <c r="B196"/>
      <c r="C196"/>
      <c r="D196"/>
      <c r="E196" s="101">
        <v>0.05</v>
      </c>
      <c r="F196" s="99">
        <f t="shared" ref="F196:F259" si="73">-0.202*LN(E196)+0.0367</f>
        <v>0.64183791925790612</v>
      </c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</row>
    <row r="197" spans="1:69">
      <c r="A197"/>
      <c r="B197"/>
      <c r="C197"/>
      <c r="D197"/>
      <c r="E197" s="101">
        <v>0.06</v>
      </c>
      <c r="F197" s="99">
        <f t="shared" si="73"/>
        <v>0.60500896478552735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</row>
    <row r="198" spans="1:69">
      <c r="A198"/>
      <c r="B198"/>
      <c r="C198"/>
      <c r="D198"/>
      <c r="E198" s="101">
        <v>7.0000000000000007E-2</v>
      </c>
      <c r="F198" s="99">
        <f t="shared" si="73"/>
        <v>0.57387052746042111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</row>
    <row r="199" spans="1:69">
      <c r="A199"/>
      <c r="B199"/>
      <c r="C199"/>
      <c r="D199"/>
      <c r="E199" s="101">
        <v>0.08</v>
      </c>
      <c r="F199" s="99">
        <f t="shared" si="73"/>
        <v>0.54689718615026761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</row>
    <row r="200" spans="1:69">
      <c r="A200"/>
      <c r="B200"/>
      <c r="C200"/>
      <c r="D200"/>
      <c r="E200" s="101">
        <v>0.09</v>
      </c>
      <c r="F200" s="99">
        <f t="shared" si="73"/>
        <v>0.52310501294767819</v>
      </c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</row>
    <row r="201" spans="1:69">
      <c r="A201"/>
      <c r="B201"/>
      <c r="C201"/>
      <c r="D201"/>
      <c r="E201" s="101">
        <v>0.1</v>
      </c>
      <c r="F201" s="99">
        <f t="shared" si="73"/>
        <v>0.50182218878479723</v>
      </c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</row>
    <row r="202" spans="1:69">
      <c r="A202"/>
      <c r="B202"/>
      <c r="C202"/>
      <c r="D202"/>
      <c r="E202" s="101">
        <v>0.11</v>
      </c>
      <c r="F202" s="99">
        <f t="shared" si="73"/>
        <v>0.4825695324643236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</row>
    <row r="203" spans="1:69">
      <c r="A203"/>
      <c r="B203"/>
      <c r="C203"/>
      <c r="D203"/>
      <c r="E203" s="101">
        <v>0.12</v>
      </c>
      <c r="F203" s="99">
        <f t="shared" si="73"/>
        <v>0.4649932343124184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</row>
    <row r="204" spans="1:69">
      <c r="A204"/>
      <c r="B204"/>
      <c r="C204"/>
      <c r="D204"/>
      <c r="E204" s="101">
        <v>0.13</v>
      </c>
      <c r="F204" s="99">
        <f t="shared" si="73"/>
        <v>0.44882460736236407</v>
      </c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</row>
    <row r="205" spans="1:69">
      <c r="A205"/>
      <c r="B205"/>
      <c r="C205"/>
      <c r="D205"/>
      <c r="E205" s="101">
        <v>0.14000000000000001</v>
      </c>
      <c r="F205" s="99">
        <f t="shared" si="73"/>
        <v>0.43385479698731227</v>
      </c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</row>
    <row r="206" spans="1:69">
      <c r="A206"/>
      <c r="B206"/>
      <c r="C206"/>
      <c r="D206"/>
      <c r="E206" s="101">
        <v>0.15</v>
      </c>
      <c r="F206" s="99">
        <f t="shared" si="73"/>
        <v>0.41991823694694808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</row>
    <row r="207" spans="1:69">
      <c r="A207"/>
      <c r="B207"/>
      <c r="C207"/>
      <c r="D207"/>
      <c r="E207" s="101">
        <v>0.16</v>
      </c>
      <c r="F207" s="99">
        <f t="shared" si="73"/>
        <v>0.40688145567715872</v>
      </c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</row>
    <row r="208" spans="1:69">
      <c r="A208"/>
      <c r="B208"/>
      <c r="C208"/>
      <c r="D208"/>
      <c r="E208" s="101">
        <v>0.17</v>
      </c>
      <c r="F208" s="99">
        <f t="shared" si="73"/>
        <v>0.39463528207023885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</row>
    <row r="209" spans="1:69">
      <c r="A209"/>
      <c r="B209"/>
      <c r="C209"/>
      <c r="D209"/>
      <c r="E209" s="101">
        <v>0.18</v>
      </c>
      <c r="F209" s="99">
        <f t="shared" si="73"/>
        <v>0.38308928247456919</v>
      </c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</row>
    <row r="210" spans="1:69">
      <c r="A210"/>
      <c r="B210"/>
      <c r="C210"/>
      <c r="D210"/>
      <c r="E210" s="101">
        <v>0.19</v>
      </c>
      <c r="F210" s="99">
        <f t="shared" si="73"/>
        <v>0.37216770377797354</v>
      </c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</row>
    <row r="211" spans="1:69">
      <c r="A211"/>
      <c r="B211"/>
      <c r="C211"/>
      <c r="D211"/>
      <c r="E211" s="101">
        <v>0.2</v>
      </c>
      <c r="F211" s="99">
        <f t="shared" si="73"/>
        <v>0.36180645831168828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</row>
    <row r="212" spans="1:69">
      <c r="A212"/>
      <c r="B212"/>
      <c r="C212"/>
      <c r="D212"/>
      <c r="E212" s="101">
        <v>0.21</v>
      </c>
      <c r="F212" s="99">
        <f t="shared" si="73"/>
        <v>0.35195084514946301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</row>
    <row r="213" spans="1:69">
      <c r="A213"/>
      <c r="B213"/>
      <c r="C213"/>
      <c r="D213"/>
      <c r="E213" s="101">
        <v>0.22</v>
      </c>
      <c r="F213" s="99">
        <f t="shared" si="73"/>
        <v>0.34255380199121466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</row>
    <row r="214" spans="1:69">
      <c r="A214"/>
      <c r="B214"/>
      <c r="C214"/>
      <c r="D214"/>
      <c r="E214" s="101">
        <v>0.23</v>
      </c>
      <c r="F214" s="99">
        <f t="shared" si="73"/>
        <v>0.33357454595190628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</row>
    <row r="215" spans="1:69">
      <c r="A215"/>
      <c r="B215"/>
      <c r="C215"/>
      <c r="D215"/>
      <c r="E215" s="101">
        <v>0.24</v>
      </c>
      <c r="F215" s="99">
        <f t="shared" si="73"/>
        <v>0.32497750383930951</v>
      </c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</row>
    <row r="216" spans="1:69">
      <c r="A216"/>
      <c r="B216"/>
      <c r="C216"/>
      <c r="D216"/>
      <c r="E216" s="101">
        <v>0.25</v>
      </c>
      <c r="F216" s="99">
        <f t="shared" si="73"/>
        <v>0.3167314609462179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</row>
    <row r="217" spans="1:69">
      <c r="A217"/>
      <c r="B217"/>
      <c r="C217"/>
      <c r="D217"/>
      <c r="E217" s="101">
        <v>0.26</v>
      </c>
      <c r="F217" s="99">
        <f t="shared" si="73"/>
        <v>0.30880887688925507</v>
      </c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</row>
    <row r="218" spans="1:69">
      <c r="A218"/>
      <c r="B218"/>
      <c r="C218"/>
      <c r="D218"/>
      <c r="E218" s="101">
        <v>0.27</v>
      </c>
      <c r="F218" s="99">
        <f t="shared" si="73"/>
        <v>0.30118533063671998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</row>
    <row r="219" spans="1:69">
      <c r="A219"/>
      <c r="B219"/>
      <c r="C219"/>
      <c r="D219"/>
      <c r="E219" s="101">
        <v>0.28000000000000003</v>
      </c>
      <c r="F219" s="99">
        <f t="shared" si="73"/>
        <v>0.29383906651420327</v>
      </c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</row>
    <row r="220" spans="1:69">
      <c r="A220"/>
      <c r="B220"/>
      <c r="C220"/>
      <c r="D220"/>
      <c r="E220" s="101">
        <v>0.28999999999999998</v>
      </c>
      <c r="F220" s="99">
        <f t="shared" si="73"/>
        <v>0.28675061991232675</v>
      </c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</row>
    <row r="221" spans="1:69">
      <c r="A221"/>
      <c r="B221"/>
      <c r="C221"/>
      <c r="D221"/>
      <c r="E221" s="101">
        <v>0.3</v>
      </c>
      <c r="F221" s="99">
        <f t="shared" si="73"/>
        <v>0.27990250647383913</v>
      </c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</row>
    <row r="222" spans="1:69">
      <c r="A222"/>
      <c r="B222"/>
      <c r="C222"/>
      <c r="D222"/>
      <c r="E222" s="101">
        <v>0.31</v>
      </c>
      <c r="F222" s="99">
        <f t="shared" si="73"/>
        <v>0.27327896226359494</v>
      </c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</row>
    <row r="223" spans="1:69">
      <c r="A223"/>
      <c r="B223"/>
      <c r="C223"/>
      <c r="D223"/>
      <c r="E223" s="101">
        <v>0.32</v>
      </c>
      <c r="F223" s="99">
        <f t="shared" si="73"/>
        <v>0.26686572520404972</v>
      </c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</row>
    <row r="224" spans="1:69">
      <c r="A224"/>
      <c r="B224"/>
      <c r="C224"/>
      <c r="D224"/>
      <c r="E224" s="101">
        <v>0.33</v>
      </c>
      <c r="F224" s="99">
        <f t="shared" si="73"/>
        <v>0.26064985015336545</v>
      </c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</row>
    <row r="225" spans="1:69">
      <c r="A225"/>
      <c r="B225"/>
      <c r="C225"/>
      <c r="D225"/>
      <c r="E225" s="101">
        <v>0.34</v>
      </c>
      <c r="F225" s="99">
        <f t="shared" si="73"/>
        <v>0.25461955159712985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</row>
    <row r="226" spans="1:69">
      <c r="A226"/>
      <c r="B226"/>
      <c r="C226"/>
      <c r="D226"/>
      <c r="E226" s="101">
        <v>0.35</v>
      </c>
      <c r="F226" s="99">
        <f t="shared" si="73"/>
        <v>0.24876406914873295</v>
      </c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</row>
    <row r="227" spans="1:69">
      <c r="A227"/>
      <c r="B227"/>
      <c r="C227"/>
      <c r="D227"/>
      <c r="E227" s="101">
        <v>0.36</v>
      </c>
      <c r="F227" s="99">
        <f t="shared" si="73"/>
        <v>0.24307355200146027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</row>
    <row r="228" spans="1:69">
      <c r="A228"/>
      <c r="B228"/>
      <c r="C228"/>
      <c r="D228"/>
      <c r="E228" s="101">
        <v>0.37</v>
      </c>
      <c r="F228" s="99">
        <f t="shared" si="73"/>
        <v>0.23753895921546114</v>
      </c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</row>
    <row r="229" spans="1:69">
      <c r="A229"/>
      <c r="B229"/>
      <c r="C229"/>
      <c r="D229"/>
      <c r="E229" s="101">
        <v>0.38</v>
      </c>
      <c r="F229" s="99">
        <f t="shared" si="73"/>
        <v>0.23215197330486456</v>
      </c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</row>
    <row r="230" spans="1:69">
      <c r="A230"/>
      <c r="B230"/>
      <c r="C230"/>
      <c r="D230"/>
      <c r="E230" s="101">
        <v>0.39</v>
      </c>
      <c r="F230" s="99">
        <f t="shared" si="73"/>
        <v>0.22690492505140591</v>
      </c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</row>
    <row r="231" spans="1:69">
      <c r="A231"/>
      <c r="B231"/>
      <c r="C231"/>
      <c r="D231"/>
      <c r="E231" s="101">
        <v>0.4</v>
      </c>
      <c r="F231" s="99">
        <f t="shared" si="73"/>
        <v>0.22179072783857934</v>
      </c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</row>
    <row r="232" spans="1:69">
      <c r="A232"/>
      <c r="B232"/>
      <c r="C232"/>
      <c r="D232"/>
      <c r="E232" s="101">
        <v>0.41</v>
      </c>
      <c r="F232" s="99">
        <f t="shared" si="73"/>
        <v>0.21680282009532431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</row>
    <row r="233" spans="1:69">
      <c r="A233"/>
      <c r="B233"/>
      <c r="C233"/>
      <c r="D233"/>
      <c r="E233" s="101">
        <v>0.42</v>
      </c>
      <c r="F233" s="99">
        <f t="shared" si="73"/>
        <v>0.21193511467635409</v>
      </c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</row>
    <row r="234" spans="1:69">
      <c r="A234"/>
      <c r="B234"/>
      <c r="C234"/>
      <c r="D234"/>
      <c r="E234" s="101">
        <v>0.43</v>
      </c>
      <c r="F234" s="99">
        <f t="shared" si="73"/>
        <v>0.20718195419949487</v>
      </c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</row>
    <row r="235" spans="1:69">
      <c r="A235"/>
      <c r="B235"/>
      <c r="C235"/>
      <c r="D235"/>
      <c r="E235" s="101">
        <v>0.44</v>
      </c>
      <c r="F235" s="99">
        <f t="shared" si="73"/>
        <v>0.20253807151810574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</row>
    <row r="236" spans="1:69">
      <c r="A236"/>
      <c r="B236"/>
      <c r="C236"/>
      <c r="D236"/>
      <c r="E236" s="101">
        <v>0.45</v>
      </c>
      <c r="F236" s="99">
        <f t="shared" si="73"/>
        <v>0.19799855463598989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</row>
    <row r="237" spans="1:69">
      <c r="A237"/>
      <c r="B237"/>
      <c r="C237"/>
      <c r="D237"/>
      <c r="E237" s="101">
        <v>0.46</v>
      </c>
      <c r="F237" s="99">
        <f t="shared" si="73"/>
        <v>0.19355881547879727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</row>
    <row r="238" spans="1:69">
      <c r="A238"/>
      <c r="B238"/>
      <c r="C238"/>
      <c r="D238"/>
      <c r="E238" s="101">
        <v>0.47</v>
      </c>
      <c r="F238" s="99">
        <f t="shared" si="73"/>
        <v>0.18921456202416265</v>
      </c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</row>
    <row r="239" spans="1:69">
      <c r="A239"/>
      <c r="B239"/>
      <c r="C239"/>
      <c r="D239"/>
      <c r="E239" s="101">
        <v>0.48</v>
      </c>
      <c r="F239" s="99">
        <f t="shared" si="73"/>
        <v>0.18496177336620051</v>
      </c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</row>
    <row r="240" spans="1:69">
      <c r="A240"/>
      <c r="B240"/>
      <c r="C240"/>
      <c r="D240"/>
      <c r="E240" s="101">
        <v>0.49</v>
      </c>
      <c r="F240" s="99">
        <f t="shared" si="73"/>
        <v>0.18079667735124791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</row>
    <row r="241" spans="1:69">
      <c r="A241"/>
      <c r="B241"/>
      <c r="C241"/>
      <c r="D241"/>
      <c r="E241" s="101">
        <v>0.5</v>
      </c>
      <c r="F241" s="99">
        <f t="shared" si="73"/>
        <v>0.17671573047310896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</row>
    <row r="242" spans="1:69">
      <c r="A242"/>
      <c r="B242"/>
      <c r="C242"/>
      <c r="D242"/>
      <c r="E242" s="101">
        <v>0.51</v>
      </c>
      <c r="F242" s="99">
        <f t="shared" si="73"/>
        <v>0.17271559975928066</v>
      </c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</row>
    <row r="243" spans="1:69">
      <c r="A243"/>
      <c r="B243"/>
      <c r="C243"/>
      <c r="D243"/>
      <c r="E243" s="101">
        <v>0.52</v>
      </c>
      <c r="F243" s="99">
        <f t="shared" si="73"/>
        <v>0.16879314641614612</v>
      </c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</row>
    <row r="244" spans="1:69">
      <c r="A244"/>
      <c r="B244"/>
      <c r="C244"/>
      <c r="D244"/>
      <c r="E244" s="101">
        <v>0.53</v>
      </c>
      <c r="F244" s="99">
        <f t="shared" si="73"/>
        <v>0.16494541103206586</v>
      </c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</row>
    <row r="245" spans="1:69">
      <c r="A245"/>
      <c r="B245"/>
      <c r="C245"/>
      <c r="D245"/>
      <c r="E245" s="101">
        <v>0.54</v>
      </c>
      <c r="F245" s="99">
        <f t="shared" si="73"/>
        <v>0.16116960016361104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</row>
    <row r="246" spans="1:69">
      <c r="A246"/>
      <c r="B246"/>
      <c r="C246"/>
      <c r="D246"/>
      <c r="E246" s="101">
        <v>0.55000000000000004</v>
      </c>
      <c r="F246" s="99">
        <f t="shared" si="73"/>
        <v>0.15746307415263533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</row>
    <row r="247" spans="1:69">
      <c r="A247"/>
      <c r="B247"/>
      <c r="C247"/>
      <c r="D247"/>
      <c r="E247" s="101">
        <v>0.56000000000000005</v>
      </c>
      <c r="F247" s="99">
        <f t="shared" si="73"/>
        <v>0.1538233360410943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</row>
    <row r="248" spans="1:69">
      <c r="A248"/>
      <c r="B248"/>
      <c r="C248"/>
      <c r="D248"/>
      <c r="E248" s="101">
        <v>0.56999999999999995</v>
      </c>
      <c r="F248" s="99">
        <f t="shared" si="73"/>
        <v>0.15024802146701535</v>
      </c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</row>
    <row r="249" spans="1:69">
      <c r="A249"/>
      <c r="B249"/>
      <c r="C249"/>
      <c r="D249"/>
      <c r="E249" s="101">
        <v>0.57999999999999996</v>
      </c>
      <c r="F249" s="99">
        <f t="shared" si="73"/>
        <v>0.14673488943921778</v>
      </c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</row>
    <row r="250" spans="1:69">
      <c r="A250"/>
      <c r="B250"/>
      <c r="C250"/>
      <c r="D250"/>
      <c r="E250" s="101">
        <v>0.59</v>
      </c>
      <c r="F250" s="99">
        <f t="shared" si="73"/>
        <v>0.14328181390063915</v>
      </c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</row>
    <row r="251" spans="1:69">
      <c r="A251"/>
      <c r="B251"/>
      <c r="C251"/>
      <c r="D251"/>
      <c r="E251" s="101">
        <v>0.6</v>
      </c>
      <c r="F251" s="99">
        <f t="shared" si="73"/>
        <v>0.13988677600073013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</row>
    <row r="252" spans="1:69">
      <c r="A252"/>
      <c r="B252"/>
      <c r="C252"/>
      <c r="D252"/>
      <c r="E252" s="101">
        <v>0.61</v>
      </c>
      <c r="F252" s="99">
        <f t="shared" si="73"/>
        <v>0.13654785700658559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</row>
    <row r="253" spans="1:69">
      <c r="A253"/>
      <c r="B253"/>
      <c r="C253"/>
      <c r="D253"/>
      <c r="E253" s="101">
        <v>0.62</v>
      </c>
      <c r="F253" s="99">
        <f t="shared" si="73"/>
        <v>0.13326323179048596</v>
      </c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</row>
    <row r="254" spans="1:69">
      <c r="A254"/>
      <c r="B254"/>
      <c r="C254"/>
      <c r="D254"/>
      <c r="E254" s="101">
        <v>0.63</v>
      </c>
      <c r="F254" s="99">
        <f t="shared" si="73"/>
        <v>0.13003116283850485</v>
      </c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</row>
    <row r="255" spans="1:69">
      <c r="A255"/>
      <c r="B255"/>
      <c r="C255"/>
      <c r="D255"/>
      <c r="E255" s="101">
        <v>0.64</v>
      </c>
      <c r="F255" s="99">
        <f t="shared" si="73"/>
        <v>0.12684999473094075</v>
      </c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</row>
    <row r="256" spans="1:69">
      <c r="A256"/>
      <c r="B256"/>
      <c r="C256"/>
      <c r="D256"/>
      <c r="E256" s="101">
        <v>0.65</v>
      </c>
      <c r="F256" s="99">
        <f t="shared" si="73"/>
        <v>0.12371814905067577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</row>
    <row r="257" spans="1:69">
      <c r="A257"/>
      <c r="B257"/>
      <c r="C257"/>
      <c r="D257"/>
      <c r="E257" s="101">
        <v>0.66</v>
      </c>
      <c r="F257" s="99">
        <f t="shared" si="73"/>
        <v>0.1206341196802565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</row>
    <row r="258" spans="1:69">
      <c r="A258"/>
      <c r="B258"/>
      <c r="C258"/>
      <c r="D258"/>
      <c r="E258" s="101">
        <v>0.67</v>
      </c>
      <c r="F258" s="99">
        <f t="shared" si="73"/>
        <v>0.11759646845261931</v>
      </c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</row>
    <row r="259" spans="1:69">
      <c r="A259"/>
      <c r="B259"/>
      <c r="C259"/>
      <c r="D259"/>
      <c r="E259" s="101">
        <v>0.68</v>
      </c>
      <c r="F259" s="99">
        <f t="shared" si="73"/>
        <v>0.1146038211240209</v>
      </c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</row>
    <row r="260" spans="1:69">
      <c r="A260"/>
      <c r="B260"/>
      <c r="C260"/>
      <c r="D260"/>
      <c r="E260" s="101">
        <v>0.69</v>
      </c>
      <c r="F260" s="100">
        <f t="shared" ref="F260:F269" si="74">$F$259-($F$259-$F$291)/($E$291-$E$259)*(E260-$E$259)</f>
        <v>0.11352245171389526</v>
      </c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</row>
    <row r="261" spans="1:69">
      <c r="A261"/>
      <c r="B261"/>
      <c r="C261"/>
      <c r="D261"/>
      <c r="E261" s="101">
        <v>0.7</v>
      </c>
      <c r="F261" s="100">
        <f t="shared" si="74"/>
        <v>0.1124410823037696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</row>
    <row r="262" spans="1:69">
      <c r="A262"/>
      <c r="B262"/>
      <c r="C262"/>
      <c r="D262"/>
      <c r="E262" s="101">
        <v>0.71</v>
      </c>
      <c r="F262" s="100">
        <f t="shared" si="74"/>
        <v>0.11135971289364395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</row>
    <row r="263" spans="1:69">
      <c r="A263"/>
      <c r="B263"/>
      <c r="C263"/>
      <c r="D263"/>
      <c r="E263" s="101">
        <v>0.72</v>
      </c>
      <c r="F263" s="100">
        <f t="shared" si="74"/>
        <v>0.1102783434835183</v>
      </c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</row>
    <row r="264" spans="1:69">
      <c r="A264"/>
      <c r="B264"/>
      <c r="C264"/>
      <c r="D264"/>
      <c r="E264" s="101">
        <v>0.73</v>
      </c>
      <c r="F264" s="100">
        <f t="shared" si="74"/>
        <v>0.10919697407339264</v>
      </c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</row>
    <row r="265" spans="1:69">
      <c r="A265"/>
      <c r="B265"/>
      <c r="C265"/>
      <c r="D265"/>
      <c r="E265" s="101">
        <v>0.74</v>
      </c>
      <c r="F265" s="100">
        <f t="shared" si="74"/>
        <v>0.10811560466326699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</row>
    <row r="266" spans="1:69">
      <c r="A266"/>
      <c r="B266"/>
      <c r="C266"/>
      <c r="D266"/>
      <c r="E266" s="101">
        <v>0.75</v>
      </c>
      <c r="F266" s="100">
        <f t="shared" si="74"/>
        <v>0.10703423525314133</v>
      </c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</row>
    <row r="267" spans="1:69">
      <c r="A267"/>
      <c r="B267"/>
      <c r="C267"/>
      <c r="D267"/>
      <c r="E267" s="101">
        <v>0.76</v>
      </c>
      <c r="F267" s="100">
        <f t="shared" si="74"/>
        <v>0.10595286584301568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</row>
    <row r="268" spans="1:69">
      <c r="A268"/>
      <c r="B268"/>
      <c r="C268"/>
      <c r="D268"/>
      <c r="E268" s="101">
        <v>0.77</v>
      </c>
      <c r="F268" s="100">
        <f t="shared" si="74"/>
        <v>0.10487149643289002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</row>
    <row r="269" spans="1:69">
      <c r="A269"/>
      <c r="B269"/>
      <c r="C269"/>
      <c r="D269"/>
      <c r="E269" s="101">
        <v>0.78</v>
      </c>
      <c r="F269" s="100">
        <f t="shared" si="74"/>
        <v>0.10379012702276437</v>
      </c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</row>
    <row r="270" spans="1:69">
      <c r="A270"/>
      <c r="B270"/>
      <c r="C270"/>
      <c r="D270"/>
      <c r="E270" s="101">
        <v>0.79</v>
      </c>
      <c r="F270" s="100">
        <f t="shared" ref="F270" si="75">$F$259-($F$259-$F$291)/($E$291-$E$259)*(E270-$E$259)</f>
        <v>0.10270875761263872</v>
      </c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</row>
    <row r="271" spans="1:69">
      <c r="A271"/>
      <c r="B271"/>
      <c r="C271"/>
      <c r="D271"/>
      <c r="E271" s="101">
        <v>0.8</v>
      </c>
      <c r="F271" s="100">
        <f t="shared" ref="F271:F290" si="76">$F$259-($F$259-$F$291)/($E$291-$E$259)*(E271-$E$259)</f>
        <v>0.10162738820251306</v>
      </c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</row>
    <row r="272" spans="1:69">
      <c r="A272"/>
      <c r="B272"/>
      <c r="C272"/>
      <c r="D272"/>
      <c r="E272" s="101">
        <v>0.81</v>
      </c>
      <c r="F272" s="100">
        <f t="shared" si="76"/>
        <v>0.10054601879238741</v>
      </c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</row>
    <row r="273" spans="1:69">
      <c r="A273"/>
      <c r="B273"/>
      <c r="C273"/>
      <c r="D273"/>
      <c r="E273" s="101">
        <v>0.82</v>
      </c>
      <c r="F273" s="100">
        <f t="shared" si="76"/>
        <v>9.9464649382261766E-2</v>
      </c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</row>
    <row r="274" spans="1:69">
      <c r="A274"/>
      <c r="B274"/>
      <c r="C274"/>
      <c r="D274"/>
      <c r="E274" s="101">
        <v>0.83</v>
      </c>
      <c r="F274" s="100">
        <f t="shared" si="76"/>
        <v>9.8383279972136112E-2</v>
      </c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</row>
    <row r="275" spans="1:69">
      <c r="A275"/>
      <c r="B275"/>
      <c r="C275"/>
      <c r="D275"/>
      <c r="E275" s="101">
        <v>0.84</v>
      </c>
      <c r="F275" s="100">
        <f t="shared" si="76"/>
        <v>9.7301910562010457E-2</v>
      </c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</row>
    <row r="276" spans="1:69">
      <c r="A276"/>
      <c r="B276"/>
      <c r="C276"/>
      <c r="D276"/>
      <c r="E276" s="101">
        <v>0.85</v>
      </c>
      <c r="F276" s="100">
        <f t="shared" si="76"/>
        <v>9.6220541151884803E-2</v>
      </c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</row>
    <row r="277" spans="1:69">
      <c r="A277"/>
      <c r="B277"/>
      <c r="C277"/>
      <c r="D277"/>
      <c r="E277" s="101">
        <v>0.86</v>
      </c>
      <c r="F277" s="100">
        <f t="shared" si="76"/>
        <v>9.5139171741759149E-2</v>
      </c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</row>
    <row r="278" spans="1:69">
      <c r="A278"/>
      <c r="B278"/>
      <c r="C278"/>
      <c r="D278"/>
      <c r="E278" s="101">
        <v>0.87</v>
      </c>
      <c r="F278" s="100">
        <f t="shared" si="76"/>
        <v>9.4057802331633494E-2</v>
      </c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</row>
    <row r="279" spans="1:69">
      <c r="A279"/>
      <c r="B279"/>
      <c r="C279"/>
      <c r="D279"/>
      <c r="E279" s="101">
        <v>0.88</v>
      </c>
      <c r="F279" s="100">
        <f t="shared" si="76"/>
        <v>9.297643292150784E-2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</row>
    <row r="280" spans="1:69">
      <c r="A280"/>
      <c r="B280"/>
      <c r="C280"/>
      <c r="D280"/>
      <c r="E280" s="101">
        <v>0.89</v>
      </c>
      <c r="F280" s="100">
        <f t="shared" si="76"/>
        <v>9.1895063511382186E-2</v>
      </c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</row>
    <row r="281" spans="1:69">
      <c r="A281"/>
      <c r="B281"/>
      <c r="C281"/>
      <c r="D281"/>
      <c r="E281" s="101">
        <v>0.9</v>
      </c>
      <c r="F281" s="100">
        <f t="shared" si="76"/>
        <v>9.0813694101256531E-2</v>
      </c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</row>
    <row r="282" spans="1:69">
      <c r="A282"/>
      <c r="B282"/>
      <c r="C282"/>
      <c r="D282"/>
      <c r="E282" s="101">
        <v>0.91</v>
      </c>
      <c r="F282" s="100">
        <f t="shared" si="76"/>
        <v>8.9732324691130877E-2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</row>
    <row r="283" spans="1:69">
      <c r="A283"/>
      <c r="B283"/>
      <c r="C283"/>
      <c r="D283"/>
      <c r="E283" s="101">
        <v>0.92</v>
      </c>
      <c r="F283" s="100">
        <f t="shared" si="76"/>
        <v>8.8650955281005223E-2</v>
      </c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</row>
    <row r="284" spans="1:69">
      <c r="A284"/>
      <c r="B284"/>
      <c r="C284"/>
      <c r="D284"/>
      <c r="E284" s="101">
        <v>0.93</v>
      </c>
      <c r="F284" s="100">
        <f t="shared" si="76"/>
        <v>8.7569585870879568E-2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</row>
    <row r="285" spans="1:69">
      <c r="A285"/>
      <c r="B285"/>
      <c r="C285"/>
      <c r="D285"/>
      <c r="E285" s="101">
        <v>0.94</v>
      </c>
      <c r="F285" s="100">
        <f t="shared" si="76"/>
        <v>8.6488216460753928E-2</v>
      </c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</row>
    <row r="286" spans="1:69">
      <c r="A286"/>
      <c r="B286"/>
      <c r="C286"/>
      <c r="D286"/>
      <c r="E286" s="101">
        <v>0.95</v>
      </c>
      <c r="F286" s="100">
        <f t="shared" si="76"/>
        <v>8.5406847050628273E-2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</row>
    <row r="287" spans="1:69">
      <c r="A287"/>
      <c r="B287"/>
      <c r="C287"/>
      <c r="D287"/>
      <c r="E287" s="101">
        <v>0.96</v>
      </c>
      <c r="F287" s="100">
        <f t="shared" si="76"/>
        <v>8.4325477640502619E-2</v>
      </c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</row>
    <row r="288" spans="1:69">
      <c r="A288"/>
      <c r="B288"/>
      <c r="C288"/>
      <c r="D288"/>
      <c r="E288" s="101">
        <v>0.97</v>
      </c>
      <c r="F288" s="100">
        <f t="shared" si="76"/>
        <v>8.3244108230376965E-2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</row>
    <row r="289" spans="1:69">
      <c r="A289"/>
      <c r="B289"/>
      <c r="C289"/>
      <c r="D289"/>
      <c r="E289" s="101">
        <v>0.98</v>
      </c>
      <c r="F289" s="100">
        <f t="shared" si="76"/>
        <v>8.216273882025131E-2</v>
      </c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</row>
    <row r="290" spans="1:69">
      <c r="A290"/>
      <c r="B290"/>
      <c r="C290"/>
      <c r="D290"/>
      <c r="E290" s="101">
        <v>0.99</v>
      </c>
      <c r="F290" s="100">
        <f t="shared" si="76"/>
        <v>8.1081369410125656E-2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</row>
    <row r="291" spans="1:69">
      <c r="A291"/>
      <c r="B291"/>
      <c r="C291"/>
      <c r="D291"/>
      <c r="E291" s="101">
        <v>1</v>
      </c>
      <c r="F291" s="94">
        <v>0.08</v>
      </c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  <pageSetUpPr autoPageBreaks="0"/>
  </sheetPr>
  <dimension ref="A1:BT134"/>
  <sheetViews>
    <sheetView showGridLines="0" tabSelected="1" defaultGridColor="0" colorId="22" zoomScaleNormal="100" workbookViewId="0">
      <pane xSplit="7" ySplit="3" topLeftCell="H4" activePane="bottomRight" state="frozen"/>
      <selection activeCell="Q84" sqref="Q84"/>
      <selection pane="topRight" activeCell="Q84" sqref="Q84"/>
      <selection pane="bottomLeft" activeCell="Q84" sqref="Q84"/>
      <selection pane="bottomRight" activeCell="V64" sqref="V64"/>
    </sheetView>
  </sheetViews>
  <sheetFormatPr baseColWidth="10" defaultColWidth="12.69921875" defaultRowHeight="11.5" outlineLevelCol="2"/>
  <cols>
    <col min="1" max="1" width="6.69921875" style="157" customWidth="1"/>
    <col min="2" max="2" width="7.8984375" style="157" customWidth="1"/>
    <col min="3" max="3" width="50.8984375" style="157" bestFit="1" customWidth="1"/>
    <col min="4" max="8" width="12.69921875" style="157"/>
    <col min="9" max="13" width="12.69921875" style="157" hidden="1" customWidth="1" outlineLevel="2"/>
    <col min="14" max="14" width="14.09765625" style="157" customWidth="1" collapsed="1"/>
    <col min="15" max="68" width="15" style="157" customWidth="1"/>
    <col min="69" max="16384" width="12.69921875" style="157"/>
  </cols>
  <sheetData>
    <row r="1" spans="1:72" s="148" customFormat="1" ht="33.75" customHeight="1">
      <c r="D1" s="149" t="s">
        <v>125</v>
      </c>
    </row>
    <row r="3" spans="1:72" s="150" customFormat="1">
      <c r="D3" s="151"/>
      <c r="E3" s="151"/>
      <c r="F3" s="151" t="s">
        <v>126</v>
      </c>
      <c r="G3" s="151" t="s">
        <v>82</v>
      </c>
      <c r="I3" s="152">
        <v>2000</v>
      </c>
      <c r="J3" s="152">
        <v>2001</v>
      </c>
      <c r="K3" s="152">
        <v>2002</v>
      </c>
      <c r="L3" s="152">
        <v>2003</v>
      </c>
      <c r="M3" s="152">
        <v>2004</v>
      </c>
      <c r="N3" s="152">
        <v>2005</v>
      </c>
      <c r="O3" s="152">
        <v>2006</v>
      </c>
      <c r="P3" s="152">
        <v>2007</v>
      </c>
      <c r="Q3" s="152">
        <v>2008</v>
      </c>
      <c r="R3" s="152">
        <v>2009</v>
      </c>
      <c r="S3" s="152">
        <v>2010</v>
      </c>
      <c r="T3" s="152">
        <v>2011</v>
      </c>
      <c r="U3" s="152">
        <v>2012</v>
      </c>
      <c r="V3" s="152">
        <v>2013</v>
      </c>
      <c r="W3" s="152">
        <v>2014</v>
      </c>
      <c r="X3" s="152">
        <v>2015</v>
      </c>
      <c r="Y3" s="152">
        <v>2016</v>
      </c>
      <c r="Z3" s="152">
        <v>2017</v>
      </c>
      <c r="AA3" s="152">
        <v>2018</v>
      </c>
      <c r="AB3" s="152">
        <v>2019</v>
      </c>
      <c r="AC3" s="152">
        <v>2020</v>
      </c>
      <c r="AD3" s="152">
        <v>2021</v>
      </c>
      <c r="AE3" s="152">
        <v>2022</v>
      </c>
      <c r="AF3" s="152">
        <v>2023</v>
      </c>
      <c r="AG3" s="152">
        <v>2024</v>
      </c>
      <c r="AH3" s="152">
        <v>2025</v>
      </c>
      <c r="AI3" s="152">
        <v>2026</v>
      </c>
      <c r="AJ3" s="152">
        <v>2027</v>
      </c>
      <c r="AK3" s="152">
        <v>2028</v>
      </c>
      <c r="AL3" s="152">
        <v>2029</v>
      </c>
      <c r="AM3" s="152">
        <v>2030</v>
      </c>
      <c r="AN3" s="152">
        <v>2031</v>
      </c>
      <c r="AO3" s="152">
        <v>2032</v>
      </c>
      <c r="AP3" s="152">
        <v>2033</v>
      </c>
      <c r="AQ3" s="152">
        <v>2034</v>
      </c>
      <c r="AR3" s="152">
        <v>2035</v>
      </c>
      <c r="AS3" s="152">
        <v>2036</v>
      </c>
      <c r="AT3" s="152">
        <v>2037</v>
      </c>
      <c r="AU3" s="152">
        <v>2038</v>
      </c>
      <c r="AV3" s="152">
        <v>2039</v>
      </c>
      <c r="AW3" s="152">
        <v>2040</v>
      </c>
      <c r="AX3" s="152">
        <v>2041</v>
      </c>
      <c r="AY3" s="152">
        <v>2042</v>
      </c>
      <c r="AZ3" s="152">
        <v>2043</v>
      </c>
      <c r="BA3" s="152">
        <v>2044</v>
      </c>
      <c r="BB3" s="152">
        <v>2045</v>
      </c>
      <c r="BC3" s="152">
        <v>2046</v>
      </c>
      <c r="BD3" s="152">
        <v>2047</v>
      </c>
      <c r="BE3" s="152">
        <v>2048</v>
      </c>
      <c r="BF3" s="152">
        <v>2049</v>
      </c>
      <c r="BG3" s="152">
        <v>2050</v>
      </c>
      <c r="BH3" s="152">
        <v>2051</v>
      </c>
      <c r="BI3" s="152">
        <v>2052</v>
      </c>
      <c r="BJ3" s="152">
        <v>2053</v>
      </c>
      <c r="BK3" s="152">
        <v>2054</v>
      </c>
      <c r="BL3" s="152">
        <v>2055</v>
      </c>
      <c r="BM3" s="152">
        <v>2056</v>
      </c>
      <c r="BN3" s="152">
        <v>2057</v>
      </c>
      <c r="BO3" s="152">
        <v>2058</v>
      </c>
      <c r="BP3" s="152">
        <v>2059</v>
      </c>
    </row>
    <row r="4" spans="1:72" s="150" customFormat="1"/>
    <row r="5" spans="1:72" s="155" customFormat="1" ht="18" customHeight="1">
      <c r="A5" s="153">
        <v>1</v>
      </c>
      <c r="B5" s="153" t="s">
        <v>245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</row>
    <row r="6" spans="1:72" s="150" customFormat="1"/>
    <row r="7" spans="1:72" s="150" customFormat="1" ht="15.5">
      <c r="B7" s="156" t="s">
        <v>138</v>
      </c>
    </row>
    <row r="8" spans="1:72" s="150" customFormat="1"/>
    <row r="9" spans="1:72" s="150" customFormat="1" ht="12">
      <c r="C9" s="150" t="s">
        <v>142</v>
      </c>
      <c r="F9" s="157" t="s">
        <v>127</v>
      </c>
      <c r="G9" s="157" t="s">
        <v>66</v>
      </c>
      <c r="N9" s="158">
        <v>0</v>
      </c>
      <c r="O9" s="176">
        <v>19686661.5</v>
      </c>
      <c r="P9" s="176">
        <v>19929601</v>
      </c>
      <c r="Q9" s="176">
        <v>20271747</v>
      </c>
      <c r="R9" s="176">
        <v>20094110.5</v>
      </c>
      <c r="S9" s="176">
        <v>19879287</v>
      </c>
      <c r="T9" s="176">
        <v>20056433</v>
      </c>
      <c r="U9" s="176">
        <v>20292512.5</v>
      </c>
      <c r="V9" s="176">
        <v>20225958.7425288</v>
      </c>
      <c r="W9" s="176">
        <v>19504825.7425288</v>
      </c>
      <c r="X9" s="176">
        <v>19446573.499995001</v>
      </c>
      <c r="Y9" s="176">
        <v>19832996.023583494</v>
      </c>
      <c r="Z9" s="176">
        <v>20000234.045331456</v>
      </c>
      <c r="AA9" s="176">
        <v>20159412.127697904</v>
      </c>
      <c r="AB9" s="176">
        <v>20311400.886577308</v>
      </c>
      <c r="AC9" s="176">
        <v>20456219.357561342</v>
      </c>
      <c r="AD9" s="176">
        <v>20591301.356799465</v>
      </c>
      <c r="AE9" s="176">
        <v>20714001.493888363</v>
      </c>
      <c r="AF9" s="176">
        <v>20824535.107534565</v>
      </c>
      <c r="AG9" s="176">
        <v>20925253.938968159</v>
      </c>
      <c r="AH9" s="176">
        <v>21017240.522457413</v>
      </c>
      <c r="AI9" s="176">
        <v>21204849.415832177</v>
      </c>
      <c r="AJ9" s="176">
        <v>21487032.9753398</v>
      </c>
      <c r="AK9" s="176">
        <v>21758851.617287319</v>
      </c>
      <c r="AL9" s="176">
        <v>22022296.967997979</v>
      </c>
      <c r="AM9" s="176">
        <v>22281275.138631258</v>
      </c>
      <c r="AN9" s="176">
        <v>22537201.463225037</v>
      </c>
      <c r="AO9" s="176">
        <v>22785581.97443036</v>
      </c>
      <c r="AP9" s="176">
        <v>23023659.339816608</v>
      </c>
      <c r="AQ9" s="176">
        <v>23252586.875847161</v>
      </c>
      <c r="AR9" s="176">
        <v>23473259.687252775</v>
      </c>
      <c r="AS9" s="176">
        <v>23685221.073009755</v>
      </c>
      <c r="AT9" s="176">
        <v>23887446.529763952</v>
      </c>
      <c r="AU9" s="176">
        <v>24079770.210637212</v>
      </c>
      <c r="AV9" s="176">
        <v>24262855.503142174</v>
      </c>
      <c r="AW9" s="176">
        <v>24437174.770805597</v>
      </c>
      <c r="AX9" s="176">
        <v>24602140.889330655</v>
      </c>
      <c r="AY9" s="176">
        <v>24756758.338312797</v>
      </c>
      <c r="AZ9" s="176">
        <v>24900779.738030851</v>
      </c>
      <c r="BA9" s="176">
        <v>25034720.194543283</v>
      </c>
      <c r="BB9" s="176">
        <v>25159034.213195801</v>
      </c>
      <c r="BC9" s="176">
        <v>25273350.578028105</v>
      </c>
      <c r="BD9" s="176">
        <v>25376936.518102806</v>
      </c>
      <c r="BE9" s="176">
        <v>25469653.705705993</v>
      </c>
      <c r="BF9" s="176">
        <v>25552011.68451187</v>
      </c>
      <c r="BG9" s="176">
        <v>25608834.074572772</v>
      </c>
      <c r="BH9" s="176">
        <v>25645145.57449732</v>
      </c>
      <c r="BI9" s="176">
        <v>25681508.561538499</v>
      </c>
      <c r="BJ9" s="176">
        <v>25717923.108701363</v>
      </c>
      <c r="BK9" s="176">
        <v>25754389.289094493</v>
      </c>
      <c r="BL9" s="176">
        <v>25790907.175930128</v>
      </c>
      <c r="BM9" s="176">
        <v>25827476.842524305</v>
      </c>
      <c r="BN9" s="176">
        <v>25864098.362297036</v>
      </c>
      <c r="BO9" s="176">
        <v>25900771.80877243</v>
      </c>
      <c r="BP9" s="176">
        <v>25937497.255578842</v>
      </c>
      <c r="BQ9" s="159"/>
    </row>
    <row r="10" spans="1:72" s="150" customFormat="1"/>
    <row r="11" spans="1:72" s="150" customFormat="1" ht="15.5">
      <c r="B11" s="156" t="s">
        <v>139</v>
      </c>
    </row>
    <row r="12" spans="1:72" s="150" customFormat="1"/>
    <row r="13" spans="1:72" s="150" customFormat="1">
      <c r="C13" s="160" t="str">
        <f t="array" ref="C13:C42">Fixed.Retail.Services</f>
        <v>Llamadas salientes Local on-net</v>
      </c>
      <c r="G13" s="160" t="str">
        <f t="array" ref="G13:G42">Fixed.Retail.Services.Units</f>
        <v>Minutos</v>
      </c>
      <c r="I13" s="161"/>
      <c r="N13" s="162"/>
      <c r="O13" s="176">
        <v>115672979824.64894</v>
      </c>
      <c r="P13" s="176">
        <v>126511277549.99492</v>
      </c>
      <c r="Q13" s="176">
        <v>108271819366.53651</v>
      </c>
      <c r="R13" s="176">
        <v>91842610369.153946</v>
      </c>
      <c r="S13" s="176">
        <v>77649776156.468445</v>
      </c>
      <c r="T13" s="176">
        <v>68603769615.084297</v>
      </c>
      <c r="U13" s="176">
        <v>56625046342.55101</v>
      </c>
      <c r="V13" s="176">
        <v>55893867986.340073</v>
      </c>
      <c r="W13" s="176">
        <v>46593094852.281937</v>
      </c>
      <c r="X13" s="176">
        <v>37083439671.79364</v>
      </c>
      <c r="Y13" s="176">
        <v>32865247711.283306</v>
      </c>
      <c r="Z13" s="176">
        <v>30948787162.597904</v>
      </c>
      <c r="AA13" s="176">
        <v>29155531727.094124</v>
      </c>
      <c r="AB13" s="176">
        <v>27825628656.977535</v>
      </c>
      <c r="AC13" s="176">
        <v>26537725003.671749</v>
      </c>
      <c r="AD13" s="176">
        <v>25648045843.500721</v>
      </c>
      <c r="AE13" s="176">
        <v>24816484414.242504</v>
      </c>
      <c r="AF13" s="176">
        <v>24339448575.758297</v>
      </c>
      <c r="AG13" s="176">
        <v>23863057919.688713</v>
      </c>
      <c r="AH13" s="176">
        <v>23388866266.911774</v>
      </c>
      <c r="AI13" s="176">
        <v>23532979953.560272</v>
      </c>
      <c r="AJ13" s="176">
        <v>23903592709.443199</v>
      </c>
      <c r="AK13" s="176">
        <v>24259960818.224411</v>
      </c>
      <c r="AL13" s="176">
        <v>24605256023.873661</v>
      </c>
      <c r="AM13" s="176">
        <v>24945689794.734299</v>
      </c>
      <c r="AN13" s="176">
        <v>25283378397.74548</v>
      </c>
      <c r="AO13" s="176">
        <v>25611046300.322765</v>
      </c>
      <c r="AP13" s="176">
        <v>25924314650.91877</v>
      </c>
      <c r="AQ13" s="176">
        <v>26225046433.683018</v>
      </c>
      <c r="AR13" s="176">
        <v>26514659929.463425</v>
      </c>
      <c r="AS13" s="176">
        <v>26792413631.184841</v>
      </c>
      <c r="AT13" s="176">
        <v>27056658307.53701</v>
      </c>
      <c r="AU13" s="176">
        <v>27307118971.550438</v>
      </c>
      <c r="AV13" s="176">
        <v>27544845054.988667</v>
      </c>
      <c r="AW13" s="176">
        <v>27770572239.747513</v>
      </c>
      <c r="AX13" s="176">
        <v>27983334419.117085</v>
      </c>
      <c r="AY13" s="176">
        <v>28181515102.508434</v>
      </c>
      <c r="AZ13" s="176">
        <v>28364700591.030869</v>
      </c>
      <c r="BA13" s="176">
        <v>28533697421.317162</v>
      </c>
      <c r="BB13" s="176">
        <v>28689207873.609177</v>
      </c>
      <c r="BC13" s="176">
        <v>28830603238.848488</v>
      </c>
      <c r="BD13" s="176">
        <v>28956676253.828159</v>
      </c>
      <c r="BE13" s="176">
        <v>29067177724.818218</v>
      </c>
      <c r="BF13" s="176">
        <v>29163789060.46143</v>
      </c>
      <c r="BG13" s="176">
        <v>29230336630.724358</v>
      </c>
      <c r="BH13" s="176">
        <v>29273068301.526031</v>
      </c>
      <c r="BI13" s="176">
        <v>29315862358.351093</v>
      </c>
      <c r="BJ13" s="176">
        <v>29358718892.159832</v>
      </c>
      <c r="BK13" s="176">
        <v>29401637994.045071</v>
      </c>
      <c r="BL13" s="176">
        <v>29444619755.232216</v>
      </c>
      <c r="BM13" s="176">
        <v>29487664267.07951</v>
      </c>
      <c r="BN13" s="176">
        <v>29530771621.078262</v>
      </c>
      <c r="BO13" s="176">
        <v>29573941908.852978</v>
      </c>
      <c r="BP13" s="176">
        <v>29617175222.161579</v>
      </c>
    </row>
    <row r="14" spans="1:72" s="150" customFormat="1">
      <c r="C14" s="160" t="str">
        <v>Llamadas salientes Larga Distancia on-net</v>
      </c>
      <c r="G14" s="160" t="str">
        <v>Minutos</v>
      </c>
      <c r="I14" s="161"/>
      <c r="N14" s="162"/>
      <c r="O14" s="176">
        <v>23925448527.601727</v>
      </c>
      <c r="P14" s="176">
        <v>26260534231.830879</v>
      </c>
      <c r="Q14" s="176">
        <v>26798397051.598297</v>
      </c>
      <c r="R14" s="176">
        <v>26408624556.221371</v>
      </c>
      <c r="S14" s="176">
        <v>29199384049.580154</v>
      </c>
      <c r="T14" s="176">
        <v>29784277679.764668</v>
      </c>
      <c r="U14" s="176">
        <v>27059223554.152054</v>
      </c>
      <c r="V14" s="176">
        <v>25833376835.197735</v>
      </c>
      <c r="W14" s="176">
        <v>24574792683.180553</v>
      </c>
      <c r="X14" s="176">
        <v>19559075111.940739</v>
      </c>
      <c r="Y14" s="176">
        <v>17334256321.601818</v>
      </c>
      <c r="Z14" s="176">
        <v>16323449445.201946</v>
      </c>
      <c r="AA14" s="176">
        <v>15377625161.685099</v>
      </c>
      <c r="AB14" s="176">
        <v>14676188772.012867</v>
      </c>
      <c r="AC14" s="176">
        <v>13996904312.024899</v>
      </c>
      <c r="AD14" s="176">
        <v>13527657077.320581</v>
      </c>
      <c r="AE14" s="176">
        <v>13089063122.741299</v>
      </c>
      <c r="AF14" s="176">
        <v>12837458096.924421</v>
      </c>
      <c r="AG14" s="176">
        <v>12586193362.391747</v>
      </c>
      <c r="AH14" s="176">
        <v>12336088457.447504</v>
      </c>
      <c r="AI14" s="176">
        <v>12412098947.487366</v>
      </c>
      <c r="AJ14" s="176">
        <v>12607572797.645638</v>
      </c>
      <c r="AK14" s="176">
        <v>12795533533.457685</v>
      </c>
      <c r="AL14" s="176">
        <v>12977654041.233118</v>
      </c>
      <c r="AM14" s="176">
        <v>13157210461.938316</v>
      </c>
      <c r="AN14" s="176">
        <v>13335318987.17757</v>
      </c>
      <c r="AO14" s="176">
        <v>13508142252.090506</v>
      </c>
      <c r="AP14" s="176">
        <v>13673370700.522745</v>
      </c>
      <c r="AQ14" s="176">
        <v>13831986934.067762</v>
      </c>
      <c r="AR14" s="176">
        <v>13984739002.579607</v>
      </c>
      <c r="AS14" s="176">
        <v>14131235809.851803</v>
      </c>
      <c r="AT14" s="176">
        <v>14270607494.853119</v>
      </c>
      <c r="AU14" s="176">
        <v>14402709020.045542</v>
      </c>
      <c r="AV14" s="176">
        <v>14528093891.653675</v>
      </c>
      <c r="AW14" s="176">
        <v>14647150133.485077</v>
      </c>
      <c r="AX14" s="176">
        <v>14759368187.799894</v>
      </c>
      <c r="AY14" s="176">
        <v>14863895462.143744</v>
      </c>
      <c r="AZ14" s="176">
        <v>14960513757.56452</v>
      </c>
      <c r="BA14" s="176">
        <v>15049648469.082764</v>
      </c>
      <c r="BB14" s="176">
        <v>15131670003.330702</v>
      </c>
      <c r="BC14" s="176">
        <v>15206246757.635925</v>
      </c>
      <c r="BD14" s="176">
        <v>15272741980.069454</v>
      </c>
      <c r="BE14" s="176">
        <v>15331024237.330462</v>
      </c>
      <c r="BF14" s="176">
        <v>15381980361.876474</v>
      </c>
      <c r="BG14" s="176">
        <v>15417079827.751528</v>
      </c>
      <c r="BH14" s="176">
        <v>15439617973.248976</v>
      </c>
      <c r="BI14" s="176">
        <v>15462189023.270061</v>
      </c>
      <c r="BJ14" s="176">
        <v>15484793025.790361</v>
      </c>
      <c r="BK14" s="176">
        <v>15507430028.855343</v>
      </c>
      <c r="BL14" s="176">
        <v>15530100080.580406</v>
      </c>
      <c r="BM14" s="176">
        <v>15552803229.151018</v>
      </c>
      <c r="BN14" s="176">
        <v>15575539522.822824</v>
      </c>
      <c r="BO14" s="176">
        <v>15598309009.921724</v>
      </c>
      <c r="BP14" s="176">
        <v>15621111738.843988</v>
      </c>
    </row>
    <row r="15" spans="1:72" s="150" customFormat="1">
      <c r="C15" s="160" t="str">
        <v>Llamadas salientes Local a otros operadores fijos</v>
      </c>
      <c r="G15" s="160" t="str">
        <v>Minutos</v>
      </c>
      <c r="I15" s="161"/>
      <c r="N15" s="162"/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7063339413.6311359</v>
      </c>
      <c r="V15" s="176">
        <v>14068931949.347111</v>
      </c>
      <c r="W15" s="176">
        <v>17552979684.556332</v>
      </c>
      <c r="X15" s="176">
        <v>18215845268.513367</v>
      </c>
      <c r="Y15" s="176">
        <v>19202518072.205933</v>
      </c>
      <c r="Z15" s="176">
        <v>18082721534.358349</v>
      </c>
      <c r="AA15" s="176">
        <v>17034947986.382669</v>
      </c>
      <c r="AB15" s="176">
        <v>16257910993.399014</v>
      </c>
      <c r="AC15" s="176">
        <v>15505415939.071558</v>
      </c>
      <c r="AD15" s="176">
        <v>14985595497.019125</v>
      </c>
      <c r="AE15" s="176">
        <v>14499732168.185396</v>
      </c>
      <c r="AF15" s="176">
        <v>14221010483.066492</v>
      </c>
      <c r="AG15" s="176">
        <v>13942665777.822475</v>
      </c>
      <c r="AH15" s="176">
        <v>13665605906.213142</v>
      </c>
      <c r="AI15" s="176">
        <v>13749808398.776789</v>
      </c>
      <c r="AJ15" s="176">
        <v>13966349371.948841</v>
      </c>
      <c r="AK15" s="176">
        <v>14174567507.689213</v>
      </c>
      <c r="AL15" s="176">
        <v>14376315986.963203</v>
      </c>
      <c r="AM15" s="176">
        <v>14575224035.621979</v>
      </c>
      <c r="AN15" s="176">
        <v>14772528142.409332</v>
      </c>
      <c r="AO15" s="176">
        <v>14963977371.860918</v>
      </c>
      <c r="AP15" s="176">
        <v>15147013256.247179</v>
      </c>
      <c r="AQ15" s="176">
        <v>15322724296.690948</v>
      </c>
      <c r="AR15" s="176">
        <v>15491939163.847256</v>
      </c>
      <c r="AS15" s="176">
        <v>15654224611.25819</v>
      </c>
      <c r="AT15" s="176">
        <v>15808617028.936142</v>
      </c>
      <c r="AU15" s="176">
        <v>15954955747.975155</v>
      </c>
      <c r="AV15" s="176">
        <v>16093853928.531956</v>
      </c>
      <c r="AW15" s="176">
        <v>16225741413.53887</v>
      </c>
      <c r="AX15" s="176">
        <v>16350053727.855913</v>
      </c>
      <c r="AY15" s="176">
        <v>16465846391.186918</v>
      </c>
      <c r="AZ15" s="176">
        <v>16572877688.267056</v>
      </c>
      <c r="BA15" s="176">
        <v>16671618860.910534</v>
      </c>
      <c r="BB15" s="176">
        <v>16762480236.189695</v>
      </c>
      <c r="BC15" s="176">
        <v>16845094473.074675</v>
      </c>
      <c r="BD15" s="176">
        <v>16918756193.928862</v>
      </c>
      <c r="BE15" s="176">
        <v>16983319800.275229</v>
      </c>
      <c r="BF15" s="176">
        <v>17039767702.616964</v>
      </c>
      <c r="BG15" s="176">
        <v>17078650000.664825</v>
      </c>
      <c r="BH15" s="176">
        <v>17103617186.598577</v>
      </c>
      <c r="BI15" s="176">
        <v>17128620823.329039</v>
      </c>
      <c r="BJ15" s="176">
        <v>17153660964.002335</v>
      </c>
      <c r="BK15" s="176">
        <v>17178737661.842018</v>
      </c>
      <c r="BL15" s="176">
        <v>17203850970.149105</v>
      </c>
      <c r="BM15" s="176">
        <v>17229000942.302242</v>
      </c>
      <c r="BN15" s="176">
        <v>17254187631.757793</v>
      </c>
      <c r="BO15" s="176">
        <v>17279411092.049984</v>
      </c>
      <c r="BP15" s="176">
        <v>17304671376.790958</v>
      </c>
    </row>
    <row r="16" spans="1:72" s="150" customFormat="1">
      <c r="C16" s="160" t="str">
        <v>Llamadas salientes larga Distancia a otros operadores fijos</v>
      </c>
      <c r="G16" s="160" t="str">
        <v>Minutos</v>
      </c>
      <c r="I16" s="161"/>
      <c r="N16" s="162"/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3375334636.8332119</v>
      </c>
      <c r="V16" s="176">
        <v>6502466796.62714</v>
      </c>
      <c r="W16" s="176">
        <v>9258042164.5660553</v>
      </c>
      <c r="X16" s="176">
        <v>9607660157.4082241</v>
      </c>
      <c r="Y16" s="176">
        <v>10128065158.916506</v>
      </c>
      <c r="Z16" s="176">
        <v>9537446144.3995953</v>
      </c>
      <c r="AA16" s="176">
        <v>8984814519.4333515</v>
      </c>
      <c r="AB16" s="176">
        <v>8574978618.4210768</v>
      </c>
      <c r="AC16" s="176">
        <v>8178086975.7035465</v>
      </c>
      <c r="AD16" s="176">
        <v>7903915885.8367357</v>
      </c>
      <c r="AE16" s="176">
        <v>7647654939.5247717</v>
      </c>
      <c r="AF16" s="176">
        <v>7500647584.6834707</v>
      </c>
      <c r="AG16" s="176">
        <v>7353839061.9287796</v>
      </c>
      <c r="AH16" s="176">
        <v>7207708204.4011965</v>
      </c>
      <c r="AI16" s="176">
        <v>7252119480.4651499</v>
      </c>
      <c r="AJ16" s="176">
        <v>7366330599.945159</v>
      </c>
      <c r="AK16" s="176">
        <v>7476151970.148632</v>
      </c>
      <c r="AL16" s="176">
        <v>7582561022.1342058</v>
      </c>
      <c r="AM16" s="176">
        <v>7687471933.8111963</v>
      </c>
      <c r="AN16" s="176">
        <v>7791536871.6568489</v>
      </c>
      <c r="AO16" s="176">
        <v>7892513746.8363905</v>
      </c>
      <c r="AP16" s="176">
        <v>7989053135.9161587</v>
      </c>
      <c r="AQ16" s="176">
        <v>8081729151.6378336</v>
      </c>
      <c r="AR16" s="176">
        <v>8170978863.262742</v>
      </c>
      <c r="AS16" s="176">
        <v>8256573761.7828941</v>
      </c>
      <c r="AT16" s="176">
        <v>8338005606.3152161</v>
      </c>
      <c r="AU16" s="176">
        <v>8415189654.5804663</v>
      </c>
      <c r="AV16" s="176">
        <v>8488449308.2282038</v>
      </c>
      <c r="AW16" s="176">
        <v>8558011281.1305523</v>
      </c>
      <c r="AX16" s="176">
        <v>8623577849.7818317</v>
      </c>
      <c r="AY16" s="176">
        <v>8684650862.9528675</v>
      </c>
      <c r="AZ16" s="176">
        <v>8741102831.7412758</v>
      </c>
      <c r="BA16" s="176">
        <v>8793182305.2061882</v>
      </c>
      <c r="BB16" s="176">
        <v>8841105703.8873272</v>
      </c>
      <c r="BC16" s="176">
        <v>8884679279.5548</v>
      </c>
      <c r="BD16" s="176">
        <v>8923530991.9043865</v>
      </c>
      <c r="BE16" s="176">
        <v>8957584047.3167973</v>
      </c>
      <c r="BF16" s="176">
        <v>8987356602.7103939</v>
      </c>
      <c r="BG16" s="176">
        <v>9007864457.2884407</v>
      </c>
      <c r="BH16" s="176">
        <v>9021033005.549715</v>
      </c>
      <c r="BI16" s="176">
        <v>9034220779.2085514</v>
      </c>
      <c r="BJ16" s="176">
        <v>9047427806.2960396</v>
      </c>
      <c r="BK16" s="176">
        <v>9060654114.8840981</v>
      </c>
      <c r="BL16" s="176">
        <v>9073899733.0855103</v>
      </c>
      <c r="BM16" s="176">
        <v>9087164689.053997</v>
      </c>
      <c r="BN16" s="176">
        <v>9100449010.9842777</v>
      </c>
      <c r="BO16" s="176">
        <v>9113752727.1121349</v>
      </c>
      <c r="BP16" s="176">
        <v>9127075865.7144451</v>
      </c>
    </row>
    <row r="17" spans="3:68" s="150" customFormat="1">
      <c r="C17" s="160" t="str">
        <v>Llamadas salientes a móvil</v>
      </c>
      <c r="G17" s="160" t="str">
        <v>Minutos</v>
      </c>
      <c r="I17" s="161"/>
      <c r="N17" s="162"/>
      <c r="O17" s="176">
        <v>12135199410.618467</v>
      </c>
      <c r="P17" s="176">
        <v>14381224069.764082</v>
      </c>
      <c r="Q17" s="176">
        <v>18950262422.328949</v>
      </c>
      <c r="R17" s="176">
        <v>19547420129.520176</v>
      </c>
      <c r="S17" s="176">
        <v>19017410402.957203</v>
      </c>
      <c r="T17" s="176">
        <v>18771952510.153751</v>
      </c>
      <c r="U17" s="176">
        <v>18534787037.333637</v>
      </c>
      <c r="V17" s="176">
        <v>20742205208.708088</v>
      </c>
      <c r="W17" s="176">
        <v>20390376940.889355</v>
      </c>
      <c r="X17" s="176">
        <v>33040728863.173084</v>
      </c>
      <c r="Y17" s="176">
        <v>34319550192.736622</v>
      </c>
      <c r="Z17" s="176">
        <v>35324862772.199699</v>
      </c>
      <c r="AA17" s="176">
        <v>36097767441.486877</v>
      </c>
      <c r="AB17" s="176">
        <v>36896413201.768372</v>
      </c>
      <c r="AC17" s="176">
        <v>37606918209.368446</v>
      </c>
      <c r="AD17" s="176">
        <v>38382285665.713623</v>
      </c>
      <c r="AE17" s="176">
        <v>38972194258.172974</v>
      </c>
      <c r="AF17" s="176">
        <v>39659444499.577278</v>
      </c>
      <c r="AG17" s="176">
        <v>40298586611.994461</v>
      </c>
      <c r="AH17" s="176">
        <v>40892319509.716179</v>
      </c>
      <c r="AI17" s="176">
        <v>41413824324.112579</v>
      </c>
      <c r="AJ17" s="176">
        <v>41825922505.510803</v>
      </c>
      <c r="AK17" s="176">
        <v>42224412320.354752</v>
      </c>
      <c r="AL17" s="176">
        <v>42610856885.763687</v>
      </c>
      <c r="AM17" s="176">
        <v>42988344078.950386</v>
      </c>
      <c r="AN17" s="176">
        <v>43358317955.726746</v>
      </c>
      <c r="AO17" s="176">
        <v>43717538717.372833</v>
      </c>
      <c r="AP17" s="176">
        <v>44063812498.381935</v>
      </c>
      <c r="AQ17" s="176">
        <v>44397980873.796631</v>
      </c>
      <c r="AR17" s="176">
        <v>44720763806.503632</v>
      </c>
      <c r="AS17" s="176">
        <v>45031837201.524292</v>
      </c>
      <c r="AT17" s="176">
        <v>45330439740.010002</v>
      </c>
      <c r="AU17" s="176">
        <v>45616467560.194618</v>
      </c>
      <c r="AV17" s="176">
        <v>45890458352.119293</v>
      </c>
      <c r="AW17" s="176">
        <v>46152822959.10128</v>
      </c>
      <c r="AX17" s="176">
        <v>46403175809.013031</v>
      </c>
      <c r="AY17" s="176">
        <v>46640810794.695122</v>
      </c>
      <c r="AZ17" s="176">
        <v>46865581522.389214</v>
      </c>
      <c r="BA17" s="176">
        <v>47077925640.934822</v>
      </c>
      <c r="BB17" s="176">
        <v>47278251984.69825</v>
      </c>
      <c r="BC17" s="176">
        <v>47466360032.026016</v>
      </c>
      <c r="BD17" s="176">
        <v>47641772184.150894</v>
      </c>
      <c r="BE17" s="176">
        <v>47804449813.157906</v>
      </c>
      <c r="BF17" s="176">
        <v>47952687680.211418</v>
      </c>
      <c r="BG17" s="176">
        <v>48055226874.477905</v>
      </c>
      <c r="BH17" s="176">
        <v>48120255875.966904</v>
      </c>
      <c r="BI17" s="176">
        <v>48185372738.894127</v>
      </c>
      <c r="BJ17" s="176">
        <v>48250577581.787811</v>
      </c>
      <c r="BK17" s="176">
        <v>48315870523.335693</v>
      </c>
      <c r="BL17" s="176">
        <v>48381251682.385536</v>
      </c>
      <c r="BM17" s="176">
        <v>48446721177.945061</v>
      </c>
      <c r="BN17" s="176">
        <v>48512279129.182358</v>
      </c>
      <c r="BO17" s="176">
        <v>48577925655.426018</v>
      </c>
      <c r="BP17" s="176">
        <v>48643660876.165344</v>
      </c>
    </row>
    <row r="18" spans="3:68" s="150" customFormat="1">
      <c r="C18" s="160" t="str">
        <v>Llamadas salientes a internacional</v>
      </c>
      <c r="G18" s="160" t="str">
        <v>Minutos</v>
      </c>
      <c r="I18" s="161"/>
      <c r="N18" s="162"/>
      <c r="O18" s="176">
        <v>2516952827.920464</v>
      </c>
      <c r="P18" s="176">
        <v>2804525230.3784266</v>
      </c>
      <c r="Q18" s="176">
        <v>3173872066.7417693</v>
      </c>
      <c r="R18" s="176">
        <v>3096156324.3961339</v>
      </c>
      <c r="S18" s="176">
        <v>2952415015.9870949</v>
      </c>
      <c r="T18" s="176">
        <v>3086057385.0520964</v>
      </c>
      <c r="U18" s="176">
        <v>3111334209.2370572</v>
      </c>
      <c r="V18" s="176">
        <v>3271669337.7528443</v>
      </c>
      <c r="W18" s="176">
        <v>3330853362.3360538</v>
      </c>
      <c r="X18" s="176">
        <v>3306581989.268774</v>
      </c>
      <c r="Y18" s="176">
        <v>3203672671.3112411</v>
      </c>
      <c r="Z18" s="176">
        <v>3101459559.0338197</v>
      </c>
      <c r="AA18" s="176">
        <v>3001097749.8557668</v>
      </c>
      <c r="AB18" s="176">
        <v>2933012338.7364817</v>
      </c>
      <c r="AC18" s="176">
        <v>2865306720.65553</v>
      </c>
      <c r="AD18" s="176">
        <v>2826543129.5355544</v>
      </c>
      <c r="AE18" s="176">
        <v>2786518308.9381452</v>
      </c>
      <c r="AF18" s="176">
        <v>2773373791.9106259</v>
      </c>
      <c r="AG18" s="176">
        <v>2758919469.6590147</v>
      </c>
      <c r="AH18" s="176">
        <v>2743337094.1440387</v>
      </c>
      <c r="AI18" s="176">
        <v>2767825296.3814526</v>
      </c>
      <c r="AJ18" s="176">
        <v>2804658134.8945627</v>
      </c>
      <c r="AK18" s="176">
        <v>2840138062.0780435</v>
      </c>
      <c r="AL18" s="176">
        <v>2874525040.8116255</v>
      </c>
      <c r="AM18" s="176">
        <v>2908328927.7354441</v>
      </c>
      <c r="AN18" s="176">
        <v>2941734463.4848146</v>
      </c>
      <c r="AO18" s="176">
        <v>2974155059.7626143</v>
      </c>
      <c r="AP18" s="176">
        <v>3005230807.6488461</v>
      </c>
      <c r="AQ18" s="176">
        <v>3035112247.1647787</v>
      </c>
      <c r="AR18" s="176">
        <v>3063916214.486331</v>
      </c>
      <c r="AS18" s="176">
        <v>3091583097.3700271</v>
      </c>
      <c r="AT18" s="176">
        <v>3117979169.5042934</v>
      </c>
      <c r="AU18" s="176">
        <v>3143082783.2378931</v>
      </c>
      <c r="AV18" s="176">
        <v>3166980529.1757765</v>
      </c>
      <c r="AW18" s="176">
        <v>3189734063.9556684</v>
      </c>
      <c r="AX18" s="176">
        <v>3211266751.453021</v>
      </c>
      <c r="AY18" s="176">
        <v>3231448648.4409442</v>
      </c>
      <c r="AZ18" s="176">
        <v>3250247464.9542203</v>
      </c>
      <c r="BA18" s="176">
        <v>3267730436.7251592</v>
      </c>
      <c r="BB18" s="176">
        <v>3283956889.3999119</v>
      </c>
      <c r="BC18" s="176">
        <v>3298878368.9241662</v>
      </c>
      <c r="BD18" s="176">
        <v>3312399228.2175183</v>
      </c>
      <c r="BE18" s="176">
        <v>3324501411.6485333</v>
      </c>
      <c r="BF18" s="176">
        <v>3335251428.9029617</v>
      </c>
      <c r="BG18" s="176">
        <v>3342668338.3809419</v>
      </c>
      <c r="BH18" s="176">
        <v>3347408003.6372147</v>
      </c>
      <c r="BI18" s="176">
        <v>3352154389.4007187</v>
      </c>
      <c r="BJ18" s="176">
        <v>3356907505.200655</v>
      </c>
      <c r="BK18" s="176">
        <v>3361667360.5797348</v>
      </c>
      <c r="BL18" s="176">
        <v>3366433965.0942006</v>
      </c>
      <c r="BM18" s="176">
        <v>3371207328.3138428</v>
      </c>
      <c r="BN18" s="176">
        <v>3375987459.8220258</v>
      </c>
      <c r="BO18" s="176">
        <v>3380774369.2156997</v>
      </c>
      <c r="BP18" s="176">
        <v>3385568066.1054215</v>
      </c>
    </row>
    <row r="19" spans="3:68" s="150" customFormat="1">
      <c r="C19" s="160" t="str">
        <v>Llamadas salientes a números no geográficos</v>
      </c>
      <c r="G19" s="160" t="str">
        <v>Minutos</v>
      </c>
      <c r="I19" s="161"/>
      <c r="N19" s="162"/>
      <c r="O19" s="176">
        <v>464144174.29525465</v>
      </c>
      <c r="P19" s="176">
        <v>511406903.95777828</v>
      </c>
      <c r="Q19" s="176">
        <v>473002058.8983115</v>
      </c>
      <c r="R19" s="176">
        <v>423956303.04701602</v>
      </c>
      <c r="S19" s="176">
        <v>387619816.32395053</v>
      </c>
      <c r="T19" s="176">
        <v>361823642.49765742</v>
      </c>
      <c r="U19" s="176">
        <v>348352252.338229</v>
      </c>
      <c r="V19" s="176">
        <v>380077787.70503408</v>
      </c>
      <c r="W19" s="176">
        <v>366199016.1117661</v>
      </c>
      <c r="X19" s="176">
        <v>363530584.94111681</v>
      </c>
      <c r="Y19" s="176">
        <v>352216580.12453985</v>
      </c>
      <c r="Z19" s="176">
        <v>340979117.2049889</v>
      </c>
      <c r="AA19" s="176">
        <v>329945189.32579106</v>
      </c>
      <c r="AB19" s="176">
        <v>322459777.07517153</v>
      </c>
      <c r="AC19" s="176">
        <v>315016119.84101021</v>
      </c>
      <c r="AD19" s="176">
        <v>310754392.47420168</v>
      </c>
      <c r="AE19" s="176">
        <v>306354003.64635438</v>
      </c>
      <c r="AF19" s="176">
        <v>304908875.72293055</v>
      </c>
      <c r="AG19" s="176">
        <v>303319745.84799957</v>
      </c>
      <c r="AH19" s="176">
        <v>301606596.10481596</v>
      </c>
      <c r="AI19" s="176">
        <v>304298865.79975015</v>
      </c>
      <c r="AJ19" s="176">
        <v>308348323.32814902</v>
      </c>
      <c r="AK19" s="176">
        <v>312249039.75512356</v>
      </c>
      <c r="AL19" s="176">
        <v>316029595.78970766</v>
      </c>
      <c r="AM19" s="176">
        <v>319746045.83588254</v>
      </c>
      <c r="AN19" s="176">
        <v>323418700.55627114</v>
      </c>
      <c r="AO19" s="176">
        <v>326983069.55339825</v>
      </c>
      <c r="AP19" s="176">
        <v>330399583.90060872</v>
      </c>
      <c r="AQ19" s="176">
        <v>333684794.19370407</v>
      </c>
      <c r="AR19" s="176">
        <v>336851545.57716048</v>
      </c>
      <c r="AS19" s="176">
        <v>339893284.19149059</v>
      </c>
      <c r="AT19" s="176">
        <v>342795307.96536344</v>
      </c>
      <c r="AU19" s="176">
        <v>345555236.92352289</v>
      </c>
      <c r="AV19" s="176">
        <v>348182590.96699369</v>
      </c>
      <c r="AW19" s="176">
        <v>350684148.71903396</v>
      </c>
      <c r="AX19" s="176">
        <v>353051484.68912971</v>
      </c>
      <c r="AY19" s="176">
        <v>355270312.72395593</v>
      </c>
      <c r="AZ19" s="176">
        <v>357337082.81629032</v>
      </c>
      <c r="BA19" s="176">
        <v>359259186.96342015</v>
      </c>
      <c r="BB19" s="176">
        <v>361043147.51589286</v>
      </c>
      <c r="BC19" s="176">
        <v>362683637.36227906</v>
      </c>
      <c r="BD19" s="176">
        <v>364170140.91905499</v>
      </c>
      <c r="BE19" s="176">
        <v>365500673.12301046</v>
      </c>
      <c r="BF19" s="176">
        <v>366682546.14878529</v>
      </c>
      <c r="BG19" s="176">
        <v>367497972.30477828</v>
      </c>
      <c r="BH19" s="176">
        <v>368019058.21422493</v>
      </c>
      <c r="BI19" s="176">
        <v>368540882.98631978</v>
      </c>
      <c r="BJ19" s="176">
        <v>369063447.66871727</v>
      </c>
      <c r="BK19" s="176">
        <v>369586753.31055754</v>
      </c>
      <c r="BL19" s="176">
        <v>370110800.96246833</v>
      </c>
      <c r="BM19" s="176">
        <v>370635591.67656666</v>
      </c>
      <c r="BN19" s="176">
        <v>371161126.50646198</v>
      </c>
      <c r="BO19" s="176">
        <v>371687406.5072574</v>
      </c>
      <c r="BP19" s="176">
        <v>372214432.73555195</v>
      </c>
    </row>
    <row r="20" spans="3:68" s="150" customFormat="1">
      <c r="C20" s="160" t="str">
        <v>Fixed Service8</v>
      </c>
      <c r="G20" s="160" t="str">
        <v>Fixed Unit8</v>
      </c>
      <c r="I20" s="161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</row>
    <row r="21" spans="3:68" s="150" customFormat="1">
      <c r="C21" s="160" t="str">
        <v>Llamadas entrantes Local de otros operadores fijos</v>
      </c>
      <c r="G21" s="160" t="str">
        <v>Minutos</v>
      </c>
      <c r="I21" s="161"/>
      <c r="N21" s="162"/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7063339413.6311359</v>
      </c>
      <c r="V21" s="176">
        <v>14068931949.347111</v>
      </c>
      <c r="W21" s="176">
        <v>17552979684.556332</v>
      </c>
      <c r="X21" s="176">
        <v>18215845268.513367</v>
      </c>
      <c r="Y21" s="176">
        <v>19202518072.205933</v>
      </c>
      <c r="Z21" s="176">
        <v>18082721534.358349</v>
      </c>
      <c r="AA21" s="176">
        <v>17034947986.382669</v>
      </c>
      <c r="AB21" s="176">
        <v>16257910993.399014</v>
      </c>
      <c r="AC21" s="176">
        <v>15505415939.071558</v>
      </c>
      <c r="AD21" s="176">
        <v>14985595497.019125</v>
      </c>
      <c r="AE21" s="176">
        <v>14499732168.185396</v>
      </c>
      <c r="AF21" s="176">
        <v>14221010483.066492</v>
      </c>
      <c r="AG21" s="176">
        <v>13942665777.822475</v>
      </c>
      <c r="AH21" s="176">
        <v>13665605906.213142</v>
      </c>
      <c r="AI21" s="176">
        <v>13749808398.776789</v>
      </c>
      <c r="AJ21" s="176">
        <v>13966349371.948841</v>
      </c>
      <c r="AK21" s="176">
        <v>14174567507.689213</v>
      </c>
      <c r="AL21" s="176">
        <v>14376315986.963203</v>
      </c>
      <c r="AM21" s="176">
        <v>14575224035.621979</v>
      </c>
      <c r="AN21" s="176">
        <v>14772528142.409332</v>
      </c>
      <c r="AO21" s="176">
        <v>14963977371.860918</v>
      </c>
      <c r="AP21" s="176">
        <v>15147013256.247179</v>
      </c>
      <c r="AQ21" s="176">
        <v>15322724296.690948</v>
      </c>
      <c r="AR21" s="176">
        <v>15491939163.847256</v>
      </c>
      <c r="AS21" s="176">
        <v>15654224611.25819</v>
      </c>
      <c r="AT21" s="176">
        <v>15808617028.936142</v>
      </c>
      <c r="AU21" s="176">
        <v>15954955747.975155</v>
      </c>
      <c r="AV21" s="176">
        <v>16093853928.531956</v>
      </c>
      <c r="AW21" s="176">
        <v>16225741413.53887</v>
      </c>
      <c r="AX21" s="176">
        <v>16350053727.855913</v>
      </c>
      <c r="AY21" s="176">
        <v>16465846391.186918</v>
      </c>
      <c r="AZ21" s="176">
        <v>16572877688.267056</v>
      </c>
      <c r="BA21" s="176">
        <v>16671618860.910534</v>
      </c>
      <c r="BB21" s="176">
        <v>16762480236.189695</v>
      </c>
      <c r="BC21" s="176">
        <v>16845094473.074675</v>
      </c>
      <c r="BD21" s="176">
        <v>16918756193.928862</v>
      </c>
      <c r="BE21" s="176">
        <v>16983319800.275229</v>
      </c>
      <c r="BF21" s="176">
        <v>17039767702.616964</v>
      </c>
      <c r="BG21" s="176">
        <v>17078650000.664825</v>
      </c>
      <c r="BH21" s="176">
        <v>17103617186.598577</v>
      </c>
      <c r="BI21" s="176">
        <v>17128620823.329039</v>
      </c>
      <c r="BJ21" s="176">
        <v>17153660964.002335</v>
      </c>
      <c r="BK21" s="176">
        <v>17178737661.842018</v>
      </c>
      <c r="BL21" s="176">
        <v>17203850970.149105</v>
      </c>
      <c r="BM21" s="176">
        <v>17229000942.302242</v>
      </c>
      <c r="BN21" s="176">
        <v>17254187631.757793</v>
      </c>
      <c r="BO21" s="176">
        <v>17279411092.049984</v>
      </c>
      <c r="BP21" s="176">
        <v>17304671376.790958</v>
      </c>
    </row>
    <row r="22" spans="3:68" s="150" customFormat="1">
      <c r="C22" s="160" t="str">
        <v>Llamadas entrantes Larga Distancia de otros operadores fijos</v>
      </c>
      <c r="G22" s="160" t="str">
        <v>Minutos</v>
      </c>
      <c r="I22" s="161"/>
      <c r="N22" s="162"/>
      <c r="O22" s="176">
        <v>0</v>
      </c>
      <c r="P22" s="176">
        <v>0</v>
      </c>
      <c r="Q22" s="176">
        <v>0</v>
      </c>
      <c r="R22" s="176">
        <v>0</v>
      </c>
      <c r="S22" s="176">
        <v>0</v>
      </c>
      <c r="T22" s="176">
        <v>0</v>
      </c>
      <c r="U22" s="176">
        <v>3375334636.8332119</v>
      </c>
      <c r="V22" s="176">
        <v>6502466796.62714</v>
      </c>
      <c r="W22" s="176">
        <v>9258042164.5660553</v>
      </c>
      <c r="X22" s="176">
        <v>9607660157.4082241</v>
      </c>
      <c r="Y22" s="176">
        <v>10128065158.916506</v>
      </c>
      <c r="Z22" s="176">
        <v>9537446144.3995953</v>
      </c>
      <c r="AA22" s="176">
        <v>8984814519.4333515</v>
      </c>
      <c r="AB22" s="176">
        <v>8574978618.4210768</v>
      </c>
      <c r="AC22" s="176">
        <v>8178086975.7035465</v>
      </c>
      <c r="AD22" s="176">
        <v>7903915885.8367357</v>
      </c>
      <c r="AE22" s="176">
        <v>7647654939.5247717</v>
      </c>
      <c r="AF22" s="176">
        <v>7500647584.6834707</v>
      </c>
      <c r="AG22" s="176">
        <v>7353839061.9287796</v>
      </c>
      <c r="AH22" s="176">
        <v>7207708204.4011965</v>
      </c>
      <c r="AI22" s="176">
        <v>7252119480.4651499</v>
      </c>
      <c r="AJ22" s="176">
        <v>7366330599.945159</v>
      </c>
      <c r="AK22" s="176">
        <v>7476151970.148632</v>
      </c>
      <c r="AL22" s="176">
        <v>7582561022.1342058</v>
      </c>
      <c r="AM22" s="176">
        <v>7687471933.8111963</v>
      </c>
      <c r="AN22" s="176">
        <v>7791536871.6568489</v>
      </c>
      <c r="AO22" s="176">
        <v>7892513746.8363905</v>
      </c>
      <c r="AP22" s="176">
        <v>7989053135.9161587</v>
      </c>
      <c r="AQ22" s="176">
        <v>8081729151.6378336</v>
      </c>
      <c r="AR22" s="176">
        <v>8170978863.262742</v>
      </c>
      <c r="AS22" s="176">
        <v>8256573761.7828941</v>
      </c>
      <c r="AT22" s="176">
        <v>8338005606.3152161</v>
      </c>
      <c r="AU22" s="176">
        <v>8415189654.5804663</v>
      </c>
      <c r="AV22" s="176">
        <v>8488449308.2282038</v>
      </c>
      <c r="AW22" s="176">
        <v>8558011281.1305523</v>
      </c>
      <c r="AX22" s="176">
        <v>8623577849.7818317</v>
      </c>
      <c r="AY22" s="176">
        <v>8684650862.9528675</v>
      </c>
      <c r="AZ22" s="176">
        <v>8741102831.7412758</v>
      </c>
      <c r="BA22" s="176">
        <v>8793182305.2061882</v>
      </c>
      <c r="BB22" s="176">
        <v>8841105703.8873272</v>
      </c>
      <c r="BC22" s="176">
        <v>8884679279.5548</v>
      </c>
      <c r="BD22" s="176">
        <v>8923530991.9043865</v>
      </c>
      <c r="BE22" s="176">
        <v>8957584047.3167973</v>
      </c>
      <c r="BF22" s="176">
        <v>8987356602.7103939</v>
      </c>
      <c r="BG22" s="176">
        <v>9007864457.2884407</v>
      </c>
      <c r="BH22" s="176">
        <v>9021033005.549715</v>
      </c>
      <c r="BI22" s="176">
        <v>9034220779.2085514</v>
      </c>
      <c r="BJ22" s="176">
        <v>9047427806.2960396</v>
      </c>
      <c r="BK22" s="176">
        <v>9060654114.8840981</v>
      </c>
      <c r="BL22" s="176">
        <v>9073899733.0855103</v>
      </c>
      <c r="BM22" s="176">
        <v>9087164689.053997</v>
      </c>
      <c r="BN22" s="176">
        <v>9100449010.9842777</v>
      </c>
      <c r="BO22" s="176">
        <v>9113752727.1121349</v>
      </c>
      <c r="BP22" s="176">
        <v>9127075865.7144451</v>
      </c>
    </row>
    <row r="23" spans="3:68" s="150" customFormat="1">
      <c r="C23" s="160" t="str">
        <v>Llamadas entrantes de móvil</v>
      </c>
      <c r="G23" s="160" t="str">
        <v>Minutos</v>
      </c>
      <c r="I23" s="161"/>
      <c r="N23" s="162"/>
      <c r="O23" s="176">
        <v>2735045921.5021563</v>
      </c>
      <c r="P23" s="176">
        <v>7713502029.5910168</v>
      </c>
      <c r="Q23" s="176">
        <v>10716464070.184435</v>
      </c>
      <c r="R23" s="176">
        <v>12700000460.484116</v>
      </c>
      <c r="S23" s="176">
        <v>7116263195.2663717</v>
      </c>
      <c r="T23" s="176">
        <v>8138240860.4242096</v>
      </c>
      <c r="U23" s="176">
        <v>9566680790.2890434</v>
      </c>
      <c r="V23" s="176">
        <v>10064167800.215578</v>
      </c>
      <c r="W23" s="176">
        <v>10200395459.083023</v>
      </c>
      <c r="X23" s="176">
        <v>10526571833.00522</v>
      </c>
      <c r="Y23" s="176">
        <v>11551218580.44054</v>
      </c>
      <c r="Z23" s="176">
        <v>12540496645.58168</v>
      </c>
      <c r="AA23" s="176">
        <v>13496132266.367287</v>
      </c>
      <c r="AB23" s="176">
        <v>14474913222.826628</v>
      </c>
      <c r="AC23" s="176">
        <v>15476720220.605118</v>
      </c>
      <c r="AD23" s="176">
        <v>16501987562.8092</v>
      </c>
      <c r="AE23" s="176">
        <v>17464306437.556755</v>
      </c>
      <c r="AF23" s="176">
        <v>18440408035.697689</v>
      </c>
      <c r="AG23" s="176">
        <v>19429898268.791359</v>
      </c>
      <c r="AH23" s="176">
        <v>20432438059.164574</v>
      </c>
      <c r="AI23" s="176">
        <v>20749876999.104877</v>
      </c>
      <c r="AJ23" s="176">
        <v>20905989136.421482</v>
      </c>
      <c r="AK23" s="176">
        <v>21058208002.319767</v>
      </c>
      <c r="AL23" s="176">
        <v>21206398396.373814</v>
      </c>
      <c r="AM23" s="176">
        <v>21350456352.970119</v>
      </c>
      <c r="AN23" s="176">
        <v>21490634112.280716</v>
      </c>
      <c r="AO23" s="176">
        <v>21627206624.938679</v>
      </c>
      <c r="AP23" s="176">
        <v>21760108638.122181</v>
      </c>
      <c r="AQ23" s="176">
        <v>21889213210.539165</v>
      </c>
      <c r="AR23" s="176">
        <v>22014482277.642097</v>
      </c>
      <c r="AS23" s="176">
        <v>22135900337.485676</v>
      </c>
      <c r="AT23" s="176">
        <v>22253453826.690781</v>
      </c>
      <c r="AU23" s="176">
        <v>22367118007.363785</v>
      </c>
      <c r="AV23" s="176">
        <v>22476873190.52512</v>
      </c>
      <c r="AW23" s="176">
        <v>22582725617.516003</v>
      </c>
      <c r="AX23" s="176">
        <v>22684701295.56955</v>
      </c>
      <c r="AY23" s="176">
        <v>22782818622.393547</v>
      </c>
      <c r="AZ23" s="176">
        <v>22877084442.323181</v>
      </c>
      <c r="BA23" s="176">
        <v>22967510877.148037</v>
      </c>
      <c r="BB23" s="176">
        <v>23054130190.368717</v>
      </c>
      <c r="BC23" s="176">
        <v>23136994490.128773</v>
      </c>
      <c r="BD23" s="176">
        <v>23216155962.671215</v>
      </c>
      <c r="BE23" s="176">
        <v>23291658841.278366</v>
      </c>
      <c r="BF23" s="176">
        <v>23361785104.197464</v>
      </c>
      <c r="BG23" s="176">
        <v>23410384306.44791</v>
      </c>
      <c r="BH23" s="176">
        <v>23441034416.801311</v>
      </c>
      <c r="BI23" s="176">
        <v>23471724655.896397</v>
      </c>
      <c r="BJ23" s="176">
        <v>23502455076.271839</v>
      </c>
      <c r="BK23" s="176">
        <v>23533225730.535099</v>
      </c>
      <c r="BL23" s="176">
        <v>23564036671.362488</v>
      </c>
      <c r="BM23" s="176">
        <v>23594887951.499294</v>
      </c>
      <c r="BN23" s="176">
        <v>23625779623.759899</v>
      </c>
      <c r="BO23" s="176">
        <v>23656711741.02779</v>
      </c>
      <c r="BP23" s="176">
        <v>23687684356.255695</v>
      </c>
    </row>
    <row r="24" spans="3:68" s="150" customFormat="1">
      <c r="C24" s="160" t="str">
        <v>Llamadas entrantes de internacional</v>
      </c>
      <c r="G24" s="160" t="str">
        <v>Minutos</v>
      </c>
      <c r="I24" s="161"/>
      <c r="N24" s="162"/>
      <c r="O24" s="176">
        <v>17611513853.818184</v>
      </c>
      <c r="P24" s="176">
        <v>16712193544.347183</v>
      </c>
      <c r="Q24" s="176">
        <v>14959564746</v>
      </c>
      <c r="R24" s="176">
        <v>14228291997.903738</v>
      </c>
      <c r="S24" s="176">
        <v>15578674608.632776</v>
      </c>
      <c r="T24" s="176">
        <v>19166576257.580772</v>
      </c>
      <c r="U24" s="176">
        <v>23793576442.539104</v>
      </c>
      <c r="V24" s="176">
        <v>26182005418.922569</v>
      </c>
      <c r="W24" s="176">
        <v>27831567026.310165</v>
      </c>
      <c r="X24" s="176">
        <v>29501461047.888779</v>
      </c>
      <c r="Y24" s="176">
        <v>31271548710.762108</v>
      </c>
      <c r="Z24" s="176">
        <v>32522410659.192593</v>
      </c>
      <c r="AA24" s="176">
        <v>33498082978.968372</v>
      </c>
      <c r="AB24" s="176">
        <v>34335535053.442577</v>
      </c>
      <c r="AC24" s="176">
        <v>35022245754.511429</v>
      </c>
      <c r="AD24" s="176">
        <v>35547579440.829094</v>
      </c>
      <c r="AE24" s="176">
        <v>35903055235.237389</v>
      </c>
      <c r="AF24" s="176">
        <v>36262085787.58976</v>
      </c>
      <c r="AG24" s="176">
        <v>36624706645.46566</v>
      </c>
      <c r="AH24" s="176">
        <v>36990953711.920319</v>
      </c>
      <c r="AI24" s="176">
        <v>37321150812.883934</v>
      </c>
      <c r="AJ24" s="176">
        <v>37817802072.92247</v>
      </c>
      <c r="AK24" s="176">
        <v>38296210777.032501</v>
      </c>
      <c r="AL24" s="176">
        <v>38759882245.384674</v>
      </c>
      <c r="AM24" s="176">
        <v>39215691347.062752</v>
      </c>
      <c r="AN24" s="176">
        <v>39666129111.078186</v>
      </c>
      <c r="AO24" s="176">
        <v>40103286024.380951</v>
      </c>
      <c r="AP24" s="176">
        <v>40522309101.813423</v>
      </c>
      <c r="AQ24" s="176">
        <v>40925228213.846313</v>
      </c>
      <c r="AR24" s="176">
        <v>41313618770.801788</v>
      </c>
      <c r="AS24" s="176">
        <v>41686676965.614426</v>
      </c>
      <c r="AT24" s="176">
        <v>42042599642.626816</v>
      </c>
      <c r="AU24" s="176">
        <v>42381094906.516823</v>
      </c>
      <c r="AV24" s="176">
        <v>42703330338.573082</v>
      </c>
      <c r="AW24" s="176">
        <v>43010137312.321304</v>
      </c>
      <c r="AX24" s="176">
        <v>43300482471.947525</v>
      </c>
      <c r="AY24" s="176">
        <v>43572613672.627373</v>
      </c>
      <c r="AZ24" s="176">
        <v>43826095518.867081</v>
      </c>
      <c r="BA24" s="176">
        <v>44061834612.289497</v>
      </c>
      <c r="BB24" s="176">
        <v>44280630895.503006</v>
      </c>
      <c r="BC24" s="176">
        <v>44481831017.636467</v>
      </c>
      <c r="BD24" s="176">
        <v>44664145280.558601</v>
      </c>
      <c r="BE24" s="176">
        <v>44827330223.475548</v>
      </c>
      <c r="BF24" s="176">
        <v>44972282658.052307</v>
      </c>
      <c r="BG24" s="176">
        <v>45072291714.821556</v>
      </c>
      <c r="BH24" s="176">
        <v>45136201009.264091</v>
      </c>
      <c r="BI24" s="176">
        <v>45200200922.527214</v>
      </c>
      <c r="BJ24" s="176">
        <v>45264291583.101936</v>
      </c>
      <c r="BK24" s="176">
        <v>45328473119.661476</v>
      </c>
      <c r="BL24" s="176">
        <v>45392745661.061508</v>
      </c>
      <c r="BM24" s="176">
        <v>45457109336.340393</v>
      </c>
      <c r="BN24" s="176">
        <v>45521564274.719467</v>
      </c>
      <c r="BO24" s="176">
        <v>45586110605.60331</v>
      </c>
      <c r="BP24" s="176">
        <v>45650748458.579971</v>
      </c>
    </row>
    <row r="25" spans="3:68" s="150" customFormat="1">
      <c r="C25" s="160" t="str">
        <v>Llamadas entrantes de números no geográficos</v>
      </c>
      <c r="G25" s="160" t="str">
        <v>Minutos</v>
      </c>
      <c r="I25" s="161"/>
      <c r="N25" s="162"/>
      <c r="O25" s="176">
        <v>0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76">
        <v>0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6">
        <v>0</v>
      </c>
      <c r="AC25" s="176">
        <v>0</v>
      </c>
      <c r="AD25" s="176">
        <v>0</v>
      </c>
      <c r="AE25" s="176">
        <v>0</v>
      </c>
      <c r="AF25" s="176">
        <v>0</v>
      </c>
      <c r="AG25" s="176">
        <v>0</v>
      </c>
      <c r="AH25" s="176">
        <v>0</v>
      </c>
      <c r="AI25" s="176">
        <v>0</v>
      </c>
      <c r="AJ25" s="176">
        <v>0</v>
      </c>
      <c r="AK25" s="176">
        <v>0</v>
      </c>
      <c r="AL25" s="176">
        <v>0</v>
      </c>
      <c r="AM25" s="176">
        <v>0</v>
      </c>
      <c r="AN25" s="176">
        <v>0</v>
      </c>
      <c r="AO25" s="176">
        <v>0</v>
      </c>
      <c r="AP25" s="176">
        <v>0</v>
      </c>
      <c r="AQ25" s="176">
        <v>0</v>
      </c>
      <c r="AR25" s="176">
        <v>0</v>
      </c>
      <c r="AS25" s="176">
        <v>0</v>
      </c>
      <c r="AT25" s="176">
        <v>0</v>
      </c>
      <c r="AU25" s="176">
        <v>0</v>
      </c>
      <c r="AV25" s="176">
        <v>0</v>
      </c>
      <c r="AW25" s="176">
        <v>0</v>
      </c>
      <c r="AX25" s="176">
        <v>0</v>
      </c>
      <c r="AY25" s="176">
        <v>0</v>
      </c>
      <c r="AZ25" s="176">
        <v>0</v>
      </c>
      <c r="BA25" s="176">
        <v>0</v>
      </c>
      <c r="BB25" s="176">
        <v>0</v>
      </c>
      <c r="BC25" s="176">
        <v>0</v>
      </c>
      <c r="BD25" s="176">
        <v>0</v>
      </c>
      <c r="BE25" s="176">
        <v>0</v>
      </c>
      <c r="BF25" s="176">
        <v>0</v>
      </c>
      <c r="BG25" s="176">
        <v>0</v>
      </c>
      <c r="BH25" s="176">
        <v>0</v>
      </c>
      <c r="BI25" s="176">
        <v>0</v>
      </c>
      <c r="BJ25" s="176">
        <v>0</v>
      </c>
      <c r="BK25" s="176">
        <v>0</v>
      </c>
      <c r="BL25" s="176">
        <v>0</v>
      </c>
      <c r="BM25" s="176">
        <v>0</v>
      </c>
      <c r="BN25" s="176">
        <v>0</v>
      </c>
      <c r="BO25" s="176">
        <v>0</v>
      </c>
      <c r="BP25" s="176">
        <v>0</v>
      </c>
    </row>
    <row r="26" spans="3:68" s="150" customFormat="1">
      <c r="C26" s="160" t="str">
        <v>Fixed Service14</v>
      </c>
      <c r="G26" s="160" t="str">
        <v>Fixed Unit14</v>
      </c>
      <c r="I26" s="161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</row>
    <row r="27" spans="3:68" s="150" customFormat="1">
      <c r="C27" s="160" t="str">
        <v>Llamadas en tránsito Local</v>
      </c>
      <c r="G27" s="160" t="str">
        <v>Minutos</v>
      </c>
      <c r="I27" s="161"/>
      <c r="N27" s="162"/>
      <c r="O27" s="176">
        <v>12973889121.505836</v>
      </c>
      <c r="P27" s="176">
        <v>19623773507.759758</v>
      </c>
      <c r="Q27" s="176">
        <v>26981976465.217949</v>
      </c>
      <c r="R27" s="176">
        <v>30286169702.882149</v>
      </c>
      <c r="S27" s="176">
        <v>30746564542.034946</v>
      </c>
      <c r="T27" s="176">
        <v>32617152576.330738</v>
      </c>
      <c r="U27" s="176">
        <v>44247337981.727112</v>
      </c>
      <c r="V27" s="176">
        <v>55810901545.977966</v>
      </c>
      <c r="W27" s="176">
        <v>61122286721.450485</v>
      </c>
      <c r="X27" s="176">
        <v>73468012977.22229</v>
      </c>
      <c r="Y27" s="176">
        <v>77935844759.010605</v>
      </c>
      <c r="Z27" s="176">
        <v>79346869206.931488</v>
      </c>
      <c r="AA27" s="176">
        <v>80584757361.477371</v>
      </c>
      <c r="AB27" s="176">
        <v>82245341537.800919</v>
      </c>
      <c r="AC27" s="176">
        <v>83909490510.231705</v>
      </c>
      <c r="AD27" s="176">
        <v>85980718300.817078</v>
      </c>
      <c r="AE27" s="176">
        <v>87809580172.856323</v>
      </c>
      <c r="AF27" s="176">
        <v>90020244767.735077</v>
      </c>
      <c r="AG27" s="176">
        <v>92217524666.996429</v>
      </c>
      <c r="AH27" s="176">
        <v>94404222794.396164</v>
      </c>
      <c r="AI27" s="176">
        <v>95606289167.760178</v>
      </c>
      <c r="AJ27" s="176">
        <v>96559225860.181961</v>
      </c>
      <c r="AK27" s="176">
        <v>97481732549.319901</v>
      </c>
      <c r="AL27" s="176">
        <v>98377290644.152924</v>
      </c>
      <c r="AM27" s="176">
        <v>99253068245.62854</v>
      </c>
      <c r="AN27" s="176">
        <v>100112428310.60155</v>
      </c>
      <c r="AO27" s="176">
        <v>100947608996.32227</v>
      </c>
      <c r="AP27" s="176">
        <v>101753260464.73634</v>
      </c>
      <c r="AQ27" s="176">
        <v>102531265381.15765</v>
      </c>
      <c r="AR27" s="176">
        <v>103283244032.93964</v>
      </c>
      <c r="AS27" s="176">
        <v>104008321960.42065</v>
      </c>
      <c r="AT27" s="176">
        <v>104704562192.32611</v>
      </c>
      <c r="AU27" s="176">
        <v>105371615740.99916</v>
      </c>
      <c r="AV27" s="176">
        <v>106010703010.63235</v>
      </c>
      <c r="AW27" s="176">
        <v>106622749333.91722</v>
      </c>
      <c r="AX27" s="176">
        <v>107206740810.1387</v>
      </c>
      <c r="AY27" s="176">
        <v>107760877720.19785</v>
      </c>
      <c r="AZ27" s="176">
        <v>108284733160.97923</v>
      </c>
      <c r="BA27" s="176">
        <v>108779321419.93758</v>
      </c>
      <c r="BB27" s="176">
        <v>109245593598.93344</v>
      </c>
      <c r="BC27" s="176">
        <v>109683004597.9283</v>
      </c>
      <c r="BD27" s="176">
        <v>110090331113.91713</v>
      </c>
      <c r="BE27" s="176">
        <v>110467440021.11499</v>
      </c>
      <c r="BF27" s="176">
        <v>110810658924.03763</v>
      </c>
      <c r="BG27" s="176">
        <v>111048042605.92616</v>
      </c>
      <c r="BH27" s="176">
        <v>111198643322.44115</v>
      </c>
      <c r="BI27" s="176">
        <v>111349448454.28462</v>
      </c>
      <c r="BJ27" s="176">
        <v>111500458279.15849</v>
      </c>
      <c r="BK27" s="176">
        <v>111651673075.14215</v>
      </c>
      <c r="BL27" s="176">
        <v>111803093120.69313</v>
      </c>
      <c r="BM27" s="176">
        <v>111954718694.6476</v>
      </c>
      <c r="BN27" s="176">
        <v>112106550076.2209</v>
      </c>
      <c r="BO27" s="176">
        <v>112258587545.00798</v>
      </c>
      <c r="BP27" s="176">
        <v>112410831380.98401</v>
      </c>
    </row>
    <row r="28" spans="3:68" s="150" customFormat="1">
      <c r="C28" s="160" t="str">
        <v>Llamadas en tránsito Larga Distancia</v>
      </c>
      <c r="G28" s="160" t="str">
        <v>Minutos</v>
      </c>
      <c r="I28" s="161"/>
      <c r="N28" s="162"/>
      <c r="O28" s="176">
        <v>1441543235.7228706</v>
      </c>
      <c r="P28" s="176">
        <v>2180419278.6399727</v>
      </c>
      <c r="Q28" s="176">
        <v>2997997385.0242157</v>
      </c>
      <c r="R28" s="176">
        <v>3365129966.9869046</v>
      </c>
      <c r="S28" s="176">
        <v>3416284949.1149931</v>
      </c>
      <c r="T28" s="176">
        <v>3624128064.0367479</v>
      </c>
      <c r="U28" s="176">
        <v>4916370886.8585663</v>
      </c>
      <c r="V28" s="176">
        <v>6201211282.8864393</v>
      </c>
      <c r="W28" s="176">
        <v>6791365191.272274</v>
      </c>
      <c r="X28" s="176">
        <v>8163112553.0246964</v>
      </c>
      <c r="Y28" s="176">
        <v>8659538306.5567303</v>
      </c>
      <c r="Z28" s="176">
        <v>8816318800.7701626</v>
      </c>
      <c r="AA28" s="176">
        <v>8953861929.0530396</v>
      </c>
      <c r="AB28" s="176">
        <v>9138371281.9778786</v>
      </c>
      <c r="AC28" s="176">
        <v>9323276723.3590775</v>
      </c>
      <c r="AD28" s="176">
        <v>9553413144.5352268</v>
      </c>
      <c r="AE28" s="176">
        <v>9756620019.2062569</v>
      </c>
      <c r="AF28" s="176">
        <v>10002249418.637228</v>
      </c>
      <c r="AG28" s="176">
        <v>10246391629.666267</v>
      </c>
      <c r="AH28" s="176">
        <v>10489358088.266237</v>
      </c>
      <c r="AI28" s="176">
        <v>10622921018.640018</v>
      </c>
      <c r="AJ28" s="176">
        <v>10728802873.35355</v>
      </c>
      <c r="AK28" s="176">
        <v>10831303616.591097</v>
      </c>
      <c r="AL28" s="176">
        <v>10930810071.572544</v>
      </c>
      <c r="AM28" s="176">
        <v>11028118693.958723</v>
      </c>
      <c r="AN28" s="176">
        <v>11123603145.622391</v>
      </c>
      <c r="AO28" s="176">
        <v>11216400999.59136</v>
      </c>
      <c r="AP28" s="176">
        <v>11305917829.415148</v>
      </c>
      <c r="AQ28" s="176">
        <v>11392362820.128626</v>
      </c>
      <c r="AR28" s="176">
        <v>11475916003.659958</v>
      </c>
      <c r="AS28" s="176">
        <v>11556480217.824514</v>
      </c>
      <c r="AT28" s="176">
        <v>11633840243.591787</v>
      </c>
      <c r="AU28" s="176">
        <v>11707957304.55546</v>
      </c>
      <c r="AV28" s="176">
        <v>11778967001.18137</v>
      </c>
      <c r="AW28" s="176">
        <v>11846972148.213022</v>
      </c>
      <c r="AX28" s="176">
        <v>11911860090.015409</v>
      </c>
      <c r="AY28" s="176">
        <v>11973430857.799759</v>
      </c>
      <c r="AZ28" s="176">
        <v>12031637017.886576</v>
      </c>
      <c r="BA28" s="176">
        <v>12086591268.88195</v>
      </c>
      <c r="BB28" s="176">
        <v>12138399288.77038</v>
      </c>
      <c r="BC28" s="176">
        <v>12187000510.88092</v>
      </c>
      <c r="BD28" s="176">
        <v>12232259012.657455</v>
      </c>
      <c r="BE28" s="176">
        <v>12274160002.346107</v>
      </c>
      <c r="BF28" s="176">
        <v>12312295436.004179</v>
      </c>
      <c r="BG28" s="176">
        <v>12338671400.658461</v>
      </c>
      <c r="BH28" s="176">
        <v>12355404813.604568</v>
      </c>
      <c r="BI28" s="176">
        <v>12372160939.364956</v>
      </c>
      <c r="BJ28" s="176">
        <v>12388939808.795385</v>
      </c>
      <c r="BK28" s="176">
        <v>12405741452.79357</v>
      </c>
      <c r="BL28" s="176">
        <v>12422565902.299234</v>
      </c>
      <c r="BM28" s="176">
        <v>12439413188.294174</v>
      </c>
      <c r="BN28" s="176">
        <v>12456283341.802317</v>
      </c>
      <c r="BO28" s="176">
        <v>12473176393.889772</v>
      </c>
      <c r="BP28" s="176">
        <v>12490092375.664886</v>
      </c>
    </row>
    <row r="29" spans="3:68" s="150" customFormat="1">
      <c r="C29" s="160" t="str">
        <v>Fixed Service17</v>
      </c>
      <c r="G29" s="160" t="str">
        <v>Fixed Unit17</v>
      </c>
      <c r="I29" s="161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</row>
    <row r="30" spans="3:68" s="150" customFormat="1">
      <c r="C30" s="160" t="str">
        <v>SMS on-net</v>
      </c>
      <c r="G30" s="160" t="str">
        <v>SMS</v>
      </c>
      <c r="I30" s="161"/>
      <c r="N30" s="162"/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76">
        <v>0</v>
      </c>
      <c r="AG30" s="176">
        <v>0</v>
      </c>
      <c r="AH30" s="176">
        <v>0</v>
      </c>
      <c r="AI30" s="176">
        <v>0</v>
      </c>
      <c r="AJ30" s="176">
        <v>0</v>
      </c>
      <c r="AK30" s="176">
        <v>0</v>
      </c>
      <c r="AL30" s="176">
        <v>0</v>
      </c>
      <c r="AM30" s="176">
        <v>0</v>
      </c>
      <c r="AN30" s="176">
        <v>0</v>
      </c>
      <c r="AO30" s="176">
        <v>0</v>
      </c>
      <c r="AP30" s="176">
        <v>0</v>
      </c>
      <c r="AQ30" s="176">
        <v>0</v>
      </c>
      <c r="AR30" s="176">
        <v>0</v>
      </c>
      <c r="AS30" s="176">
        <v>0</v>
      </c>
      <c r="AT30" s="176">
        <v>0</v>
      </c>
      <c r="AU30" s="176">
        <v>0</v>
      </c>
      <c r="AV30" s="176">
        <v>0</v>
      </c>
      <c r="AW30" s="176">
        <v>0</v>
      </c>
      <c r="AX30" s="176">
        <v>0</v>
      </c>
      <c r="AY30" s="176">
        <v>0</v>
      </c>
      <c r="AZ30" s="176">
        <v>0</v>
      </c>
      <c r="BA30" s="176">
        <v>0</v>
      </c>
      <c r="BB30" s="176">
        <v>0</v>
      </c>
      <c r="BC30" s="176">
        <v>0</v>
      </c>
      <c r="BD30" s="176">
        <v>0</v>
      </c>
      <c r="BE30" s="176">
        <v>0</v>
      </c>
      <c r="BF30" s="176">
        <v>0</v>
      </c>
      <c r="BG30" s="176">
        <v>0</v>
      </c>
      <c r="BH30" s="176">
        <v>0</v>
      </c>
      <c r="BI30" s="176">
        <v>0</v>
      </c>
      <c r="BJ30" s="176">
        <v>0</v>
      </c>
      <c r="BK30" s="176">
        <v>0</v>
      </c>
      <c r="BL30" s="176">
        <v>0</v>
      </c>
      <c r="BM30" s="176">
        <v>0</v>
      </c>
      <c r="BN30" s="176">
        <v>0</v>
      </c>
      <c r="BO30" s="176">
        <v>0</v>
      </c>
      <c r="BP30" s="176">
        <v>0</v>
      </c>
    </row>
    <row r="31" spans="3:68" s="150" customFormat="1">
      <c r="C31" s="160" t="str">
        <v>SMS salientes</v>
      </c>
      <c r="G31" s="160" t="str">
        <v>SMS</v>
      </c>
      <c r="I31" s="161"/>
      <c r="N31" s="162"/>
      <c r="O31" s="176">
        <v>433409301.78000003</v>
      </c>
      <c r="P31" s="176">
        <v>499349102.88</v>
      </c>
      <c r="Q31" s="176">
        <v>796333349.71827137</v>
      </c>
      <c r="R31" s="176">
        <v>1021647860</v>
      </c>
      <c r="S31" s="176">
        <v>1259245120</v>
      </c>
      <c r="T31" s="176">
        <v>1675824940</v>
      </c>
      <c r="U31" s="176">
        <v>1927944440</v>
      </c>
      <c r="V31" s="176">
        <v>1553594045.4000001</v>
      </c>
      <c r="W31" s="176">
        <v>1074886168.830142</v>
      </c>
      <c r="X31" s="176">
        <v>744124272.19200003</v>
      </c>
      <c r="Y31" s="176">
        <v>506839014.06815434</v>
      </c>
      <c r="Z31" s="176">
        <v>369872977.54334986</v>
      </c>
      <c r="AA31" s="176">
        <v>288289719.08276111</v>
      </c>
      <c r="AB31" s="176">
        <v>239007394.575214</v>
      </c>
      <c r="AC31" s="176">
        <v>210005669.34642112</v>
      </c>
      <c r="AD31" s="176">
        <v>194943676.21336663</v>
      </c>
      <c r="AE31" s="176">
        <v>190638682.88171613</v>
      </c>
      <c r="AF31" s="176">
        <v>190013518.14901468</v>
      </c>
      <c r="AG31" s="176">
        <v>189081315.65868986</v>
      </c>
      <c r="AH31" s="176">
        <v>193683025.85658562</v>
      </c>
      <c r="AI31" s="176">
        <v>196692090.86558339</v>
      </c>
      <c r="AJ31" s="176">
        <v>198171907.96038458</v>
      </c>
      <c r="AK31" s="176">
        <v>199614819.9836227</v>
      </c>
      <c r="AL31" s="176">
        <v>201019545.34435344</v>
      </c>
      <c r="AM31" s="176">
        <v>202385098.53245065</v>
      </c>
      <c r="AN31" s="176">
        <v>203713870.58121225</v>
      </c>
      <c r="AO31" s="176">
        <v>205008467.80078229</v>
      </c>
      <c r="AP31" s="176">
        <v>206268271.64706224</v>
      </c>
      <c r="AQ31" s="176">
        <v>207492078.8190324</v>
      </c>
      <c r="AR31" s="176">
        <v>208679528.49549657</v>
      </c>
      <c r="AS31" s="176">
        <v>209830473.73052159</v>
      </c>
      <c r="AT31" s="176">
        <v>210944785.95421785</v>
      </c>
      <c r="AU31" s="176">
        <v>212022230.67131481</v>
      </c>
      <c r="AV31" s="176">
        <v>213062621.24617311</v>
      </c>
      <c r="AW31" s="176">
        <v>214066016.84167138</v>
      </c>
      <c r="AX31" s="176">
        <v>215032663.98539436</v>
      </c>
      <c r="AY31" s="176">
        <v>215962737.07276678</v>
      </c>
      <c r="AZ31" s="176">
        <v>216856300.98256329</v>
      </c>
      <c r="BA31" s="176">
        <v>217713470.61956835</v>
      </c>
      <c r="BB31" s="176">
        <v>218534551.81573403</v>
      </c>
      <c r="BC31" s="176">
        <v>219320038.51421517</v>
      </c>
      <c r="BD31" s="176">
        <v>220070425.39848652</v>
      </c>
      <c r="BE31" s="176">
        <v>220786131.76437253</v>
      </c>
      <c r="BF31" s="176">
        <v>221450872.15192962</v>
      </c>
      <c r="BG31" s="176">
        <v>221911553.37454373</v>
      </c>
      <c r="BH31" s="176">
        <v>222202091.68910488</v>
      </c>
      <c r="BI31" s="176">
        <v>222493010.39175731</v>
      </c>
      <c r="BJ31" s="176">
        <v>222784309.98052526</v>
      </c>
      <c r="BK31" s="176">
        <v>223075990.95408487</v>
      </c>
      <c r="BL31" s="176">
        <v>223368053.81176525</v>
      </c>
      <c r="BM31" s="176">
        <v>223660499.05354917</v>
      </c>
      <c r="BN31" s="176">
        <v>223953327.18007416</v>
      </c>
      <c r="BO31" s="176">
        <v>224246538.69263315</v>
      </c>
      <c r="BP31" s="176">
        <v>224540134.09317532</v>
      </c>
    </row>
    <row r="32" spans="3:68" s="150" customFormat="1">
      <c r="C32" s="160" t="str">
        <v>SMS entrantes</v>
      </c>
      <c r="G32" s="160" t="str">
        <v>SMS</v>
      </c>
      <c r="I32" s="161"/>
      <c r="N32" s="162"/>
      <c r="O32" s="176">
        <v>433409301.78000003</v>
      </c>
      <c r="P32" s="176">
        <v>499349102.88</v>
      </c>
      <c r="Q32" s="176">
        <v>796333349.71827137</v>
      </c>
      <c r="R32" s="176">
        <v>1021647860</v>
      </c>
      <c r="S32" s="176">
        <v>1259245120</v>
      </c>
      <c r="T32" s="176">
        <v>1675824940</v>
      </c>
      <c r="U32" s="176">
        <v>1927944440</v>
      </c>
      <c r="V32" s="176">
        <v>1553594045.4000001</v>
      </c>
      <c r="W32" s="176">
        <v>1074886168.830142</v>
      </c>
      <c r="X32" s="176">
        <v>744124272.19200003</v>
      </c>
      <c r="Y32" s="176">
        <v>506839014.06815434</v>
      </c>
      <c r="Z32" s="176">
        <v>369872977.54334986</v>
      </c>
      <c r="AA32" s="176">
        <v>288289719.08276111</v>
      </c>
      <c r="AB32" s="176">
        <v>239007394.575214</v>
      </c>
      <c r="AC32" s="176">
        <v>210005669.34642112</v>
      </c>
      <c r="AD32" s="176">
        <v>194943676.21336663</v>
      </c>
      <c r="AE32" s="176">
        <v>190638682.88171613</v>
      </c>
      <c r="AF32" s="176">
        <v>190013518.14901468</v>
      </c>
      <c r="AG32" s="176">
        <v>189081315.65868986</v>
      </c>
      <c r="AH32" s="176">
        <v>193683025.85658562</v>
      </c>
      <c r="AI32" s="176">
        <v>196692090.86558339</v>
      </c>
      <c r="AJ32" s="176">
        <v>198171907.96038458</v>
      </c>
      <c r="AK32" s="176">
        <v>199614819.9836227</v>
      </c>
      <c r="AL32" s="176">
        <v>201019545.34435344</v>
      </c>
      <c r="AM32" s="176">
        <v>202385098.53245065</v>
      </c>
      <c r="AN32" s="176">
        <v>203713870.58121225</v>
      </c>
      <c r="AO32" s="176">
        <v>205008467.80078229</v>
      </c>
      <c r="AP32" s="176">
        <v>206268271.64706224</v>
      </c>
      <c r="AQ32" s="176">
        <v>207492078.8190324</v>
      </c>
      <c r="AR32" s="176">
        <v>208679528.49549657</v>
      </c>
      <c r="AS32" s="176">
        <v>209830473.73052159</v>
      </c>
      <c r="AT32" s="176">
        <v>210944785.95421785</v>
      </c>
      <c r="AU32" s="176">
        <v>212022230.67131481</v>
      </c>
      <c r="AV32" s="176">
        <v>213062621.24617311</v>
      </c>
      <c r="AW32" s="176">
        <v>214066016.84167138</v>
      </c>
      <c r="AX32" s="176">
        <v>215032663.98539436</v>
      </c>
      <c r="AY32" s="176">
        <v>215962737.07276678</v>
      </c>
      <c r="AZ32" s="176">
        <v>216856300.98256329</v>
      </c>
      <c r="BA32" s="176">
        <v>217713470.61956835</v>
      </c>
      <c r="BB32" s="176">
        <v>218534551.81573403</v>
      </c>
      <c r="BC32" s="176">
        <v>219320038.51421517</v>
      </c>
      <c r="BD32" s="176">
        <v>220070425.39848652</v>
      </c>
      <c r="BE32" s="176">
        <v>220786131.76437253</v>
      </c>
      <c r="BF32" s="176">
        <v>221450872.15192962</v>
      </c>
      <c r="BG32" s="176">
        <v>221911553.37454373</v>
      </c>
      <c r="BH32" s="176">
        <v>222202091.68910488</v>
      </c>
      <c r="BI32" s="176">
        <v>222493010.39175731</v>
      </c>
      <c r="BJ32" s="176">
        <v>222784309.98052526</v>
      </c>
      <c r="BK32" s="176">
        <v>223075990.95408487</v>
      </c>
      <c r="BL32" s="176">
        <v>223368053.81176525</v>
      </c>
      <c r="BM32" s="176">
        <v>223660499.05354917</v>
      </c>
      <c r="BN32" s="176">
        <v>223953327.18007416</v>
      </c>
      <c r="BO32" s="176">
        <v>224246538.69263315</v>
      </c>
      <c r="BP32" s="176">
        <v>224540134.09317532</v>
      </c>
    </row>
    <row r="33" spans="1:72" s="150" customFormat="1">
      <c r="C33" s="160" t="str">
        <v>Enlaces dedicados locales</v>
      </c>
      <c r="G33" s="160" t="str">
        <v>Mbps</v>
      </c>
      <c r="I33" s="161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</row>
    <row r="34" spans="1:72" s="150" customFormat="1">
      <c r="C34" s="160" t="str">
        <v>Enlaces dedicados larga distancia</v>
      </c>
      <c r="G34" s="160" t="str">
        <v>Mbps</v>
      </c>
      <c r="I34" s="161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</row>
    <row r="35" spans="1:72" s="150" customFormat="1">
      <c r="C35" s="160" t="str">
        <v>xDSL propio (líneas)</v>
      </c>
      <c r="G35" s="160" t="str">
        <v># lineas</v>
      </c>
      <c r="I35" s="161"/>
      <c r="N35" s="162"/>
      <c r="O35" s="176">
        <v>3793823.5</v>
      </c>
      <c r="P35" s="176">
        <v>5976887</v>
      </c>
      <c r="Q35" s="176">
        <v>8456894</v>
      </c>
      <c r="R35" s="176">
        <v>10360328</v>
      </c>
      <c r="S35" s="176">
        <v>11774347</v>
      </c>
      <c r="T35" s="176">
        <v>12684492.75</v>
      </c>
      <c r="U35" s="176">
        <v>13328531.083333332</v>
      </c>
      <c r="V35" s="176">
        <v>13831042.25</v>
      </c>
      <c r="W35" s="176">
        <v>14333553.416666668</v>
      </c>
      <c r="X35" s="176">
        <v>14991531.121717881</v>
      </c>
      <c r="Y35" s="176">
        <v>15784257.965523584</v>
      </c>
      <c r="Z35" s="176">
        <v>16537434.170033745</v>
      </c>
      <c r="AA35" s="176">
        <v>17255150.855581511</v>
      </c>
      <c r="AB35" s="176">
        <v>17940601.173713051</v>
      </c>
      <c r="AC35" s="176">
        <v>18594372.989065547</v>
      </c>
      <c r="AD35" s="176">
        <v>19216468.240505118</v>
      </c>
      <c r="AE35" s="176">
        <v>19809093.456087068</v>
      </c>
      <c r="AF35" s="176">
        <v>20376296.705720805</v>
      </c>
      <c r="AG35" s="176">
        <v>20920813.86027737</v>
      </c>
      <c r="AH35" s="176">
        <v>21332270.482879847</v>
      </c>
      <c r="AI35" s="176">
        <v>21616149.698392875</v>
      </c>
      <c r="AJ35" s="176">
        <v>21889601.713005356</v>
      </c>
      <c r="AK35" s="176">
        <v>22154630.120828941</v>
      </c>
      <c r="AL35" s="176">
        <v>22415164.505052663</v>
      </c>
      <c r="AM35" s="176">
        <v>22672628.704531841</v>
      </c>
      <c r="AN35" s="176">
        <v>22922501.747428901</v>
      </c>
      <c r="AO35" s="176">
        <v>23162009.732356109</v>
      </c>
      <c r="AP35" s="176">
        <v>23392312.906116765</v>
      </c>
      <c r="AQ35" s="176">
        <v>23614311.752173528</v>
      </c>
      <c r="AR35" s="176">
        <v>23827546.825161971</v>
      </c>
      <c r="AS35" s="176">
        <v>24030987.465432853</v>
      </c>
      <c r="AT35" s="176">
        <v>24224466.829525307</v>
      </c>
      <c r="AU35" s="176">
        <v>24408652.291282788</v>
      </c>
      <c r="AV35" s="176">
        <v>24584019.052689601</v>
      </c>
      <c r="AW35" s="176">
        <v>24749976.461387817</v>
      </c>
      <c r="AX35" s="176">
        <v>24905523.014837865</v>
      </c>
      <c r="AY35" s="176">
        <v>25050409.846800677</v>
      </c>
      <c r="AZ35" s="176">
        <v>25185155.158634409</v>
      </c>
      <c r="BA35" s="176">
        <v>25310216.186831534</v>
      </c>
      <c r="BB35" s="176">
        <v>25425219.484775335</v>
      </c>
      <c r="BC35" s="176">
        <v>25529427.878268905</v>
      </c>
      <c r="BD35" s="176">
        <v>25622702.208379753</v>
      </c>
      <c r="BE35" s="176">
        <v>25705555.080657095</v>
      </c>
      <c r="BF35" s="176">
        <v>25762718.919479635</v>
      </c>
      <c r="BG35" s="176">
        <v>25799248.617136963</v>
      </c>
      <c r="BH35" s="176">
        <v>25835830.111299738</v>
      </c>
      <c r="BI35" s="176">
        <v>25872463.475411721</v>
      </c>
      <c r="BJ35" s="176">
        <v>25909148.783020787</v>
      </c>
      <c r="BK35" s="176">
        <v>25982727.688210372</v>
      </c>
      <c r="BL35" s="176">
        <v>25964267.783658639</v>
      </c>
      <c r="BM35" s="176">
        <v>26001083.263227984</v>
      </c>
      <c r="BN35" s="176">
        <v>26037950.944521151</v>
      </c>
      <c r="BO35" s="176">
        <v>26074870.901556451</v>
      </c>
      <c r="BP35" s="176">
        <v>26111843.208457161</v>
      </c>
    </row>
    <row r="36" spans="1:72" s="150" customFormat="1">
      <c r="C36" s="160" t="str">
        <v>xDSL propio (contendido)</v>
      </c>
      <c r="G36" s="160" t="str">
        <v>Mbps</v>
      </c>
      <c r="I36" s="161"/>
      <c r="N36" s="162"/>
      <c r="O36" s="176">
        <v>241111.86727272728</v>
      </c>
      <c r="P36" s="176">
        <v>438083.09636363637</v>
      </c>
      <c r="Q36" s="176">
        <v>866922.58909090911</v>
      </c>
      <c r="R36" s="176">
        <v>1281897.3890909092</v>
      </c>
      <c r="S36" s="176">
        <v>1739715.7090909092</v>
      </c>
      <c r="T36" s="176">
        <v>2134287.8272727276</v>
      </c>
      <c r="U36" s="176">
        <v>2520347.6418181821</v>
      </c>
      <c r="V36" s="176">
        <v>2876445.7212121217</v>
      </c>
      <c r="W36" s="176">
        <v>3251730.5906060608</v>
      </c>
      <c r="X36" s="176">
        <v>3646202.25</v>
      </c>
      <c r="Y36" s="176">
        <v>3926554.5770761194</v>
      </c>
      <c r="Z36" s="176">
        <v>4205885.3250477267</v>
      </c>
      <c r="AA36" s="176">
        <v>4484825.6888079057</v>
      </c>
      <c r="AB36" s="176">
        <v>4764242.9032824086</v>
      </c>
      <c r="AC36" s="176">
        <v>5044408.9155339273</v>
      </c>
      <c r="AD36" s="176">
        <v>5324844.9411870101</v>
      </c>
      <c r="AE36" s="176">
        <v>5605498.9853421533</v>
      </c>
      <c r="AF36" s="176">
        <v>5887146.1234385055</v>
      </c>
      <c r="AG36" s="176">
        <v>6170891.3386178315</v>
      </c>
      <c r="AH36" s="176">
        <v>6456868.5133233592</v>
      </c>
      <c r="AI36" s="176">
        <v>6545090.8289013403</v>
      </c>
      <c r="AJ36" s="176">
        <v>6629892.1031547971</v>
      </c>
      <c r="AK36" s="176">
        <v>6711759.0688758083</v>
      </c>
      <c r="AL36" s="176">
        <v>6791426.1782933213</v>
      </c>
      <c r="AM36" s="176">
        <v>6870554.0491685495</v>
      </c>
      <c r="AN36" s="176">
        <v>6948349.8895500917</v>
      </c>
      <c r="AO36" s="176">
        <v>7022850.9716678616</v>
      </c>
      <c r="AP36" s="176">
        <v>7094329.3381353179</v>
      </c>
      <c r="AQ36" s="176">
        <v>7163220.1135285245</v>
      </c>
      <c r="AR36" s="176">
        <v>7229637.0154295526</v>
      </c>
      <c r="AS36" s="176">
        <v>7293186.2955885669</v>
      </c>
      <c r="AT36" s="176">
        <v>7353633.5180747351</v>
      </c>
      <c r="AU36" s="176">
        <v>7411111.4281949857</v>
      </c>
      <c r="AV36" s="176">
        <v>7465894.0431380002</v>
      </c>
      <c r="AW36" s="176">
        <v>7517996.9799987124</v>
      </c>
      <c r="AX36" s="176">
        <v>7567044.6207179585</v>
      </c>
      <c r="AY36" s="176">
        <v>7612802.170351225</v>
      </c>
      <c r="AZ36" s="176">
        <v>7655352.7405646527</v>
      </c>
      <c r="BA36" s="176">
        <v>7694929.0619741101</v>
      </c>
      <c r="BB36" s="176">
        <v>7731577.0883302046</v>
      </c>
      <c r="BC36" s="176">
        <v>7765023.2512113526</v>
      </c>
      <c r="BD36" s="176">
        <v>7795091.8134228447</v>
      </c>
      <c r="BE36" s="176">
        <v>7821873.6951782871</v>
      </c>
      <c r="BF36" s="176">
        <v>7845590.4079161547</v>
      </c>
      <c r="BG36" s="176">
        <v>7856714.8954533655</v>
      </c>
      <c r="BH36" s="176">
        <v>7867855.1567203449</v>
      </c>
      <c r="BI36" s="176">
        <v>7879011.2140831137</v>
      </c>
      <c r="BJ36" s="176">
        <v>7890183.0899394127</v>
      </c>
      <c r="BK36" s="176">
        <v>7901370.8067187369</v>
      </c>
      <c r="BL36" s="176">
        <v>7912574.3868823824</v>
      </c>
      <c r="BM36" s="176">
        <v>7923793.8529234985</v>
      </c>
      <c r="BN36" s="176">
        <v>7935029.2273671264</v>
      </c>
      <c r="BO36" s="176">
        <v>7946280.5327702453</v>
      </c>
      <c r="BP36" s="176">
        <v>7957547.7917218208</v>
      </c>
    </row>
    <row r="37" spans="1:72" s="150" customFormat="1">
      <c r="C37" s="160" t="str">
        <v>xDSL ajeno (líneas)</v>
      </c>
      <c r="G37" s="160" t="str">
        <v># lineas</v>
      </c>
      <c r="I37" s="161"/>
      <c r="N37" s="162"/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176">
        <v>0</v>
      </c>
      <c r="AI37" s="176">
        <v>0</v>
      </c>
      <c r="AJ37" s="176">
        <v>0</v>
      </c>
      <c r="AK37" s="176">
        <v>0</v>
      </c>
      <c r="AL37" s="176">
        <v>0</v>
      </c>
      <c r="AM37" s="176">
        <v>0</v>
      </c>
      <c r="AN37" s="176">
        <v>0</v>
      </c>
      <c r="AO37" s="176">
        <v>0</v>
      </c>
      <c r="AP37" s="176">
        <v>0</v>
      </c>
      <c r="AQ37" s="176">
        <v>0</v>
      </c>
      <c r="AR37" s="176">
        <v>0</v>
      </c>
      <c r="AS37" s="176">
        <v>0</v>
      </c>
      <c r="AT37" s="176">
        <v>0</v>
      </c>
      <c r="AU37" s="176">
        <v>0</v>
      </c>
      <c r="AV37" s="176">
        <v>0</v>
      </c>
      <c r="AW37" s="176">
        <v>0</v>
      </c>
      <c r="AX37" s="176">
        <v>0</v>
      </c>
      <c r="AY37" s="176">
        <v>0</v>
      </c>
      <c r="AZ37" s="176">
        <v>0</v>
      </c>
      <c r="BA37" s="176">
        <v>0</v>
      </c>
      <c r="BB37" s="176">
        <v>0</v>
      </c>
      <c r="BC37" s="176">
        <v>0</v>
      </c>
      <c r="BD37" s="176">
        <v>0</v>
      </c>
      <c r="BE37" s="176">
        <v>0</v>
      </c>
      <c r="BF37" s="176">
        <v>0</v>
      </c>
      <c r="BG37" s="176">
        <v>0</v>
      </c>
      <c r="BH37" s="176">
        <v>0</v>
      </c>
      <c r="BI37" s="176">
        <v>0</v>
      </c>
      <c r="BJ37" s="176">
        <v>0</v>
      </c>
      <c r="BK37" s="176">
        <v>0</v>
      </c>
      <c r="BL37" s="176">
        <v>0</v>
      </c>
      <c r="BM37" s="176">
        <v>0</v>
      </c>
      <c r="BN37" s="176">
        <v>0</v>
      </c>
      <c r="BO37" s="176">
        <v>0</v>
      </c>
      <c r="BP37" s="176">
        <v>0</v>
      </c>
    </row>
    <row r="38" spans="1:72" s="150" customFormat="1">
      <c r="C38" s="160" t="str">
        <v>xDSL ajeno (bitstream)</v>
      </c>
      <c r="G38" s="160" t="str">
        <v>Mbps</v>
      </c>
      <c r="I38" s="161"/>
      <c r="N38" s="162"/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  <c r="AM38" s="176">
        <v>0</v>
      </c>
      <c r="AN38" s="176">
        <v>0</v>
      </c>
      <c r="AO38" s="176">
        <v>0</v>
      </c>
      <c r="AP38" s="176">
        <v>0</v>
      </c>
      <c r="AQ38" s="176">
        <v>0</v>
      </c>
      <c r="AR38" s="176">
        <v>0</v>
      </c>
      <c r="AS38" s="176">
        <v>0</v>
      </c>
      <c r="AT38" s="176">
        <v>0</v>
      </c>
      <c r="AU38" s="176">
        <v>0</v>
      </c>
      <c r="AV38" s="176">
        <v>0</v>
      </c>
      <c r="AW38" s="176">
        <v>0</v>
      </c>
      <c r="AX38" s="176">
        <v>0</v>
      </c>
      <c r="AY38" s="176">
        <v>0</v>
      </c>
      <c r="AZ38" s="176">
        <v>0</v>
      </c>
      <c r="BA38" s="176">
        <v>0</v>
      </c>
      <c r="BB38" s="176">
        <v>0</v>
      </c>
      <c r="BC38" s="176">
        <v>0</v>
      </c>
      <c r="BD38" s="176">
        <v>0</v>
      </c>
      <c r="BE38" s="176">
        <v>0</v>
      </c>
      <c r="BF38" s="176">
        <v>0</v>
      </c>
      <c r="BG38" s="176">
        <v>0</v>
      </c>
      <c r="BH38" s="176">
        <v>0</v>
      </c>
      <c r="BI38" s="176">
        <v>0</v>
      </c>
      <c r="BJ38" s="176">
        <v>0</v>
      </c>
      <c r="BK38" s="176">
        <v>0</v>
      </c>
      <c r="BL38" s="176">
        <v>0</v>
      </c>
      <c r="BM38" s="176">
        <v>0</v>
      </c>
      <c r="BN38" s="176">
        <v>0</v>
      </c>
      <c r="BO38" s="176">
        <v>0</v>
      </c>
      <c r="BP38" s="176">
        <v>0</v>
      </c>
    </row>
    <row r="39" spans="1:72" s="150" customFormat="1">
      <c r="C39" s="160" t="str">
        <v>Fixed Service27</v>
      </c>
      <c r="G39" s="160" t="str">
        <v>Fixed Unit27</v>
      </c>
      <c r="I39" s="161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</row>
    <row r="40" spans="1:72" s="150" customFormat="1">
      <c r="C40" s="160" t="str">
        <v>Fixed Service28</v>
      </c>
      <c r="G40" s="160" t="str">
        <v>Fixed Unit28</v>
      </c>
      <c r="I40" s="161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</row>
    <row r="41" spans="1:72" s="150" customFormat="1">
      <c r="C41" s="160" t="str">
        <v>Fixed Service29</v>
      </c>
      <c r="G41" s="160" t="str">
        <v>Fixed Unit29</v>
      </c>
      <c r="I41" s="161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</row>
    <row r="42" spans="1:72" s="150" customFormat="1">
      <c r="C42" s="160" t="str">
        <v>Televisión</v>
      </c>
      <c r="G42" s="160" t="str">
        <v>#</v>
      </c>
      <c r="I42" s="161"/>
      <c r="N42" s="162"/>
      <c r="O42" s="176">
        <v>3972572</v>
      </c>
      <c r="P42" s="176">
        <v>4274019</v>
      </c>
      <c r="Q42" s="176">
        <v>4740979</v>
      </c>
      <c r="R42" s="176">
        <v>5029431</v>
      </c>
      <c r="S42" s="176">
        <v>5330654</v>
      </c>
      <c r="T42" s="176">
        <v>5612180</v>
      </c>
      <c r="U42" s="176">
        <v>5893509</v>
      </c>
      <c r="V42" s="176">
        <v>6715720</v>
      </c>
      <c r="W42" s="176">
        <v>6344338</v>
      </c>
      <c r="X42" s="176">
        <v>7255572</v>
      </c>
      <c r="Y42" s="176">
        <v>7652311.5195424864</v>
      </c>
      <c r="Z42" s="176">
        <v>8076864.5760833062</v>
      </c>
      <c r="AA42" s="176">
        <v>8483363.7129985131</v>
      </c>
      <c r="AB42" s="176">
        <v>8871954.1465262473</v>
      </c>
      <c r="AC42" s="176">
        <v>9242156.4795948304</v>
      </c>
      <c r="AD42" s="176">
        <v>9592581.612497367</v>
      </c>
      <c r="AE42" s="176">
        <v>9923038.9087285902</v>
      </c>
      <c r="AF42" s="176">
        <v>10235080.972785732</v>
      </c>
      <c r="AG42" s="176">
        <v>10530946.893615689</v>
      </c>
      <c r="AH42" s="176">
        <v>10811264.844788345</v>
      </c>
      <c r="AI42" s="176">
        <v>10958982.707861746</v>
      </c>
      <c r="AJ42" s="176">
        <v>11100972.44069243</v>
      </c>
      <c r="AK42" s="176">
        <v>11238049.019938661</v>
      </c>
      <c r="AL42" s="176">
        <v>11371442.199241323</v>
      </c>
      <c r="AM42" s="176">
        <v>11503932.487199193</v>
      </c>
      <c r="AN42" s="176">
        <v>11634192.447186334</v>
      </c>
      <c r="AO42" s="176">
        <v>11758935.723022994</v>
      </c>
      <c r="AP42" s="176">
        <v>11878617.817982482</v>
      </c>
      <c r="AQ42" s="176">
        <v>11993967.296851682</v>
      </c>
      <c r="AR42" s="176">
        <v>12105174.566310659</v>
      </c>
      <c r="AS42" s="176">
        <v>12211580.341351155</v>
      </c>
      <c r="AT42" s="176">
        <v>12312792.086654833</v>
      </c>
      <c r="AU42" s="176">
        <v>12409032.068583027</v>
      </c>
      <c r="AV42" s="176">
        <v>12500759.096602397</v>
      </c>
      <c r="AW42" s="176">
        <v>12587999.319696628</v>
      </c>
      <c r="AX42" s="176">
        <v>12670123.809723582</v>
      </c>
      <c r="AY42" s="176">
        <v>12746739.430238854</v>
      </c>
      <c r="AZ42" s="176">
        <v>12817985.341925751</v>
      </c>
      <c r="BA42" s="176">
        <v>12884251.224753816</v>
      </c>
      <c r="BB42" s="176">
        <v>12945614.022858961</v>
      </c>
      <c r="BC42" s="176">
        <v>13001615.678182108</v>
      </c>
      <c r="BD42" s="176">
        <v>13051961.939516012</v>
      </c>
      <c r="BE42" s="176">
        <v>13096805.042035824</v>
      </c>
      <c r="BF42" s="176">
        <v>13136515.880521657</v>
      </c>
      <c r="BG42" s="176">
        <v>13155142.522953534</v>
      </c>
      <c r="BH42" s="176">
        <v>13173795.576635661</v>
      </c>
      <c r="BI42" s="176">
        <v>13192475.0790173</v>
      </c>
      <c r="BJ42" s="176">
        <v>13211181.067600826</v>
      </c>
      <c r="BK42" s="176">
        <v>13229913.579941778</v>
      </c>
      <c r="BL42" s="176">
        <v>13248672.653648956</v>
      </c>
      <c r="BM42" s="176">
        <v>13267458.326384481</v>
      </c>
      <c r="BN42" s="176">
        <v>13286270.635863882</v>
      </c>
      <c r="BO42" s="176">
        <v>13305109.619856156</v>
      </c>
      <c r="BP42" s="176">
        <v>13323975.316183863</v>
      </c>
    </row>
    <row r="43" spans="1:72" s="150" customFormat="1" ht="12">
      <c r="BQ43" s="159"/>
    </row>
    <row r="44" spans="1:72" s="155" customFormat="1" ht="18" customHeight="1">
      <c r="A44" s="153">
        <v>2</v>
      </c>
      <c r="B44" s="153" t="s">
        <v>246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</row>
    <row r="45" spans="1:72" s="150" customFormat="1"/>
    <row r="46" spans="1:72" s="150" customFormat="1" ht="15.5">
      <c r="B46" s="156" t="s">
        <v>141</v>
      </c>
    </row>
    <row r="47" spans="1:72" s="150" customFormat="1"/>
    <row r="48" spans="1:72" s="150" customFormat="1" ht="12">
      <c r="C48" s="164" t="s">
        <v>144</v>
      </c>
      <c r="I48" s="165">
        <f t="array" ref="I48:BP48">Fixed.operator.market.share</f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165">
        <v>0</v>
      </c>
      <c r="P48" s="165">
        <v>0</v>
      </c>
      <c r="Q48" s="165">
        <v>0</v>
      </c>
      <c r="R48" s="165">
        <v>0</v>
      </c>
      <c r="S48" s="165">
        <v>0</v>
      </c>
      <c r="T48" s="165">
        <v>0</v>
      </c>
      <c r="U48" s="165">
        <v>0.12840000000000001</v>
      </c>
      <c r="V48" s="165">
        <v>0.25680000000000003</v>
      </c>
      <c r="W48" s="165">
        <v>0.38520000000000004</v>
      </c>
      <c r="X48" s="165">
        <v>0.51360000000000006</v>
      </c>
      <c r="Y48" s="165">
        <v>0.64200000000000002</v>
      </c>
      <c r="Z48" s="165">
        <v>0.64200000000000002</v>
      </c>
      <c r="AA48" s="165">
        <v>0.64200000000000002</v>
      </c>
      <c r="AB48" s="165">
        <v>0.64200000000000002</v>
      </c>
      <c r="AC48" s="165">
        <v>0.64200000000000002</v>
      </c>
      <c r="AD48" s="165">
        <v>0.64200000000000002</v>
      </c>
      <c r="AE48" s="165">
        <v>0.64200000000000002</v>
      </c>
      <c r="AF48" s="165">
        <v>0.64200000000000002</v>
      </c>
      <c r="AG48" s="165">
        <v>0.64200000000000002</v>
      </c>
      <c r="AH48" s="165">
        <v>0.64200000000000002</v>
      </c>
      <c r="AI48" s="165">
        <v>0.64200000000000002</v>
      </c>
      <c r="AJ48" s="165">
        <v>0.64200000000000002</v>
      </c>
      <c r="AK48" s="165">
        <v>0.64200000000000002</v>
      </c>
      <c r="AL48" s="165">
        <v>0.64200000000000002</v>
      </c>
      <c r="AM48" s="165">
        <v>0.64200000000000002</v>
      </c>
      <c r="AN48" s="165">
        <v>0.64200000000000002</v>
      </c>
      <c r="AO48" s="165">
        <v>0.64200000000000002</v>
      </c>
      <c r="AP48" s="165">
        <v>0.64200000000000002</v>
      </c>
      <c r="AQ48" s="165">
        <v>0.64200000000000002</v>
      </c>
      <c r="AR48" s="165">
        <v>0.64200000000000002</v>
      </c>
      <c r="AS48" s="165">
        <v>0.64200000000000002</v>
      </c>
      <c r="AT48" s="165">
        <v>0.64200000000000002</v>
      </c>
      <c r="AU48" s="165">
        <v>0.64200000000000002</v>
      </c>
      <c r="AV48" s="165">
        <v>0.64200000000000002</v>
      </c>
      <c r="AW48" s="165">
        <v>0.64200000000000002</v>
      </c>
      <c r="AX48" s="165">
        <v>0.64200000000000002</v>
      </c>
      <c r="AY48" s="165">
        <v>0.64200000000000002</v>
      </c>
      <c r="AZ48" s="165">
        <v>0.64200000000000002</v>
      </c>
      <c r="BA48" s="165">
        <v>0.64200000000000002</v>
      </c>
      <c r="BB48" s="165">
        <v>0.64200000000000002</v>
      </c>
      <c r="BC48" s="165">
        <v>0.64200000000000002</v>
      </c>
      <c r="BD48" s="165">
        <v>0.64200000000000002</v>
      </c>
      <c r="BE48" s="165">
        <v>0.64200000000000002</v>
      </c>
      <c r="BF48" s="165">
        <v>0.64200000000000002</v>
      </c>
      <c r="BG48" s="165">
        <v>0.64200000000000002</v>
      </c>
      <c r="BH48" s="165">
        <v>0.64200000000000002</v>
      </c>
      <c r="BI48" s="165">
        <v>0.64200000000000002</v>
      </c>
      <c r="BJ48" s="165">
        <v>0.64200000000000002</v>
      </c>
      <c r="BK48" s="165">
        <v>0.64200000000000002</v>
      </c>
      <c r="BL48" s="165">
        <v>0.64200000000000002</v>
      </c>
      <c r="BM48" s="165">
        <v>0.64200000000000002</v>
      </c>
      <c r="BN48" s="165">
        <v>0.64200000000000002</v>
      </c>
      <c r="BO48" s="165">
        <v>0.64200000000000002</v>
      </c>
      <c r="BP48" s="165">
        <v>0.64200000000000002</v>
      </c>
      <c r="BQ48" s="159"/>
    </row>
    <row r="49" spans="2:69" s="150" customFormat="1"/>
    <row r="50" spans="2:69" s="150" customFormat="1" ht="15.5">
      <c r="B50" s="156" t="s">
        <v>138</v>
      </c>
    </row>
    <row r="51" spans="2:69" s="150" customFormat="1" ht="12">
      <c r="S51" s="166">
        <f t="shared" ref="S51:BM51" si="0">S9*S48</f>
        <v>0</v>
      </c>
      <c r="T51" s="166">
        <f>T9*T48</f>
        <v>0</v>
      </c>
      <c r="U51" s="166">
        <f>U9*U48</f>
        <v>2605558.6050000004</v>
      </c>
      <c r="V51" s="166">
        <f t="shared" si="0"/>
        <v>5194026.2050813967</v>
      </c>
      <c r="W51" s="166">
        <f t="shared" si="0"/>
        <v>7513258.8760220949</v>
      </c>
      <c r="X51" s="166">
        <f t="shared" si="0"/>
        <v>9987760.1495974343</v>
      </c>
      <c r="Y51" s="166">
        <f t="shared" si="0"/>
        <v>12732783.447140604</v>
      </c>
      <c r="Z51" s="166">
        <f t="shared" si="0"/>
        <v>12840150.257102795</v>
      </c>
      <c r="AA51" s="166">
        <f t="shared" si="0"/>
        <v>12942342.585982054</v>
      </c>
      <c r="AB51" s="166">
        <f t="shared" si="0"/>
        <v>13039919.369182631</v>
      </c>
      <c r="AC51" s="166">
        <f t="shared" si="0"/>
        <v>13132892.827554382</v>
      </c>
      <c r="AD51" s="166">
        <f t="shared" si="0"/>
        <v>13219615.471065257</v>
      </c>
      <c r="AE51" s="166">
        <f t="shared" si="0"/>
        <v>13298388.95907633</v>
      </c>
      <c r="AF51" s="166">
        <f t="shared" si="0"/>
        <v>13369351.53903719</v>
      </c>
      <c r="AG51" s="166">
        <f t="shared" si="0"/>
        <v>13434013.028817559</v>
      </c>
      <c r="AH51" s="166">
        <f t="shared" si="0"/>
        <v>13493068.41541766</v>
      </c>
      <c r="AI51" s="166">
        <f t="shared" si="0"/>
        <v>13613513.324964257</v>
      </c>
      <c r="AJ51" s="166">
        <f t="shared" si="0"/>
        <v>13794675.170168152</v>
      </c>
      <c r="AK51" s="166">
        <f t="shared" si="0"/>
        <v>13969182.738298459</v>
      </c>
      <c r="AL51" s="166">
        <f t="shared" si="0"/>
        <v>14138314.653454702</v>
      </c>
      <c r="AM51" s="166">
        <f t="shared" si="0"/>
        <v>14304578.639001269</v>
      </c>
      <c r="AN51" s="166">
        <f t="shared" si="0"/>
        <v>14468883.339390473</v>
      </c>
      <c r="AO51" s="166">
        <f t="shared" si="0"/>
        <v>14628343.627584292</v>
      </c>
      <c r="AP51" s="166">
        <f t="shared" si="0"/>
        <v>14781189.296162263</v>
      </c>
      <c r="AQ51" s="166">
        <f t="shared" si="0"/>
        <v>14928160.774293877</v>
      </c>
      <c r="AR51" s="166">
        <f t="shared" si="0"/>
        <v>15069832.719216282</v>
      </c>
      <c r="AS51" s="166">
        <f t="shared" si="0"/>
        <v>15205911.928872263</v>
      </c>
      <c r="AT51" s="166">
        <f t="shared" si="0"/>
        <v>15335740.672108458</v>
      </c>
      <c r="AU51" s="166">
        <f t="shared" si="0"/>
        <v>15459212.47522909</v>
      </c>
      <c r="AV51" s="166">
        <f t="shared" si="0"/>
        <v>15576753.233017277</v>
      </c>
      <c r="AW51" s="166">
        <f t="shared" si="0"/>
        <v>15688666.202857194</v>
      </c>
      <c r="AX51" s="166">
        <f t="shared" si="0"/>
        <v>15794574.450950282</v>
      </c>
      <c r="AY51" s="166">
        <f t="shared" si="0"/>
        <v>15893838.853196817</v>
      </c>
      <c r="AZ51" s="166">
        <f t="shared" si="0"/>
        <v>15986300.591815807</v>
      </c>
      <c r="BA51" s="166">
        <f t="shared" si="0"/>
        <v>16072290.364896789</v>
      </c>
      <c r="BB51" s="166">
        <f t="shared" si="0"/>
        <v>16152099.964871705</v>
      </c>
      <c r="BC51" s="166">
        <f t="shared" si="0"/>
        <v>16225491.071094044</v>
      </c>
      <c r="BD51" s="166">
        <f t="shared" si="0"/>
        <v>16291993.244622001</v>
      </c>
      <c r="BE51" s="166">
        <f t="shared" si="0"/>
        <v>16351517.679063248</v>
      </c>
      <c r="BF51" s="166">
        <f t="shared" si="0"/>
        <v>16404391.50145662</v>
      </c>
      <c r="BG51" s="166">
        <f t="shared" si="0"/>
        <v>16440871.47587572</v>
      </c>
      <c r="BH51" s="166">
        <f t="shared" si="0"/>
        <v>16464183.45882728</v>
      </c>
      <c r="BI51" s="166">
        <f t="shared" si="0"/>
        <v>16487528.496507717</v>
      </c>
      <c r="BJ51" s="166">
        <f t="shared" si="0"/>
        <v>16510906.635786276</v>
      </c>
      <c r="BK51" s="166">
        <f t="shared" si="0"/>
        <v>16534317.923598664</v>
      </c>
      <c r="BL51" s="166">
        <f t="shared" si="0"/>
        <v>16557762.406947142</v>
      </c>
      <c r="BM51" s="166">
        <f t="shared" si="0"/>
        <v>16581240.132900605</v>
      </c>
      <c r="BN51" s="166">
        <f>BN9*BN48</f>
        <v>16604751.148594698</v>
      </c>
      <c r="BO51" s="166">
        <f>BO9*BO48</f>
        <v>16628295.501231899</v>
      </c>
      <c r="BP51" s="166">
        <f>BP9*BP48</f>
        <v>16651873.238081617</v>
      </c>
      <c r="BQ51" s="167" t="s">
        <v>212</v>
      </c>
    </row>
    <row r="52" spans="2:69" s="150" customFormat="1" ht="15.5">
      <c r="B52" s="156" t="s">
        <v>247</v>
      </c>
      <c r="BQ52" s="167"/>
    </row>
    <row r="53" spans="2:69" s="150" customFormat="1"/>
    <row r="54" spans="2:69" s="150" customFormat="1" ht="12">
      <c r="C54" s="168" t="s">
        <v>261</v>
      </c>
      <c r="G54" s="150" t="s">
        <v>11</v>
      </c>
      <c r="N54" s="206">
        <v>0</v>
      </c>
      <c r="O54" s="206">
        <v>0</v>
      </c>
      <c r="P54" s="206">
        <v>0</v>
      </c>
      <c r="Q54" s="206">
        <v>0</v>
      </c>
      <c r="R54" s="207">
        <v>0</v>
      </c>
      <c r="S54" s="207">
        <v>0</v>
      </c>
      <c r="T54" s="207">
        <v>0</v>
      </c>
      <c r="U54" s="207">
        <v>700000</v>
      </c>
      <c r="V54" s="207">
        <v>800000</v>
      </c>
      <c r="W54" s="207">
        <v>900000</v>
      </c>
      <c r="X54" s="207">
        <v>1000000</v>
      </c>
      <c r="Y54" s="207">
        <v>1300000</v>
      </c>
      <c r="Z54" s="207">
        <v>1500000</v>
      </c>
      <c r="AA54" s="208">
        <v>1800000</v>
      </c>
      <c r="AB54" s="207">
        <v>2200000</v>
      </c>
      <c r="AC54" s="207">
        <v>2600000</v>
      </c>
      <c r="AD54" s="207">
        <v>2900000</v>
      </c>
      <c r="AE54" s="207">
        <v>3200000</v>
      </c>
      <c r="AF54" s="207">
        <v>3000000</v>
      </c>
      <c r="AG54" s="207">
        <v>3000000</v>
      </c>
      <c r="AH54" s="207">
        <v>3000000</v>
      </c>
      <c r="AI54" s="207">
        <v>3000000</v>
      </c>
      <c r="AJ54" s="207">
        <v>3000000</v>
      </c>
      <c r="AK54" s="207">
        <v>3000000</v>
      </c>
      <c r="AL54" s="207">
        <v>3000000</v>
      </c>
      <c r="AM54" s="207">
        <v>3000000</v>
      </c>
      <c r="AN54" s="207">
        <v>3000000</v>
      </c>
      <c r="AO54" s="207">
        <v>3000000</v>
      </c>
      <c r="AP54" s="207">
        <v>3000000</v>
      </c>
      <c r="AQ54" s="207">
        <v>3000000</v>
      </c>
      <c r="AR54" s="207">
        <v>3000000</v>
      </c>
      <c r="AS54" s="207">
        <v>3000000</v>
      </c>
      <c r="AT54" s="207">
        <v>3000000</v>
      </c>
      <c r="AU54" s="207">
        <v>3000000</v>
      </c>
      <c r="AV54" s="207">
        <v>3000000</v>
      </c>
      <c r="AW54" s="207">
        <v>3000000</v>
      </c>
      <c r="AX54" s="207">
        <v>3000000</v>
      </c>
      <c r="AY54" s="207">
        <v>3000000</v>
      </c>
      <c r="AZ54" s="207">
        <v>4000000</v>
      </c>
      <c r="BA54" s="207">
        <v>4000000</v>
      </c>
      <c r="BB54" s="207">
        <v>4000000</v>
      </c>
      <c r="BC54" s="207">
        <v>4000000</v>
      </c>
      <c r="BD54" s="207">
        <v>4000000</v>
      </c>
      <c r="BE54" s="207">
        <v>4000000</v>
      </c>
      <c r="BF54" s="207">
        <v>4000000</v>
      </c>
      <c r="BG54" s="207">
        <v>4000000</v>
      </c>
      <c r="BH54" s="207">
        <v>4000000</v>
      </c>
      <c r="BI54" s="207">
        <v>4000000</v>
      </c>
      <c r="BJ54" s="207">
        <v>4000000</v>
      </c>
      <c r="BK54" s="207">
        <v>4000000</v>
      </c>
      <c r="BL54" s="207">
        <v>4000000</v>
      </c>
      <c r="BM54" s="207">
        <v>4000000</v>
      </c>
      <c r="BN54" s="207">
        <v>4000000</v>
      </c>
      <c r="BO54" s="207">
        <v>4000000</v>
      </c>
      <c r="BP54" s="207">
        <v>4000000</v>
      </c>
      <c r="BQ54" s="167"/>
    </row>
    <row r="55" spans="2:69" s="150" customFormat="1" ht="12">
      <c r="C55" s="169"/>
      <c r="BQ55" s="167"/>
    </row>
    <row r="56" spans="2:69" s="150" customFormat="1" ht="12">
      <c r="C56" s="169"/>
      <c r="BQ56" s="167"/>
    </row>
    <row r="57" spans="2:69" s="150" customFormat="1" ht="12">
      <c r="C57" s="168" t="s">
        <v>262</v>
      </c>
      <c r="G57" s="150" t="s">
        <v>11</v>
      </c>
      <c r="N57" s="206">
        <v>0</v>
      </c>
      <c r="O57" s="206">
        <v>0</v>
      </c>
      <c r="P57" s="206">
        <v>0</v>
      </c>
      <c r="Q57" s="206">
        <v>0</v>
      </c>
      <c r="R57" s="207">
        <v>200000</v>
      </c>
      <c r="S57" s="207">
        <v>300000</v>
      </c>
      <c r="T57" s="207">
        <v>400000</v>
      </c>
      <c r="U57" s="207">
        <v>500000</v>
      </c>
      <c r="V57" s="207">
        <v>600000</v>
      </c>
      <c r="W57" s="207">
        <v>700000</v>
      </c>
      <c r="X57" s="207">
        <v>800000</v>
      </c>
      <c r="Y57" s="207">
        <v>900000</v>
      </c>
      <c r="Z57" s="207">
        <v>1000000</v>
      </c>
      <c r="AA57" s="208">
        <v>110000</v>
      </c>
      <c r="AB57" s="207">
        <v>120000</v>
      </c>
      <c r="AC57" s="207">
        <v>130000</v>
      </c>
      <c r="AD57" s="207">
        <v>140000</v>
      </c>
      <c r="AE57" s="207">
        <v>140000</v>
      </c>
      <c r="AF57" s="207">
        <v>150000</v>
      </c>
      <c r="AG57" s="207">
        <v>150000</v>
      </c>
      <c r="AH57" s="207">
        <v>1600000</v>
      </c>
      <c r="AI57" s="207">
        <v>1600000</v>
      </c>
      <c r="AJ57" s="207">
        <v>1600000</v>
      </c>
      <c r="AK57" s="207">
        <v>1600000</v>
      </c>
      <c r="AL57" s="207">
        <v>1600000</v>
      </c>
      <c r="AM57" s="207">
        <v>1600000</v>
      </c>
      <c r="AN57" s="207">
        <v>1600000</v>
      </c>
      <c r="AO57" s="207">
        <v>1600000</v>
      </c>
      <c r="AP57" s="207">
        <v>1600000</v>
      </c>
      <c r="AQ57" s="207">
        <v>1600000</v>
      </c>
      <c r="AR57" s="207">
        <v>1600000</v>
      </c>
      <c r="AS57" s="207">
        <v>1600000</v>
      </c>
      <c r="AT57" s="207">
        <v>1600000</v>
      </c>
      <c r="AU57" s="207">
        <v>1600000</v>
      </c>
      <c r="AV57" s="207">
        <v>1600000</v>
      </c>
      <c r="AW57" s="207">
        <v>1600000</v>
      </c>
      <c r="AX57" s="207">
        <v>1600000</v>
      </c>
      <c r="AY57" s="207">
        <v>1600000</v>
      </c>
      <c r="AZ57" s="207">
        <v>2000000</v>
      </c>
      <c r="BA57" s="207">
        <v>2000000</v>
      </c>
      <c r="BB57" s="207">
        <v>2000000</v>
      </c>
      <c r="BC57" s="207">
        <v>2000000</v>
      </c>
      <c r="BD57" s="207">
        <v>2000000</v>
      </c>
      <c r="BE57" s="207">
        <v>2000000</v>
      </c>
      <c r="BF57" s="207">
        <v>2000000</v>
      </c>
      <c r="BG57" s="207">
        <v>2000000</v>
      </c>
      <c r="BH57" s="207">
        <v>2000000</v>
      </c>
      <c r="BI57" s="207">
        <v>2000000</v>
      </c>
      <c r="BJ57" s="207">
        <v>2000000</v>
      </c>
      <c r="BK57" s="207">
        <v>2000000</v>
      </c>
      <c r="BL57" s="207">
        <v>2000000</v>
      </c>
      <c r="BM57" s="207">
        <v>2000000</v>
      </c>
      <c r="BN57" s="207">
        <v>2000000</v>
      </c>
      <c r="BO57" s="207">
        <v>2000000</v>
      </c>
      <c r="BP57" s="207">
        <v>2000000</v>
      </c>
      <c r="BQ57" s="167"/>
    </row>
    <row r="58" spans="2:69" s="150" customFormat="1" ht="12">
      <c r="C58" s="169"/>
      <c r="BQ58" s="167"/>
    </row>
    <row r="59" spans="2:69" s="150" customFormat="1" ht="12">
      <c r="BQ59" s="167"/>
    </row>
    <row r="60" spans="2:69" s="150" customFormat="1" ht="15.5">
      <c r="B60" s="156" t="s">
        <v>248</v>
      </c>
    </row>
    <row r="61" spans="2:69" s="150" customFormat="1"/>
    <row r="62" spans="2:69" s="150" customFormat="1">
      <c r="C62" s="157" t="s">
        <v>186</v>
      </c>
      <c r="G62" s="150" t="s">
        <v>67</v>
      </c>
      <c r="N62" s="210">
        <v>0</v>
      </c>
      <c r="O62" s="210">
        <v>0</v>
      </c>
      <c r="P62" s="210">
        <v>0</v>
      </c>
      <c r="Q62" s="210">
        <v>0</v>
      </c>
      <c r="R62" s="210">
        <v>0</v>
      </c>
      <c r="S62" s="210">
        <v>0</v>
      </c>
      <c r="T62" s="210">
        <v>0</v>
      </c>
      <c r="U62" s="210">
        <v>0.4</v>
      </c>
      <c r="V62" s="210">
        <v>0.55000000000000004</v>
      </c>
      <c r="W62" s="210">
        <v>0.65</v>
      </c>
      <c r="X62" s="210">
        <v>0.75</v>
      </c>
      <c r="Y62" s="210">
        <v>0.75</v>
      </c>
      <c r="Z62" s="210">
        <v>0.75</v>
      </c>
      <c r="AA62" s="210">
        <v>0.75</v>
      </c>
      <c r="AB62" s="210">
        <v>0.75</v>
      </c>
      <c r="AC62" s="210">
        <v>0.75</v>
      </c>
      <c r="AD62" s="210">
        <v>0.75</v>
      </c>
      <c r="AE62" s="210">
        <v>0.75</v>
      </c>
      <c r="AF62" s="210">
        <v>0.75</v>
      </c>
      <c r="AG62" s="210">
        <v>0.75</v>
      </c>
      <c r="AH62" s="210">
        <v>0.75</v>
      </c>
      <c r="AI62" s="210">
        <v>0.75</v>
      </c>
      <c r="AJ62" s="210">
        <v>0.75</v>
      </c>
      <c r="AK62" s="210">
        <v>0.8</v>
      </c>
      <c r="AL62" s="210">
        <v>0.8</v>
      </c>
      <c r="AM62" s="210">
        <v>0.8</v>
      </c>
      <c r="AN62" s="210">
        <v>0.8</v>
      </c>
      <c r="AO62" s="210">
        <v>0.8</v>
      </c>
      <c r="AP62" s="210">
        <v>0.8</v>
      </c>
      <c r="AQ62" s="210">
        <v>0.8</v>
      </c>
      <c r="AR62" s="210">
        <v>0.8</v>
      </c>
      <c r="AS62" s="210">
        <v>0.8</v>
      </c>
      <c r="AT62" s="210">
        <v>0.8</v>
      </c>
      <c r="AU62" s="210">
        <v>0.8</v>
      </c>
      <c r="AV62" s="210">
        <v>0.8</v>
      </c>
      <c r="AW62" s="210">
        <v>0.8</v>
      </c>
      <c r="AX62" s="210">
        <v>0.8</v>
      </c>
      <c r="AY62" s="210">
        <v>0.8</v>
      </c>
      <c r="AZ62" s="210">
        <v>0.8</v>
      </c>
      <c r="BA62" s="210">
        <v>0.8</v>
      </c>
      <c r="BB62" s="210">
        <v>0.8</v>
      </c>
      <c r="BC62" s="210">
        <v>0.8</v>
      </c>
      <c r="BD62" s="210">
        <v>0.8</v>
      </c>
      <c r="BE62" s="210">
        <v>0.8</v>
      </c>
      <c r="BF62" s="210">
        <v>0.8</v>
      </c>
      <c r="BG62" s="210">
        <v>0.8</v>
      </c>
      <c r="BH62" s="210">
        <v>0.8</v>
      </c>
      <c r="BI62" s="210">
        <v>0.8</v>
      </c>
      <c r="BJ62" s="210">
        <v>0.8</v>
      </c>
      <c r="BK62" s="210">
        <v>0.8</v>
      </c>
      <c r="BL62" s="210">
        <v>0.8</v>
      </c>
      <c r="BM62" s="210">
        <v>0.8</v>
      </c>
      <c r="BN62" s="210">
        <v>0.8</v>
      </c>
      <c r="BO62" s="210">
        <v>0.8</v>
      </c>
      <c r="BP62" s="210">
        <v>0.8</v>
      </c>
    </row>
    <row r="63" spans="2:69" s="150" customFormat="1">
      <c r="C63" s="150" t="s">
        <v>187</v>
      </c>
      <c r="G63" s="150" t="s">
        <v>67</v>
      </c>
      <c r="N63" s="209">
        <f>1-N62</f>
        <v>1</v>
      </c>
      <c r="O63" s="209">
        <f t="shared" ref="O63:S63" si="1">1-O62</f>
        <v>1</v>
      </c>
      <c r="P63" s="209">
        <f t="shared" si="1"/>
        <v>1</v>
      </c>
      <c r="Q63" s="209">
        <f t="shared" si="1"/>
        <v>1</v>
      </c>
      <c r="R63" s="209">
        <f t="shared" si="1"/>
        <v>1</v>
      </c>
      <c r="S63" s="209">
        <f t="shared" si="1"/>
        <v>1</v>
      </c>
      <c r="T63" s="209">
        <f>1-T62</f>
        <v>1</v>
      </c>
      <c r="U63" s="209">
        <f>1-U62</f>
        <v>0.6</v>
      </c>
      <c r="V63" s="209">
        <f>1-V62</f>
        <v>0.44999999999999996</v>
      </c>
      <c r="W63" s="209">
        <f>1-W62</f>
        <v>0.35</v>
      </c>
      <c r="X63" s="209">
        <f>1-X62</f>
        <v>0.25</v>
      </c>
      <c r="Y63" s="209">
        <f t="shared" ref="Y63:BM63" si="2">1-Y62</f>
        <v>0.25</v>
      </c>
      <c r="Z63" s="209">
        <f t="shared" si="2"/>
        <v>0.25</v>
      </c>
      <c r="AA63" s="209">
        <f t="shared" si="2"/>
        <v>0.25</v>
      </c>
      <c r="AB63" s="209">
        <f t="shared" si="2"/>
        <v>0.25</v>
      </c>
      <c r="AC63" s="209">
        <f t="shared" si="2"/>
        <v>0.25</v>
      </c>
      <c r="AD63" s="209">
        <f t="shared" si="2"/>
        <v>0.25</v>
      </c>
      <c r="AE63" s="209">
        <f t="shared" si="2"/>
        <v>0.25</v>
      </c>
      <c r="AF63" s="209">
        <f t="shared" si="2"/>
        <v>0.25</v>
      </c>
      <c r="AG63" s="209">
        <f t="shared" si="2"/>
        <v>0.25</v>
      </c>
      <c r="AH63" s="209">
        <f t="shared" si="2"/>
        <v>0.25</v>
      </c>
      <c r="AI63" s="209">
        <f t="shared" si="2"/>
        <v>0.25</v>
      </c>
      <c r="AJ63" s="209">
        <f t="shared" si="2"/>
        <v>0.25</v>
      </c>
      <c r="AK63" s="209">
        <f t="shared" si="2"/>
        <v>0.19999999999999996</v>
      </c>
      <c r="AL63" s="209">
        <f t="shared" si="2"/>
        <v>0.19999999999999996</v>
      </c>
      <c r="AM63" s="209">
        <f t="shared" si="2"/>
        <v>0.19999999999999996</v>
      </c>
      <c r="AN63" s="209">
        <f t="shared" si="2"/>
        <v>0.19999999999999996</v>
      </c>
      <c r="AO63" s="209">
        <f t="shared" si="2"/>
        <v>0.19999999999999996</v>
      </c>
      <c r="AP63" s="209">
        <f t="shared" si="2"/>
        <v>0.19999999999999996</v>
      </c>
      <c r="AQ63" s="209">
        <f t="shared" si="2"/>
        <v>0.19999999999999996</v>
      </c>
      <c r="AR63" s="209">
        <f t="shared" si="2"/>
        <v>0.19999999999999996</v>
      </c>
      <c r="AS63" s="209">
        <f t="shared" si="2"/>
        <v>0.19999999999999996</v>
      </c>
      <c r="AT63" s="209">
        <f t="shared" si="2"/>
        <v>0.19999999999999996</v>
      </c>
      <c r="AU63" s="209">
        <f t="shared" si="2"/>
        <v>0.19999999999999996</v>
      </c>
      <c r="AV63" s="209">
        <f t="shared" si="2"/>
        <v>0.19999999999999996</v>
      </c>
      <c r="AW63" s="209">
        <f t="shared" si="2"/>
        <v>0.19999999999999996</v>
      </c>
      <c r="AX63" s="209">
        <f t="shared" si="2"/>
        <v>0.19999999999999996</v>
      </c>
      <c r="AY63" s="209">
        <f t="shared" si="2"/>
        <v>0.19999999999999996</v>
      </c>
      <c r="AZ63" s="209">
        <f t="shared" si="2"/>
        <v>0.19999999999999996</v>
      </c>
      <c r="BA63" s="209">
        <f t="shared" si="2"/>
        <v>0.19999999999999996</v>
      </c>
      <c r="BB63" s="209">
        <f t="shared" si="2"/>
        <v>0.19999999999999996</v>
      </c>
      <c r="BC63" s="209">
        <f t="shared" si="2"/>
        <v>0.19999999999999996</v>
      </c>
      <c r="BD63" s="209">
        <f t="shared" si="2"/>
        <v>0.19999999999999996</v>
      </c>
      <c r="BE63" s="209">
        <f t="shared" si="2"/>
        <v>0.19999999999999996</v>
      </c>
      <c r="BF63" s="209">
        <f t="shared" si="2"/>
        <v>0.19999999999999996</v>
      </c>
      <c r="BG63" s="209">
        <f t="shared" si="2"/>
        <v>0.19999999999999996</v>
      </c>
      <c r="BH63" s="209">
        <f t="shared" si="2"/>
        <v>0.19999999999999996</v>
      </c>
      <c r="BI63" s="209">
        <f t="shared" si="2"/>
        <v>0.19999999999999996</v>
      </c>
      <c r="BJ63" s="209">
        <f t="shared" si="2"/>
        <v>0.19999999999999996</v>
      </c>
      <c r="BK63" s="209">
        <f t="shared" si="2"/>
        <v>0.19999999999999996</v>
      </c>
      <c r="BL63" s="209">
        <f t="shared" si="2"/>
        <v>0.19999999999999996</v>
      </c>
      <c r="BM63" s="209">
        <f t="shared" si="2"/>
        <v>0.19999999999999996</v>
      </c>
      <c r="BN63" s="209">
        <f t="shared" ref="BN63:BP63" si="3">1-BN62</f>
        <v>0.19999999999999996</v>
      </c>
      <c r="BO63" s="209">
        <f t="shared" si="3"/>
        <v>0.19999999999999996</v>
      </c>
      <c r="BP63" s="209">
        <f t="shared" si="3"/>
        <v>0.19999999999999996</v>
      </c>
    </row>
    <row r="64" spans="2:69" s="150" customFormat="1"/>
    <row r="65" spans="2:68" s="150" customFormat="1" ht="15.5">
      <c r="B65" s="156" t="s">
        <v>139</v>
      </c>
    </row>
    <row r="66" spans="2:68" s="150" customFormat="1"/>
    <row r="67" spans="2:68" s="150" customFormat="1">
      <c r="C67" s="160" t="str">
        <f t="array" ref="C67:C96">Fixed.Retail.Services</f>
        <v>Llamadas salientes Local on-net</v>
      </c>
      <c r="G67" s="160" t="str">
        <f t="array" ref="G67:G96">Fixed.Retail.Services.Units</f>
        <v>Minutos</v>
      </c>
      <c r="S67" s="170">
        <f t="shared" ref="S67:BM67" si="4">SUM(S13,S15)*S$48*S62</f>
        <v>0</v>
      </c>
      <c r="T67" s="170">
        <f t="shared" si="4"/>
        <v>0</v>
      </c>
      <c r="U67" s="170">
        <f t="shared" si="4"/>
        <v>3271035492.4375153</v>
      </c>
      <c r="V67" s="170">
        <f t="shared" si="4"/>
        <v>9881545862.91646</v>
      </c>
      <c r="W67" s="170">
        <f t="shared" si="4"/>
        <v>16060894142.533569</v>
      </c>
      <c r="X67" s="170">
        <f t="shared" si="4"/>
        <v>21301284559.006264</v>
      </c>
      <c r="Y67" s="170">
        <f t="shared" si="4"/>
        <v>25070629224.750072</v>
      </c>
      <c r="Z67" s="170">
        <f t="shared" si="4"/>
        <v>23608671437.584435</v>
      </c>
      <c r="AA67" s="170">
        <f t="shared" si="4"/>
        <v>22240715982.039078</v>
      </c>
      <c r="AB67" s="170">
        <f t="shared" si="4"/>
        <v>21226224341.656307</v>
      </c>
      <c r="AC67" s="170">
        <f t="shared" si="4"/>
        <v>20243772363.930901</v>
      </c>
      <c r="AD67" s="170">
        <f t="shared" si="4"/>
        <v>19565098305.460304</v>
      </c>
      <c r="AE67" s="170">
        <f t="shared" si="4"/>
        <v>18930758284.439034</v>
      </c>
      <c r="AF67" s="170">
        <f t="shared" si="4"/>
        <v>18566861036.824139</v>
      </c>
      <c r="AG67" s="170">
        <f t="shared" si="4"/>
        <v>18203455960.351635</v>
      </c>
      <c r="AH67" s="170">
        <f t="shared" si="4"/>
        <v>17841728351.35965</v>
      </c>
      <c r="AI67" s="170">
        <f t="shared" si="4"/>
        <v>17951662591.650295</v>
      </c>
      <c r="AJ67" s="170">
        <f t="shared" si="4"/>
        <v>18234377112.190269</v>
      </c>
      <c r="AK67" s="170">
        <f t="shared" si="4"/>
        <v>19739973748.189236</v>
      </c>
      <c r="AL67" s="170">
        <f t="shared" si="4"/>
        <v>20020935384.76582</v>
      </c>
      <c r="AM67" s="170">
        <f t="shared" si="4"/>
        <v>20297941343.270985</v>
      </c>
      <c r="AN67" s="170">
        <f t="shared" si="4"/>
        <v>20572713599.023514</v>
      </c>
      <c r="AO67" s="170">
        <f t="shared" si="4"/>
        <v>20839332158.033543</v>
      </c>
      <c r="AP67" s="170">
        <f t="shared" si="4"/>
        <v>21094234013.120434</v>
      </c>
      <c r="AQ67" s="170">
        <f t="shared" si="4"/>
        <v>21338935047.120071</v>
      </c>
      <c r="AR67" s="170">
        <f t="shared" si="4"/>
        <v>21574589294.324371</v>
      </c>
      <c r="AS67" s="170">
        <f t="shared" si="4"/>
        <v>21800593401.318741</v>
      </c>
      <c r="AT67" s="170">
        <f t="shared" si="4"/>
        <v>22015605412.812614</v>
      </c>
      <c r="AU67" s="170">
        <f t="shared" si="4"/>
        <v>22219401575.948345</v>
      </c>
      <c r="AV67" s="170">
        <f t="shared" si="4"/>
        <v>22412835797.936192</v>
      </c>
      <c r="AW67" s="170">
        <f t="shared" si="4"/>
        <v>22596506692.327888</v>
      </c>
      <c r="AX67" s="170">
        <f t="shared" si="4"/>
        <v>22769628152.285336</v>
      </c>
      <c r="AY67" s="170">
        <f t="shared" si="4"/>
        <v>22930884863.161934</v>
      </c>
      <c r="AZ67" s="170">
        <f t="shared" si="4"/>
        <v>23079940204.247417</v>
      </c>
      <c r="BA67" s="170">
        <f t="shared" si="4"/>
        <v>23217450442.552143</v>
      </c>
      <c r="BB67" s="170">
        <f t="shared" si="4"/>
        <v>23343987013.192703</v>
      </c>
      <c r="BC67" s="170">
        <f t="shared" si="4"/>
        <v>23459038344.843739</v>
      </c>
      <c r="BD67" s="170">
        <f t="shared" si="4"/>
        <v>23561622105.168007</v>
      </c>
      <c r="BE67" s="170">
        <f t="shared" si="4"/>
        <v>23651535528.887997</v>
      </c>
      <c r="BF67" s="170">
        <f t="shared" si="4"/>
        <v>23730146753.517063</v>
      </c>
      <c r="BG67" s="170">
        <f t="shared" si="4"/>
        <v>23784295533.881485</v>
      </c>
      <c r="BH67" s="170">
        <f t="shared" si="4"/>
        <v>23819065666.700802</v>
      </c>
      <c r="BI67" s="170">
        <f t="shared" si="4"/>
        <v>23853886562.110916</v>
      </c>
      <c r="BJ67" s="170">
        <f t="shared" si="4"/>
        <v>23888758294.124893</v>
      </c>
      <c r="BK67" s="170">
        <f t="shared" si="4"/>
        <v>23923680936.863609</v>
      </c>
      <c r="BL67" s="170">
        <f t="shared" si="4"/>
        <v>23958654564.555847</v>
      </c>
      <c r="BM67" s="170">
        <f t="shared" si="4"/>
        <v>23993679251.538467</v>
      </c>
      <c r="BN67" s="170">
        <f t="shared" ref="BN67:BP67" si="5">SUM(BN13,BN15)*BN$48*BN62</f>
        <v>24028755072.256603</v>
      </c>
      <c r="BO67" s="170">
        <f t="shared" si="5"/>
        <v>24063882101.263763</v>
      </c>
      <c r="BP67" s="170">
        <f t="shared" si="5"/>
        <v>24099060413.222027</v>
      </c>
    </row>
    <row r="68" spans="2:68" s="150" customFormat="1">
      <c r="C68" s="160" t="str">
        <v>Llamadas salientes Larga Distancia on-net</v>
      </c>
      <c r="G68" s="160" t="str">
        <v>Minutos</v>
      </c>
      <c r="S68" s="170">
        <f t="shared" ref="S68:BM68" si="6">SUM(S14,S16)*S$48*S62</f>
        <v>0</v>
      </c>
      <c r="T68" s="170">
        <f t="shared" si="6"/>
        <v>0</v>
      </c>
      <c r="U68" s="170">
        <f t="shared" si="6"/>
        <v>1563118908.6890037</v>
      </c>
      <c r="V68" s="170">
        <f t="shared" si="6"/>
        <v>4567114554.5589466</v>
      </c>
      <c r="W68" s="170">
        <f t="shared" si="6"/>
        <v>8471065189.1787977</v>
      </c>
      <c r="X68" s="170">
        <f t="shared" si="6"/>
        <v>11235026425.75322</v>
      </c>
      <c r="Y68" s="170">
        <f t="shared" si="6"/>
        <v>13223107792.869576</v>
      </c>
      <c r="Z68" s="170">
        <f t="shared" si="6"/>
        <v>12452021226.393143</v>
      </c>
      <c r="AA68" s="170">
        <f t="shared" si="6"/>
        <v>11730514706.458534</v>
      </c>
      <c r="AB68" s="170">
        <f t="shared" si="6"/>
        <v>11195437098.493944</v>
      </c>
      <c r="AC68" s="170">
        <f t="shared" si="6"/>
        <v>10677258305.041246</v>
      </c>
      <c r="AD68" s="170">
        <f t="shared" si="6"/>
        <v>10319302381.760248</v>
      </c>
      <c r="AE68" s="170">
        <f t="shared" si="6"/>
        <v>9984729746.9811134</v>
      </c>
      <c r="AF68" s="170">
        <f t="shared" si="6"/>
        <v>9792797885.6941986</v>
      </c>
      <c r="AG68" s="170">
        <f t="shared" si="6"/>
        <v>9601125612.3103333</v>
      </c>
      <c r="AH68" s="170">
        <f t="shared" si="6"/>
        <v>9410338092.6801491</v>
      </c>
      <c r="AI68" s="170">
        <f t="shared" si="6"/>
        <v>9468321173.0591354</v>
      </c>
      <c r="AJ68" s="170">
        <f t="shared" si="6"/>
        <v>9617434485.9399681</v>
      </c>
      <c r="AK68" s="170">
        <f t="shared" si="6"/>
        <v>10411537674.652205</v>
      </c>
      <c r="AL68" s="170">
        <f t="shared" si="6"/>
        <v>10559726456.54546</v>
      </c>
      <c r="AM68" s="170">
        <f t="shared" si="6"/>
        <v>10705828878.456949</v>
      </c>
      <c r="AN68" s="170">
        <f t="shared" si="6"/>
        <v>10850753169.097359</v>
      </c>
      <c r="AO68" s="170">
        <f t="shared" si="6"/>
        <v>10991376921.048855</v>
      </c>
      <c r="AP68" s="170">
        <f t="shared" si="6"/>
        <v>11125820882.395021</v>
      </c>
      <c r="AQ68" s="170">
        <f t="shared" si="6"/>
        <v>11254884581.618395</v>
      </c>
      <c r="AR68" s="170">
        <f t="shared" si="6"/>
        <v>11379176695.896631</v>
      </c>
      <c r="AS68" s="170">
        <f t="shared" si="6"/>
        <v>11498378995.991581</v>
      </c>
      <c r="AT68" s="170">
        <f t="shared" si="6"/>
        <v>11611783688.760057</v>
      </c>
      <c r="AU68" s="170">
        <f t="shared" si="6"/>
        <v>11719272759.287918</v>
      </c>
      <c r="AV68" s="170">
        <f t="shared" si="6"/>
        <v>11821296587.459333</v>
      </c>
      <c r="AW68" s="170">
        <f t="shared" si="6"/>
        <v>11918170902.546589</v>
      </c>
      <c r="AX68" s="170">
        <f t="shared" si="6"/>
        <v>12009481084.901976</v>
      </c>
      <c r="AY68" s="170">
        <f t="shared" si="6"/>
        <v>12094533392.56962</v>
      </c>
      <c r="AZ68" s="170">
        <f t="shared" si="6"/>
        <v>12173150280.267456</v>
      </c>
      <c r="BA68" s="170">
        <f t="shared" si="6"/>
        <v>12245677885.674807</v>
      </c>
      <c r="BB68" s="170">
        <f t="shared" si="6"/>
        <v>12312417603.22718</v>
      </c>
      <c r="BC68" s="170">
        <f t="shared" si="6"/>
        <v>12373099612.701159</v>
      </c>
      <c r="BD68" s="170">
        <f t="shared" si="6"/>
        <v>12427205798.405764</v>
      </c>
      <c r="BE68" s="170">
        <f t="shared" si="6"/>
        <v>12474629214.994833</v>
      </c>
      <c r="BF68" s="170">
        <f t="shared" si="6"/>
        <v>12516091465.011818</v>
      </c>
      <c r="BG68" s="170">
        <f t="shared" si="6"/>
        <v>12544651384.79653</v>
      </c>
      <c r="BH68" s="170">
        <f t="shared" si="6"/>
        <v>12562990342.711008</v>
      </c>
      <c r="BI68" s="170">
        <f t="shared" si="6"/>
        <v>12581356074.553017</v>
      </c>
      <c r="BJ68" s="170">
        <f t="shared" si="6"/>
        <v>12599748619.359577</v>
      </c>
      <c r="BK68" s="170">
        <f t="shared" si="6"/>
        <v>12618168016.224579</v>
      </c>
      <c r="BL68" s="170">
        <f t="shared" si="6"/>
        <v>12636614304.298815</v>
      </c>
      <c r="BM68" s="170">
        <f t="shared" si="6"/>
        <v>12655087522.790098</v>
      </c>
      <c r="BN68" s="170">
        <f t="shared" ref="BN68:BP68" si="7">SUM(BN14,BN16)*BN$48*BN62</f>
        <v>12673587710.963329</v>
      </c>
      <c r="BO68" s="170">
        <f t="shared" si="7"/>
        <v>12692114908.140591</v>
      </c>
      <c r="BP68" s="170">
        <f t="shared" si="7"/>
        <v>12710669153.701212</v>
      </c>
    </row>
    <row r="69" spans="2:68" s="150" customFormat="1">
      <c r="C69" s="160" t="str">
        <v>Llamadas salientes Local a otros operadores fijos</v>
      </c>
      <c r="G69" s="160" t="str">
        <v>Minutos</v>
      </c>
      <c r="S69" s="170">
        <f t="shared" ref="S69:BM69" si="8">SUM(S13,S15)*S$48*S63</f>
        <v>0</v>
      </c>
      <c r="T69" s="170">
        <f t="shared" si="8"/>
        <v>0</v>
      </c>
      <c r="U69" s="170">
        <f t="shared" si="8"/>
        <v>4906553238.6562729</v>
      </c>
      <c r="V69" s="170">
        <f t="shared" si="8"/>
        <v>8084901160.5680113</v>
      </c>
      <c r="W69" s="170">
        <f t="shared" si="8"/>
        <v>8648173769.0565376</v>
      </c>
      <c r="X69" s="170">
        <f t="shared" si="8"/>
        <v>7100428186.3354206</v>
      </c>
      <c r="Y69" s="170">
        <f t="shared" si="8"/>
        <v>8356876408.2500238</v>
      </c>
      <c r="Z69" s="170">
        <f t="shared" si="8"/>
        <v>7869557145.8614788</v>
      </c>
      <c r="AA69" s="170">
        <f t="shared" si="8"/>
        <v>7413571994.0130253</v>
      </c>
      <c r="AB69" s="170">
        <f t="shared" si="8"/>
        <v>7075408113.8854361</v>
      </c>
      <c r="AC69" s="170">
        <f t="shared" si="8"/>
        <v>6747924121.3103008</v>
      </c>
      <c r="AD69" s="170">
        <f t="shared" si="8"/>
        <v>6521699435.1534348</v>
      </c>
      <c r="AE69" s="170">
        <f t="shared" si="8"/>
        <v>6310252761.4796782</v>
      </c>
      <c r="AF69" s="170">
        <f t="shared" si="8"/>
        <v>6188953678.9413795</v>
      </c>
      <c r="AG69" s="170">
        <f t="shared" si="8"/>
        <v>6067818653.4505453</v>
      </c>
      <c r="AH69" s="170">
        <f t="shared" si="8"/>
        <v>5947242783.7865496</v>
      </c>
      <c r="AI69" s="170">
        <f t="shared" si="8"/>
        <v>5983887530.5500984</v>
      </c>
      <c r="AJ69" s="170">
        <f t="shared" si="8"/>
        <v>6078125704.0634232</v>
      </c>
      <c r="AK69" s="170">
        <f t="shared" si="8"/>
        <v>4934993437.047308</v>
      </c>
      <c r="AL69" s="170">
        <f t="shared" si="8"/>
        <v>5005233846.191453</v>
      </c>
      <c r="AM69" s="170">
        <f t="shared" si="8"/>
        <v>5074485335.8177452</v>
      </c>
      <c r="AN69" s="170">
        <f t="shared" si="8"/>
        <v>5143178399.7558775</v>
      </c>
      <c r="AO69" s="170">
        <f t="shared" si="8"/>
        <v>5209833039.5083847</v>
      </c>
      <c r="AP69" s="170">
        <f t="shared" si="8"/>
        <v>5273558503.2801065</v>
      </c>
      <c r="AQ69" s="170">
        <f t="shared" si="8"/>
        <v>5334733761.7800159</v>
      </c>
      <c r="AR69" s="170">
        <f t="shared" si="8"/>
        <v>5393647323.5810909</v>
      </c>
      <c r="AS69" s="170">
        <f t="shared" si="8"/>
        <v>5450148350.3296843</v>
      </c>
      <c r="AT69" s="170">
        <f t="shared" si="8"/>
        <v>5503901353.2031517</v>
      </c>
      <c r="AU69" s="170">
        <f t="shared" si="8"/>
        <v>5554850393.9870844</v>
      </c>
      <c r="AV69" s="170">
        <f t="shared" si="8"/>
        <v>5603208949.484046</v>
      </c>
      <c r="AW69" s="170">
        <f t="shared" si="8"/>
        <v>5649126673.0819702</v>
      </c>
      <c r="AX69" s="170">
        <f t="shared" si="8"/>
        <v>5692407038.071332</v>
      </c>
      <c r="AY69" s="170">
        <f t="shared" si="8"/>
        <v>5732721215.7904816</v>
      </c>
      <c r="AZ69" s="170">
        <f t="shared" si="8"/>
        <v>5769985051.0618525</v>
      </c>
      <c r="BA69" s="170">
        <f t="shared" si="8"/>
        <v>5804362610.6380339</v>
      </c>
      <c r="BB69" s="170">
        <f t="shared" si="8"/>
        <v>5835996753.2981749</v>
      </c>
      <c r="BC69" s="170">
        <f t="shared" si="8"/>
        <v>5864759586.2109327</v>
      </c>
      <c r="BD69" s="170">
        <f t="shared" si="8"/>
        <v>5890405526.2919998</v>
      </c>
      <c r="BE69" s="170">
        <f t="shared" si="8"/>
        <v>5912883882.2219973</v>
      </c>
      <c r="BF69" s="170">
        <f t="shared" si="8"/>
        <v>5932536688.3792639</v>
      </c>
      <c r="BG69" s="170">
        <f t="shared" si="8"/>
        <v>5946073883.4703703</v>
      </c>
      <c r="BH69" s="170">
        <f t="shared" si="8"/>
        <v>5954766416.6751986</v>
      </c>
      <c r="BI69" s="170">
        <f t="shared" si="8"/>
        <v>5963471640.5277281</v>
      </c>
      <c r="BJ69" s="170">
        <f t="shared" si="8"/>
        <v>5972189573.5312214</v>
      </c>
      <c r="BK69" s="170">
        <f t="shared" si="8"/>
        <v>5980920234.2159004</v>
      </c>
      <c r="BL69" s="170">
        <f t="shared" si="8"/>
        <v>5989663641.1389599</v>
      </c>
      <c r="BM69" s="170">
        <f t="shared" si="8"/>
        <v>5998419812.8846159</v>
      </c>
      <c r="BN69" s="170">
        <f t="shared" ref="BN69:BP69" si="9">SUM(BN13,BN15)*BN$48*BN63</f>
        <v>6007188768.0641489</v>
      </c>
      <c r="BO69" s="170">
        <f t="shared" si="9"/>
        <v>6015970525.3159389</v>
      </c>
      <c r="BP69" s="170">
        <f t="shared" si="9"/>
        <v>6024765103.3055048</v>
      </c>
    </row>
    <row r="70" spans="2:68" s="150" customFormat="1">
      <c r="C70" s="160" t="str">
        <v>Llamadas salientes larga Distancia a otros operadores fijos</v>
      </c>
      <c r="G70" s="160" t="str">
        <v>Minutos</v>
      </c>
      <c r="S70" s="170">
        <f t="shared" ref="S70:BM70" si="10">SUM(S14,S16)*S$48*S63</f>
        <v>0</v>
      </c>
      <c r="T70" s="170">
        <f t="shared" si="10"/>
        <v>0</v>
      </c>
      <c r="U70" s="170">
        <f t="shared" si="10"/>
        <v>2344678363.0335054</v>
      </c>
      <c r="V70" s="170">
        <f t="shared" si="10"/>
        <v>3736730090.0936828</v>
      </c>
      <c r="W70" s="170">
        <f t="shared" si="10"/>
        <v>4561342794.1731977</v>
      </c>
      <c r="X70" s="170">
        <f t="shared" si="10"/>
        <v>3745008808.5844069</v>
      </c>
      <c r="Y70" s="170">
        <f t="shared" si="10"/>
        <v>4407702597.6231918</v>
      </c>
      <c r="Z70" s="170">
        <f t="shared" si="10"/>
        <v>4150673742.1310472</v>
      </c>
      <c r="AA70" s="170">
        <f t="shared" si="10"/>
        <v>3910171568.8195114</v>
      </c>
      <c r="AB70" s="170">
        <f t="shared" si="10"/>
        <v>3731812366.1646481</v>
      </c>
      <c r="AC70" s="170">
        <f t="shared" si="10"/>
        <v>3559086101.6804156</v>
      </c>
      <c r="AD70" s="170">
        <f t="shared" si="10"/>
        <v>3439767460.5867496</v>
      </c>
      <c r="AE70" s="170">
        <f t="shared" si="10"/>
        <v>3328243248.9937043</v>
      </c>
      <c r="AF70" s="170">
        <f t="shared" si="10"/>
        <v>3264265961.8980665</v>
      </c>
      <c r="AG70" s="170">
        <f t="shared" si="10"/>
        <v>3200375204.1034446</v>
      </c>
      <c r="AH70" s="170">
        <f t="shared" si="10"/>
        <v>3136779364.2267165</v>
      </c>
      <c r="AI70" s="170">
        <f t="shared" si="10"/>
        <v>3156107057.6863785</v>
      </c>
      <c r="AJ70" s="170">
        <f t="shared" si="10"/>
        <v>3205811495.313323</v>
      </c>
      <c r="AK70" s="170">
        <f t="shared" si="10"/>
        <v>2602884418.6630502</v>
      </c>
      <c r="AL70" s="170">
        <f t="shared" si="10"/>
        <v>2639931614.136364</v>
      </c>
      <c r="AM70" s="170">
        <f t="shared" si="10"/>
        <v>2676457219.6142368</v>
      </c>
      <c r="AN70" s="170">
        <f t="shared" si="10"/>
        <v>2712688292.2743392</v>
      </c>
      <c r="AO70" s="170">
        <f t="shared" si="10"/>
        <v>2747844230.2622128</v>
      </c>
      <c r="AP70" s="170">
        <f t="shared" si="10"/>
        <v>2781455220.5987549</v>
      </c>
      <c r="AQ70" s="170">
        <f t="shared" si="10"/>
        <v>2813721145.4045978</v>
      </c>
      <c r="AR70" s="170">
        <f t="shared" si="10"/>
        <v>2844794173.9741569</v>
      </c>
      <c r="AS70" s="170">
        <f t="shared" si="10"/>
        <v>2874594748.9978943</v>
      </c>
      <c r="AT70" s="170">
        <f t="shared" si="10"/>
        <v>2902945922.1900134</v>
      </c>
      <c r="AU70" s="170">
        <f t="shared" si="10"/>
        <v>2929818189.821979</v>
      </c>
      <c r="AV70" s="170">
        <f t="shared" si="10"/>
        <v>2955324146.8648324</v>
      </c>
      <c r="AW70" s="170">
        <f t="shared" si="10"/>
        <v>2979542725.6366463</v>
      </c>
      <c r="AX70" s="170">
        <f t="shared" si="10"/>
        <v>3002370271.225493</v>
      </c>
      <c r="AY70" s="170">
        <f t="shared" si="10"/>
        <v>3023633348.1424041</v>
      </c>
      <c r="AZ70" s="170">
        <f t="shared" si="10"/>
        <v>3043287570.0668635</v>
      </c>
      <c r="BA70" s="170">
        <f t="shared" si="10"/>
        <v>3061419471.4187007</v>
      </c>
      <c r="BB70" s="170">
        <f t="shared" si="10"/>
        <v>3078104400.8067946</v>
      </c>
      <c r="BC70" s="170">
        <f t="shared" si="10"/>
        <v>3093274903.1752887</v>
      </c>
      <c r="BD70" s="170">
        <f t="shared" si="10"/>
        <v>3106801449.60144</v>
      </c>
      <c r="BE70" s="170">
        <f t="shared" si="10"/>
        <v>3118657303.7487073</v>
      </c>
      <c r="BF70" s="170">
        <f t="shared" si="10"/>
        <v>3129022866.2529535</v>
      </c>
      <c r="BG70" s="170">
        <f t="shared" si="10"/>
        <v>3136162846.1991315</v>
      </c>
      <c r="BH70" s="170">
        <f t="shared" si="10"/>
        <v>3140747585.6777511</v>
      </c>
      <c r="BI70" s="170">
        <f t="shared" si="10"/>
        <v>3145339018.6382537</v>
      </c>
      <c r="BJ70" s="170">
        <f t="shared" si="10"/>
        <v>3149937154.8398933</v>
      </c>
      <c r="BK70" s="170">
        <f t="shared" si="10"/>
        <v>3154542004.0561438</v>
      </c>
      <c r="BL70" s="170">
        <f t="shared" si="10"/>
        <v>3159153576.0747027</v>
      </c>
      <c r="BM70" s="170">
        <f t="shared" si="10"/>
        <v>3163771880.6975236</v>
      </c>
      <c r="BN70" s="170">
        <f t="shared" ref="BN70:BP70" si="11">SUM(BN14,BN16)*BN$48*BN63</f>
        <v>3168396927.7408314</v>
      </c>
      <c r="BO70" s="170">
        <f t="shared" si="11"/>
        <v>3173028727.0351467</v>
      </c>
      <c r="BP70" s="170">
        <f t="shared" si="11"/>
        <v>3177667288.425302</v>
      </c>
    </row>
    <row r="71" spans="2:68" s="150" customFormat="1">
      <c r="C71" s="160" t="str">
        <v>Llamadas salientes a móvil</v>
      </c>
      <c r="G71" s="160" t="str">
        <v>Minutos</v>
      </c>
      <c r="S71" s="171">
        <f t="shared" ref="S71:BM71" si="12">S17*S$48</f>
        <v>0</v>
      </c>
      <c r="T71" s="171">
        <f t="shared" si="12"/>
        <v>0</v>
      </c>
      <c r="U71" s="171">
        <f t="shared" si="12"/>
        <v>2379866655.5936394</v>
      </c>
      <c r="V71" s="171">
        <f t="shared" si="12"/>
        <v>5326598297.5962372</v>
      </c>
      <c r="W71" s="171">
        <f t="shared" si="12"/>
        <v>7854373197.6305799</v>
      </c>
      <c r="X71" s="171">
        <f t="shared" si="12"/>
        <v>16969718344.125698</v>
      </c>
      <c r="Y71" s="171">
        <f t="shared" si="12"/>
        <v>22033151223.736912</v>
      </c>
      <c r="Z71" s="171">
        <f t="shared" si="12"/>
        <v>22678561899.752209</v>
      </c>
      <c r="AA71" s="171">
        <f t="shared" si="12"/>
        <v>23174766697.434574</v>
      </c>
      <c r="AB71" s="171">
        <f t="shared" si="12"/>
        <v>23687497275.535294</v>
      </c>
      <c r="AC71" s="171">
        <f t="shared" si="12"/>
        <v>24143641490.414543</v>
      </c>
      <c r="AD71" s="171">
        <f t="shared" si="12"/>
        <v>24641427397.388145</v>
      </c>
      <c r="AE71" s="171">
        <f t="shared" si="12"/>
        <v>25020148713.747051</v>
      </c>
      <c r="AF71" s="171">
        <f t="shared" si="12"/>
        <v>25461363368.728615</v>
      </c>
      <c r="AG71" s="171">
        <f t="shared" si="12"/>
        <v>25871692604.900444</v>
      </c>
      <c r="AH71" s="171">
        <f t="shared" si="12"/>
        <v>26252869125.237789</v>
      </c>
      <c r="AI71" s="171">
        <f t="shared" si="12"/>
        <v>26587675216.080276</v>
      </c>
      <c r="AJ71" s="171">
        <f t="shared" si="12"/>
        <v>26852242248.537937</v>
      </c>
      <c r="AK71" s="171">
        <f t="shared" si="12"/>
        <v>27108072709.667751</v>
      </c>
      <c r="AL71" s="171">
        <f t="shared" si="12"/>
        <v>27356170120.660286</v>
      </c>
      <c r="AM71" s="171">
        <f t="shared" si="12"/>
        <v>27598516898.68615</v>
      </c>
      <c r="AN71" s="171">
        <f t="shared" si="12"/>
        <v>27836040127.576572</v>
      </c>
      <c r="AO71" s="171">
        <f t="shared" si="12"/>
        <v>28066659856.55336</v>
      </c>
      <c r="AP71" s="171">
        <f t="shared" si="12"/>
        <v>28288967623.961205</v>
      </c>
      <c r="AQ71" s="171">
        <f t="shared" si="12"/>
        <v>28503503720.977436</v>
      </c>
      <c r="AR71" s="171">
        <f t="shared" si="12"/>
        <v>28710730363.775333</v>
      </c>
      <c r="AS71" s="171">
        <f t="shared" si="12"/>
        <v>28910439483.378597</v>
      </c>
      <c r="AT71" s="171">
        <f t="shared" si="12"/>
        <v>29102142313.086422</v>
      </c>
      <c r="AU71" s="171">
        <f t="shared" si="12"/>
        <v>29285772173.644947</v>
      </c>
      <c r="AV71" s="171">
        <f t="shared" si="12"/>
        <v>29461674262.060589</v>
      </c>
      <c r="AW71" s="171">
        <f t="shared" si="12"/>
        <v>29630112339.743023</v>
      </c>
      <c r="AX71" s="171">
        <f t="shared" si="12"/>
        <v>29790838869.386368</v>
      </c>
      <c r="AY71" s="171">
        <f t="shared" si="12"/>
        <v>29943400530.194267</v>
      </c>
      <c r="AZ71" s="171">
        <f t="shared" si="12"/>
        <v>30087703337.373875</v>
      </c>
      <c r="BA71" s="171">
        <f t="shared" si="12"/>
        <v>30224028261.480156</v>
      </c>
      <c r="BB71" s="171">
        <f t="shared" si="12"/>
        <v>30352637774.176277</v>
      </c>
      <c r="BC71" s="171">
        <f t="shared" si="12"/>
        <v>30473403140.560703</v>
      </c>
      <c r="BD71" s="171">
        <f t="shared" si="12"/>
        <v>30586017742.224876</v>
      </c>
      <c r="BE71" s="171">
        <f t="shared" si="12"/>
        <v>30690456780.047375</v>
      </c>
      <c r="BF71" s="171">
        <f t="shared" si="12"/>
        <v>30785625490.695732</v>
      </c>
      <c r="BG71" s="171">
        <f t="shared" si="12"/>
        <v>30851455653.414818</v>
      </c>
      <c r="BH71" s="171">
        <f t="shared" si="12"/>
        <v>30893204272.370754</v>
      </c>
      <c r="BI71" s="171">
        <f t="shared" si="12"/>
        <v>30935009298.370029</v>
      </c>
      <c r="BJ71" s="171">
        <f t="shared" si="12"/>
        <v>30976870807.507774</v>
      </c>
      <c r="BK71" s="171">
        <f t="shared" si="12"/>
        <v>31018788875.981514</v>
      </c>
      <c r="BL71" s="171">
        <f t="shared" si="12"/>
        <v>31060763580.091515</v>
      </c>
      <c r="BM71" s="171">
        <f t="shared" si="12"/>
        <v>31102794996.24073</v>
      </c>
      <c r="BN71" s="171">
        <f t="shared" ref="BN71:BP71" si="13">BN17*BN$48</f>
        <v>31144883200.935074</v>
      </c>
      <c r="BO71" s="171">
        <f t="shared" si="13"/>
        <v>31187028270.783504</v>
      </c>
      <c r="BP71" s="171">
        <f t="shared" si="13"/>
        <v>31229230282.49815</v>
      </c>
    </row>
    <row r="72" spans="2:68" s="150" customFormat="1">
      <c r="C72" s="160" t="str">
        <v>Llamadas salientes a internacional</v>
      </c>
      <c r="G72" s="160" t="str">
        <v>Minutos</v>
      </c>
      <c r="S72" s="171">
        <f t="shared" ref="S72:BM72" si="14">S18*S$48</f>
        <v>0</v>
      </c>
      <c r="T72" s="171">
        <f t="shared" si="14"/>
        <v>0</v>
      </c>
      <c r="U72" s="171">
        <f t="shared" si="14"/>
        <v>399495312.46603817</v>
      </c>
      <c r="V72" s="171">
        <f t="shared" si="14"/>
        <v>840164685.93493056</v>
      </c>
      <c r="W72" s="171">
        <f t="shared" si="14"/>
        <v>1283044715.1718481</v>
      </c>
      <c r="X72" s="171">
        <f t="shared" si="14"/>
        <v>1698260509.6884425</v>
      </c>
      <c r="Y72" s="171">
        <f t="shared" si="14"/>
        <v>2056757854.9818168</v>
      </c>
      <c r="Z72" s="171">
        <f t="shared" si="14"/>
        <v>1991137036.8997123</v>
      </c>
      <c r="AA72" s="171">
        <f t="shared" si="14"/>
        <v>1926704755.4074023</v>
      </c>
      <c r="AB72" s="171">
        <f t="shared" si="14"/>
        <v>1882993921.4688213</v>
      </c>
      <c r="AC72" s="171">
        <f t="shared" si="14"/>
        <v>1839526914.6608503</v>
      </c>
      <c r="AD72" s="171">
        <f t="shared" si="14"/>
        <v>1814640689.1618259</v>
      </c>
      <c r="AE72" s="171">
        <f t="shared" si="14"/>
        <v>1788944754.3382893</v>
      </c>
      <c r="AF72" s="171">
        <f t="shared" si="14"/>
        <v>1780505974.4066219</v>
      </c>
      <c r="AG72" s="171">
        <f t="shared" si="14"/>
        <v>1771226299.5210874</v>
      </c>
      <c r="AH72" s="171">
        <f t="shared" si="14"/>
        <v>1761222414.4404728</v>
      </c>
      <c r="AI72" s="171">
        <f t="shared" si="14"/>
        <v>1776943840.2768927</v>
      </c>
      <c r="AJ72" s="171">
        <f t="shared" si="14"/>
        <v>1800590522.6023092</v>
      </c>
      <c r="AK72" s="171">
        <f t="shared" si="14"/>
        <v>1823368635.854104</v>
      </c>
      <c r="AL72" s="171">
        <f t="shared" si="14"/>
        <v>1845445076.2010636</v>
      </c>
      <c r="AM72" s="171">
        <f t="shared" si="14"/>
        <v>1867147171.6061552</v>
      </c>
      <c r="AN72" s="171">
        <f t="shared" si="14"/>
        <v>1888593525.557251</v>
      </c>
      <c r="AO72" s="171">
        <f t="shared" si="14"/>
        <v>1909407548.3675983</v>
      </c>
      <c r="AP72" s="171">
        <f t="shared" si="14"/>
        <v>1929358178.5105593</v>
      </c>
      <c r="AQ72" s="171">
        <f t="shared" si="14"/>
        <v>1948542062.6797879</v>
      </c>
      <c r="AR72" s="171">
        <f t="shared" si="14"/>
        <v>1967034209.7002246</v>
      </c>
      <c r="AS72" s="171">
        <f t="shared" si="14"/>
        <v>1984796348.5115573</v>
      </c>
      <c r="AT72" s="171">
        <f t="shared" si="14"/>
        <v>2001742626.8217564</v>
      </c>
      <c r="AU72" s="171">
        <f t="shared" si="14"/>
        <v>2017859146.8387275</v>
      </c>
      <c r="AV72" s="171">
        <f t="shared" si="14"/>
        <v>2033201499.7308486</v>
      </c>
      <c r="AW72" s="171">
        <f t="shared" si="14"/>
        <v>2047809269.0595391</v>
      </c>
      <c r="AX72" s="171">
        <f t="shared" si="14"/>
        <v>2061633254.4328396</v>
      </c>
      <c r="AY72" s="171">
        <f t="shared" si="14"/>
        <v>2074590032.2990863</v>
      </c>
      <c r="AZ72" s="171">
        <f t="shared" si="14"/>
        <v>2086658872.5006094</v>
      </c>
      <c r="BA72" s="171">
        <f t="shared" si="14"/>
        <v>2097882940.3775523</v>
      </c>
      <c r="BB72" s="171">
        <f t="shared" si="14"/>
        <v>2108300322.9947436</v>
      </c>
      <c r="BC72" s="171">
        <f t="shared" si="14"/>
        <v>2117879912.8493147</v>
      </c>
      <c r="BD72" s="171">
        <f t="shared" si="14"/>
        <v>2126560304.5156469</v>
      </c>
      <c r="BE72" s="171">
        <f t="shared" si="14"/>
        <v>2134329906.2783585</v>
      </c>
      <c r="BF72" s="171">
        <f t="shared" si="14"/>
        <v>2141231417.3557014</v>
      </c>
      <c r="BG72" s="171">
        <f t="shared" si="14"/>
        <v>2145993073.2405648</v>
      </c>
      <c r="BH72" s="171">
        <f t="shared" si="14"/>
        <v>2149035938.3350921</v>
      </c>
      <c r="BI72" s="171">
        <f t="shared" si="14"/>
        <v>2152083117.9952617</v>
      </c>
      <c r="BJ72" s="171">
        <f t="shared" si="14"/>
        <v>2155134618.3388205</v>
      </c>
      <c r="BK72" s="171">
        <f t="shared" si="14"/>
        <v>2158190445.4921899</v>
      </c>
      <c r="BL72" s="171">
        <f t="shared" si="14"/>
        <v>2161250605.590477</v>
      </c>
      <c r="BM72" s="171">
        <f t="shared" si="14"/>
        <v>2164315104.7774873</v>
      </c>
      <c r="BN72" s="171">
        <f t="shared" ref="BN72:BP72" si="15">BN18*BN$48</f>
        <v>2167383949.2057405</v>
      </c>
      <c r="BO72" s="171">
        <f t="shared" si="15"/>
        <v>2170457145.0364795</v>
      </c>
      <c r="BP72" s="171">
        <f t="shared" si="15"/>
        <v>2173534698.4396806</v>
      </c>
    </row>
    <row r="73" spans="2:68" s="150" customFormat="1">
      <c r="C73" s="160" t="str">
        <v>Llamadas salientes a números no geográficos</v>
      </c>
      <c r="G73" s="160" t="str">
        <v>Minutos</v>
      </c>
      <c r="S73" s="171">
        <f t="shared" ref="S73:BM73" si="16">S19*S$48</f>
        <v>0</v>
      </c>
      <c r="T73" s="171">
        <f t="shared" si="16"/>
        <v>0</v>
      </c>
      <c r="U73" s="171">
        <f t="shared" si="16"/>
        <v>44728429.200228609</v>
      </c>
      <c r="V73" s="171">
        <f t="shared" si="16"/>
        <v>97603975.88265276</v>
      </c>
      <c r="W73" s="171">
        <f t="shared" si="16"/>
        <v>141059861.00625232</v>
      </c>
      <c r="X73" s="171">
        <f t="shared" si="16"/>
        <v>186709308.42575762</v>
      </c>
      <c r="Y73" s="171">
        <f t="shared" si="16"/>
        <v>226123044.43995458</v>
      </c>
      <c r="Z73" s="171">
        <f t="shared" si="16"/>
        <v>218908593.24560288</v>
      </c>
      <c r="AA73" s="171">
        <f t="shared" si="16"/>
        <v>211824811.54715785</v>
      </c>
      <c r="AB73" s="171">
        <f t="shared" si="16"/>
        <v>207019176.88226011</v>
      </c>
      <c r="AC73" s="171">
        <f t="shared" si="16"/>
        <v>202240348.93792856</v>
      </c>
      <c r="AD73" s="171">
        <f t="shared" si="16"/>
        <v>199504319.96843749</v>
      </c>
      <c r="AE73" s="171">
        <f t="shared" si="16"/>
        <v>196679270.34095952</v>
      </c>
      <c r="AF73" s="171">
        <f t="shared" si="16"/>
        <v>195751498.21412143</v>
      </c>
      <c r="AG73" s="171">
        <f t="shared" si="16"/>
        <v>194731276.83441573</v>
      </c>
      <c r="AH73" s="171">
        <f t="shared" si="16"/>
        <v>193631434.69929186</v>
      </c>
      <c r="AI73" s="171">
        <f t="shared" si="16"/>
        <v>195359871.84343961</v>
      </c>
      <c r="AJ73" s="171">
        <f t="shared" si="16"/>
        <v>197959623.57667169</v>
      </c>
      <c r="AK73" s="171">
        <f t="shared" si="16"/>
        <v>200463883.52278933</v>
      </c>
      <c r="AL73" s="171">
        <f t="shared" si="16"/>
        <v>202891000.49699232</v>
      </c>
      <c r="AM73" s="171">
        <f t="shared" si="16"/>
        <v>205276961.42663661</v>
      </c>
      <c r="AN73" s="171">
        <f t="shared" si="16"/>
        <v>207634805.75712606</v>
      </c>
      <c r="AO73" s="171">
        <f t="shared" si="16"/>
        <v>209923130.65328169</v>
      </c>
      <c r="AP73" s="171">
        <f t="shared" si="16"/>
        <v>212116532.86419082</v>
      </c>
      <c r="AQ73" s="171">
        <f t="shared" si="16"/>
        <v>214225637.87235802</v>
      </c>
      <c r="AR73" s="171">
        <f t="shared" si="16"/>
        <v>216258692.26053703</v>
      </c>
      <c r="AS73" s="171">
        <f t="shared" si="16"/>
        <v>218211488.45093697</v>
      </c>
      <c r="AT73" s="171">
        <f t="shared" si="16"/>
        <v>220074587.71376333</v>
      </c>
      <c r="AU73" s="171">
        <f t="shared" si="16"/>
        <v>221846462.1049017</v>
      </c>
      <c r="AV73" s="171">
        <f t="shared" si="16"/>
        <v>223533223.40080994</v>
      </c>
      <c r="AW73" s="171">
        <f t="shared" si="16"/>
        <v>225139223.4776198</v>
      </c>
      <c r="AX73" s="171">
        <f t="shared" si="16"/>
        <v>226659053.17042127</v>
      </c>
      <c r="AY73" s="171">
        <f t="shared" si="16"/>
        <v>228083540.76877972</v>
      </c>
      <c r="AZ73" s="171">
        <f t="shared" si="16"/>
        <v>229410407.1680584</v>
      </c>
      <c r="BA73" s="171">
        <f t="shared" si="16"/>
        <v>230644398.03051573</v>
      </c>
      <c r="BB73" s="171">
        <f t="shared" si="16"/>
        <v>231789700.70520324</v>
      </c>
      <c r="BC73" s="171">
        <f t="shared" si="16"/>
        <v>232842895.18658316</v>
      </c>
      <c r="BD73" s="171">
        <f t="shared" si="16"/>
        <v>233797230.47003332</v>
      </c>
      <c r="BE73" s="171">
        <f t="shared" si="16"/>
        <v>234651432.14497271</v>
      </c>
      <c r="BF73" s="171">
        <f t="shared" si="16"/>
        <v>235410194.62752017</v>
      </c>
      <c r="BG73" s="171">
        <f t="shared" si="16"/>
        <v>235933698.21966767</v>
      </c>
      <c r="BH73" s="171">
        <f t="shared" si="16"/>
        <v>236268235.37353241</v>
      </c>
      <c r="BI73" s="171">
        <f t="shared" si="16"/>
        <v>236603246.87721729</v>
      </c>
      <c r="BJ73" s="171">
        <f t="shared" si="16"/>
        <v>236938733.4033165</v>
      </c>
      <c r="BK73" s="171">
        <f t="shared" si="16"/>
        <v>237274695.62537795</v>
      </c>
      <c r="BL73" s="171">
        <f t="shared" si="16"/>
        <v>237611134.21790466</v>
      </c>
      <c r="BM73" s="171">
        <f t="shared" si="16"/>
        <v>237948049.85635582</v>
      </c>
      <c r="BN73" s="171">
        <f t="shared" ref="BN73:BP73" si="17">BN19*BN$48</f>
        <v>238285443.2171486</v>
      </c>
      <c r="BO73" s="171">
        <f t="shared" si="17"/>
        <v>238623314.97765926</v>
      </c>
      <c r="BP73" s="171">
        <f t="shared" si="17"/>
        <v>238961665.81622437</v>
      </c>
    </row>
    <row r="74" spans="2:68" s="150" customFormat="1">
      <c r="C74" s="160" t="str">
        <v>Fixed Service8</v>
      </c>
      <c r="G74" s="160" t="str">
        <v>Fixed Unit8</v>
      </c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</row>
    <row r="75" spans="2:68" s="150" customFormat="1">
      <c r="C75" s="160" t="str">
        <v>Llamadas entrantes Local de otros operadores fijos</v>
      </c>
      <c r="G75" s="160" t="str">
        <v>Minutos</v>
      </c>
      <c r="S75" s="172">
        <f t="shared" ref="S75:BM76" si="18">S69</f>
        <v>0</v>
      </c>
      <c r="T75" s="172">
        <f t="shared" si="18"/>
        <v>0</v>
      </c>
      <c r="U75" s="172">
        <f t="shared" si="18"/>
        <v>4906553238.6562729</v>
      </c>
      <c r="V75" s="172">
        <f t="shared" si="18"/>
        <v>8084901160.5680113</v>
      </c>
      <c r="W75" s="172">
        <f t="shared" si="18"/>
        <v>8648173769.0565376</v>
      </c>
      <c r="X75" s="172">
        <f t="shared" si="18"/>
        <v>7100428186.3354206</v>
      </c>
      <c r="Y75" s="172">
        <f t="shared" si="18"/>
        <v>8356876408.2500238</v>
      </c>
      <c r="Z75" s="172">
        <f t="shared" si="18"/>
        <v>7869557145.8614788</v>
      </c>
      <c r="AA75" s="172">
        <f t="shared" si="18"/>
        <v>7413571994.0130253</v>
      </c>
      <c r="AB75" s="172">
        <f t="shared" si="18"/>
        <v>7075408113.8854361</v>
      </c>
      <c r="AC75" s="172">
        <f t="shared" si="18"/>
        <v>6747924121.3103008</v>
      </c>
      <c r="AD75" s="172">
        <f t="shared" si="18"/>
        <v>6521699435.1534348</v>
      </c>
      <c r="AE75" s="172">
        <f t="shared" si="18"/>
        <v>6310252761.4796782</v>
      </c>
      <c r="AF75" s="172">
        <f t="shared" si="18"/>
        <v>6188953678.9413795</v>
      </c>
      <c r="AG75" s="172">
        <f t="shared" si="18"/>
        <v>6067818653.4505453</v>
      </c>
      <c r="AH75" s="172">
        <f t="shared" si="18"/>
        <v>5947242783.7865496</v>
      </c>
      <c r="AI75" s="172">
        <f t="shared" si="18"/>
        <v>5983887530.5500984</v>
      </c>
      <c r="AJ75" s="172">
        <f t="shared" si="18"/>
        <v>6078125704.0634232</v>
      </c>
      <c r="AK75" s="172">
        <f t="shared" si="18"/>
        <v>4934993437.047308</v>
      </c>
      <c r="AL75" s="172">
        <f t="shared" si="18"/>
        <v>5005233846.191453</v>
      </c>
      <c r="AM75" s="172">
        <f t="shared" si="18"/>
        <v>5074485335.8177452</v>
      </c>
      <c r="AN75" s="172">
        <f t="shared" si="18"/>
        <v>5143178399.7558775</v>
      </c>
      <c r="AO75" s="172">
        <f t="shared" si="18"/>
        <v>5209833039.5083847</v>
      </c>
      <c r="AP75" s="172">
        <f t="shared" si="18"/>
        <v>5273558503.2801065</v>
      </c>
      <c r="AQ75" s="172">
        <f t="shared" si="18"/>
        <v>5334733761.7800159</v>
      </c>
      <c r="AR75" s="172">
        <f t="shared" si="18"/>
        <v>5393647323.5810909</v>
      </c>
      <c r="AS75" s="172">
        <f t="shared" si="18"/>
        <v>5450148350.3296843</v>
      </c>
      <c r="AT75" s="172">
        <f t="shared" si="18"/>
        <v>5503901353.2031517</v>
      </c>
      <c r="AU75" s="172">
        <f t="shared" si="18"/>
        <v>5554850393.9870844</v>
      </c>
      <c r="AV75" s="172">
        <f t="shared" si="18"/>
        <v>5603208949.484046</v>
      </c>
      <c r="AW75" s="172">
        <f t="shared" si="18"/>
        <v>5649126673.0819702</v>
      </c>
      <c r="AX75" s="172">
        <f t="shared" si="18"/>
        <v>5692407038.071332</v>
      </c>
      <c r="AY75" s="172">
        <f t="shared" si="18"/>
        <v>5732721215.7904816</v>
      </c>
      <c r="AZ75" s="172">
        <f t="shared" si="18"/>
        <v>5769985051.0618525</v>
      </c>
      <c r="BA75" s="172">
        <f t="shared" si="18"/>
        <v>5804362610.6380339</v>
      </c>
      <c r="BB75" s="172">
        <f t="shared" si="18"/>
        <v>5835996753.2981749</v>
      </c>
      <c r="BC75" s="172">
        <f t="shared" si="18"/>
        <v>5864759586.2109327</v>
      </c>
      <c r="BD75" s="172">
        <f t="shared" si="18"/>
        <v>5890405526.2919998</v>
      </c>
      <c r="BE75" s="172">
        <f t="shared" si="18"/>
        <v>5912883882.2219973</v>
      </c>
      <c r="BF75" s="172">
        <f t="shared" si="18"/>
        <v>5932536688.3792639</v>
      </c>
      <c r="BG75" s="172">
        <f t="shared" si="18"/>
        <v>5946073883.4703703</v>
      </c>
      <c r="BH75" s="172">
        <f t="shared" si="18"/>
        <v>5954766416.6751986</v>
      </c>
      <c r="BI75" s="172">
        <f t="shared" si="18"/>
        <v>5963471640.5277281</v>
      </c>
      <c r="BJ75" s="172">
        <f t="shared" si="18"/>
        <v>5972189573.5312214</v>
      </c>
      <c r="BK75" s="172">
        <f t="shared" si="18"/>
        <v>5980920234.2159004</v>
      </c>
      <c r="BL75" s="172">
        <f t="shared" si="18"/>
        <v>5989663641.1389599</v>
      </c>
      <c r="BM75" s="172">
        <f t="shared" si="18"/>
        <v>5998419812.8846159</v>
      </c>
      <c r="BN75" s="172">
        <f t="shared" ref="BN75:BP75" si="19">BN69</f>
        <v>6007188768.0641489</v>
      </c>
      <c r="BO75" s="172">
        <f t="shared" si="19"/>
        <v>6015970525.3159389</v>
      </c>
      <c r="BP75" s="172">
        <f t="shared" si="19"/>
        <v>6024765103.3055048</v>
      </c>
    </row>
    <row r="76" spans="2:68" s="150" customFormat="1">
      <c r="C76" s="160" t="str">
        <v>Llamadas entrantes Larga Distancia de otros operadores fijos</v>
      </c>
      <c r="G76" s="160" t="str">
        <v>Minutos</v>
      </c>
      <c r="S76" s="172">
        <f t="shared" si="18"/>
        <v>0</v>
      </c>
      <c r="T76" s="172">
        <f t="shared" si="18"/>
        <v>0</v>
      </c>
      <c r="U76" s="172">
        <f t="shared" si="18"/>
        <v>2344678363.0335054</v>
      </c>
      <c r="V76" s="172">
        <f t="shared" si="18"/>
        <v>3736730090.0936828</v>
      </c>
      <c r="W76" s="172">
        <f t="shared" si="18"/>
        <v>4561342794.1731977</v>
      </c>
      <c r="X76" s="172">
        <f t="shared" si="18"/>
        <v>3745008808.5844069</v>
      </c>
      <c r="Y76" s="172">
        <f t="shared" si="18"/>
        <v>4407702597.6231918</v>
      </c>
      <c r="Z76" s="172">
        <f t="shared" si="18"/>
        <v>4150673742.1310472</v>
      </c>
      <c r="AA76" s="172">
        <f t="shared" si="18"/>
        <v>3910171568.8195114</v>
      </c>
      <c r="AB76" s="172">
        <f t="shared" si="18"/>
        <v>3731812366.1646481</v>
      </c>
      <c r="AC76" s="172">
        <f t="shared" si="18"/>
        <v>3559086101.6804156</v>
      </c>
      <c r="AD76" s="172">
        <f t="shared" si="18"/>
        <v>3439767460.5867496</v>
      </c>
      <c r="AE76" s="172">
        <f t="shared" si="18"/>
        <v>3328243248.9937043</v>
      </c>
      <c r="AF76" s="172">
        <f t="shared" si="18"/>
        <v>3264265961.8980665</v>
      </c>
      <c r="AG76" s="172">
        <f t="shared" si="18"/>
        <v>3200375204.1034446</v>
      </c>
      <c r="AH76" s="172">
        <f t="shared" si="18"/>
        <v>3136779364.2267165</v>
      </c>
      <c r="AI76" s="172">
        <f t="shared" si="18"/>
        <v>3156107057.6863785</v>
      </c>
      <c r="AJ76" s="172">
        <f t="shared" si="18"/>
        <v>3205811495.313323</v>
      </c>
      <c r="AK76" s="172">
        <f t="shared" si="18"/>
        <v>2602884418.6630502</v>
      </c>
      <c r="AL76" s="172">
        <f t="shared" si="18"/>
        <v>2639931614.136364</v>
      </c>
      <c r="AM76" s="172">
        <f t="shared" si="18"/>
        <v>2676457219.6142368</v>
      </c>
      <c r="AN76" s="172">
        <f t="shared" si="18"/>
        <v>2712688292.2743392</v>
      </c>
      <c r="AO76" s="172">
        <f t="shared" si="18"/>
        <v>2747844230.2622128</v>
      </c>
      <c r="AP76" s="172">
        <f t="shared" si="18"/>
        <v>2781455220.5987549</v>
      </c>
      <c r="AQ76" s="172">
        <f t="shared" si="18"/>
        <v>2813721145.4045978</v>
      </c>
      <c r="AR76" s="172">
        <f t="shared" si="18"/>
        <v>2844794173.9741569</v>
      </c>
      <c r="AS76" s="172">
        <f t="shared" si="18"/>
        <v>2874594748.9978943</v>
      </c>
      <c r="AT76" s="172">
        <f t="shared" si="18"/>
        <v>2902945922.1900134</v>
      </c>
      <c r="AU76" s="172">
        <f t="shared" si="18"/>
        <v>2929818189.821979</v>
      </c>
      <c r="AV76" s="172">
        <f t="shared" si="18"/>
        <v>2955324146.8648324</v>
      </c>
      <c r="AW76" s="172">
        <f t="shared" si="18"/>
        <v>2979542725.6366463</v>
      </c>
      <c r="AX76" s="172">
        <f t="shared" si="18"/>
        <v>3002370271.225493</v>
      </c>
      <c r="AY76" s="172">
        <f t="shared" si="18"/>
        <v>3023633348.1424041</v>
      </c>
      <c r="AZ76" s="172">
        <f t="shared" si="18"/>
        <v>3043287570.0668635</v>
      </c>
      <c r="BA76" s="172">
        <f t="shared" si="18"/>
        <v>3061419471.4187007</v>
      </c>
      <c r="BB76" s="172">
        <f t="shared" si="18"/>
        <v>3078104400.8067946</v>
      </c>
      <c r="BC76" s="172">
        <f t="shared" si="18"/>
        <v>3093274903.1752887</v>
      </c>
      <c r="BD76" s="172">
        <f t="shared" si="18"/>
        <v>3106801449.60144</v>
      </c>
      <c r="BE76" s="172">
        <f t="shared" si="18"/>
        <v>3118657303.7487073</v>
      </c>
      <c r="BF76" s="172">
        <f t="shared" si="18"/>
        <v>3129022866.2529535</v>
      </c>
      <c r="BG76" s="172">
        <f t="shared" si="18"/>
        <v>3136162846.1991315</v>
      </c>
      <c r="BH76" s="172">
        <f t="shared" si="18"/>
        <v>3140747585.6777511</v>
      </c>
      <c r="BI76" s="172">
        <f t="shared" si="18"/>
        <v>3145339018.6382537</v>
      </c>
      <c r="BJ76" s="172">
        <f t="shared" si="18"/>
        <v>3149937154.8398933</v>
      </c>
      <c r="BK76" s="172">
        <f t="shared" si="18"/>
        <v>3154542004.0561438</v>
      </c>
      <c r="BL76" s="172">
        <f t="shared" si="18"/>
        <v>3159153576.0747027</v>
      </c>
      <c r="BM76" s="172">
        <f t="shared" si="18"/>
        <v>3163771880.6975236</v>
      </c>
      <c r="BN76" s="172">
        <f t="shared" ref="BN76:BP76" si="20">BN70</f>
        <v>3168396927.7408314</v>
      </c>
      <c r="BO76" s="172">
        <f t="shared" si="20"/>
        <v>3173028727.0351467</v>
      </c>
      <c r="BP76" s="172">
        <f t="shared" si="20"/>
        <v>3177667288.425302</v>
      </c>
    </row>
    <row r="77" spans="2:68" s="150" customFormat="1">
      <c r="C77" s="160" t="str">
        <v>Llamadas entrantes de móvil</v>
      </c>
      <c r="G77" s="160" t="str">
        <v>Minutos</v>
      </c>
      <c r="S77" s="171">
        <f t="shared" ref="S77:BM79" si="21">S23*S$48</f>
        <v>0</v>
      </c>
      <c r="T77" s="171">
        <f t="shared" si="21"/>
        <v>0</v>
      </c>
      <c r="U77" s="171">
        <f t="shared" si="21"/>
        <v>1228361813.4731133</v>
      </c>
      <c r="V77" s="171">
        <f t="shared" si="21"/>
        <v>2584478291.0953608</v>
      </c>
      <c r="W77" s="171">
        <f t="shared" si="21"/>
        <v>3929192330.8387809</v>
      </c>
      <c r="X77" s="171">
        <f t="shared" si="21"/>
        <v>5406447293.4314814</v>
      </c>
      <c r="Y77" s="171">
        <f t="shared" si="21"/>
        <v>7415882328.642827</v>
      </c>
      <c r="Z77" s="171">
        <f t="shared" si="21"/>
        <v>8050998846.463439</v>
      </c>
      <c r="AA77" s="171">
        <f t="shared" si="21"/>
        <v>8664516915.0077991</v>
      </c>
      <c r="AB77" s="171">
        <f t="shared" si="21"/>
        <v>9292894289.0546951</v>
      </c>
      <c r="AC77" s="171">
        <f t="shared" si="21"/>
        <v>9936054381.6284866</v>
      </c>
      <c r="AD77" s="171">
        <f t="shared" si="21"/>
        <v>10594276015.323507</v>
      </c>
      <c r="AE77" s="171">
        <f t="shared" si="21"/>
        <v>11212084732.911436</v>
      </c>
      <c r="AF77" s="171">
        <f t="shared" si="21"/>
        <v>11838741958.917917</v>
      </c>
      <c r="AG77" s="171">
        <f t="shared" si="21"/>
        <v>12473994688.564053</v>
      </c>
      <c r="AH77" s="171">
        <f t="shared" si="21"/>
        <v>13117625233.983656</v>
      </c>
      <c r="AI77" s="171">
        <f t="shared" si="21"/>
        <v>13321421033.425331</v>
      </c>
      <c r="AJ77" s="171">
        <f t="shared" si="21"/>
        <v>13421645025.582592</v>
      </c>
      <c r="AK77" s="171">
        <f t="shared" si="21"/>
        <v>13519369537.48929</v>
      </c>
      <c r="AL77" s="171">
        <f t="shared" si="21"/>
        <v>13614507770.471989</v>
      </c>
      <c r="AM77" s="171">
        <f t="shared" si="21"/>
        <v>13706992978.606817</v>
      </c>
      <c r="AN77" s="171">
        <f t="shared" si="21"/>
        <v>13796987100.084221</v>
      </c>
      <c r="AO77" s="171">
        <f t="shared" si="21"/>
        <v>13884666653.210632</v>
      </c>
      <c r="AP77" s="171">
        <f t="shared" si="21"/>
        <v>13969989745.67444</v>
      </c>
      <c r="AQ77" s="171">
        <f t="shared" si="21"/>
        <v>14052874881.166145</v>
      </c>
      <c r="AR77" s="171">
        <f t="shared" si="21"/>
        <v>14133297622.246227</v>
      </c>
      <c r="AS77" s="171">
        <f t="shared" si="21"/>
        <v>14211248016.665804</v>
      </c>
      <c r="AT77" s="171">
        <f t="shared" si="21"/>
        <v>14286717356.735481</v>
      </c>
      <c r="AU77" s="171">
        <f t="shared" si="21"/>
        <v>14359689760.727551</v>
      </c>
      <c r="AV77" s="171">
        <f t="shared" si="21"/>
        <v>14430152588.317127</v>
      </c>
      <c r="AW77" s="171">
        <f t="shared" si="21"/>
        <v>14498109846.445274</v>
      </c>
      <c r="AX77" s="171">
        <f t="shared" si="21"/>
        <v>14563578231.755651</v>
      </c>
      <c r="AY77" s="171">
        <f t="shared" si="21"/>
        <v>14626569555.576658</v>
      </c>
      <c r="AZ77" s="171">
        <f t="shared" si="21"/>
        <v>14687088211.971483</v>
      </c>
      <c r="BA77" s="171">
        <f t="shared" si="21"/>
        <v>14745141983.12904</v>
      </c>
      <c r="BB77" s="171">
        <f t="shared" si="21"/>
        <v>14800751582.216717</v>
      </c>
      <c r="BC77" s="171">
        <f t="shared" si="21"/>
        <v>14853950462.662672</v>
      </c>
      <c r="BD77" s="171">
        <f t="shared" si="21"/>
        <v>14904772128.03492</v>
      </c>
      <c r="BE77" s="171">
        <f t="shared" si="21"/>
        <v>14953244976.100712</v>
      </c>
      <c r="BF77" s="171">
        <f t="shared" si="21"/>
        <v>14998266036.894772</v>
      </c>
      <c r="BG77" s="171">
        <f t="shared" si="21"/>
        <v>15029466724.739559</v>
      </c>
      <c r="BH77" s="171">
        <f t="shared" si="21"/>
        <v>15049144095.586443</v>
      </c>
      <c r="BI77" s="171">
        <f t="shared" si="21"/>
        <v>15068847229.085487</v>
      </c>
      <c r="BJ77" s="171">
        <f t="shared" si="21"/>
        <v>15088576158.96652</v>
      </c>
      <c r="BK77" s="171">
        <f t="shared" si="21"/>
        <v>15108330919.003534</v>
      </c>
      <c r="BL77" s="171">
        <f t="shared" si="21"/>
        <v>15128111543.014717</v>
      </c>
      <c r="BM77" s="171">
        <f t="shared" si="21"/>
        <v>15147918064.862547</v>
      </c>
      <c r="BN77" s="171">
        <f t="shared" ref="BN77:BP77" si="22">BN23*BN$48</f>
        <v>15167750518.453856</v>
      </c>
      <c r="BO77" s="171">
        <f t="shared" si="22"/>
        <v>15187608937.739841</v>
      </c>
      <c r="BP77" s="171">
        <f t="shared" si="22"/>
        <v>15207493356.716156</v>
      </c>
    </row>
    <row r="78" spans="2:68" s="150" customFormat="1">
      <c r="C78" s="160" t="str">
        <v>Llamadas entrantes de internacional</v>
      </c>
      <c r="G78" s="160" t="str">
        <v>Minutos</v>
      </c>
      <c r="S78" s="171">
        <f t="shared" si="21"/>
        <v>0</v>
      </c>
      <c r="T78" s="171">
        <f t="shared" si="21"/>
        <v>0</v>
      </c>
      <c r="U78" s="171">
        <f t="shared" si="21"/>
        <v>3055095215.2220216</v>
      </c>
      <c r="V78" s="171">
        <f t="shared" si="21"/>
        <v>6723538991.5793161</v>
      </c>
      <c r="W78" s="171">
        <f t="shared" si="21"/>
        <v>10720719618.534678</v>
      </c>
      <c r="X78" s="171">
        <f t="shared" si="21"/>
        <v>15151950394.195679</v>
      </c>
      <c r="Y78" s="171">
        <f t="shared" si="21"/>
        <v>20076334272.309273</v>
      </c>
      <c r="Z78" s="171">
        <f t="shared" si="21"/>
        <v>20879387643.201645</v>
      </c>
      <c r="AA78" s="171">
        <f t="shared" si="21"/>
        <v>21505769272.497696</v>
      </c>
      <c r="AB78" s="171">
        <f t="shared" si="21"/>
        <v>22043413504.310135</v>
      </c>
      <c r="AC78" s="171">
        <f t="shared" si="21"/>
        <v>22484281774.396339</v>
      </c>
      <c r="AD78" s="171">
        <f t="shared" si="21"/>
        <v>22821546001.01228</v>
      </c>
      <c r="AE78" s="171">
        <f t="shared" si="21"/>
        <v>23049761461.022404</v>
      </c>
      <c r="AF78" s="171">
        <f t="shared" si="21"/>
        <v>23280259075.632626</v>
      </c>
      <c r="AG78" s="171">
        <f t="shared" si="21"/>
        <v>23513061666.388954</v>
      </c>
      <c r="AH78" s="171">
        <f t="shared" si="21"/>
        <v>23748192283.052845</v>
      </c>
      <c r="AI78" s="171">
        <f t="shared" si="21"/>
        <v>23960178821.871487</v>
      </c>
      <c r="AJ78" s="171">
        <f t="shared" si="21"/>
        <v>24279028930.816227</v>
      </c>
      <c r="AK78" s="171">
        <f t="shared" si="21"/>
        <v>24586167318.854866</v>
      </c>
      <c r="AL78" s="171">
        <f t="shared" si="21"/>
        <v>24883844401.536961</v>
      </c>
      <c r="AM78" s="171">
        <f t="shared" si="21"/>
        <v>25176473844.814289</v>
      </c>
      <c r="AN78" s="171">
        <f t="shared" si="21"/>
        <v>25465654889.312195</v>
      </c>
      <c r="AO78" s="171">
        <f t="shared" si="21"/>
        <v>25746309627.652573</v>
      </c>
      <c r="AP78" s="171">
        <f t="shared" si="21"/>
        <v>26015322443.36422</v>
      </c>
      <c r="AQ78" s="171">
        <f t="shared" si="21"/>
        <v>26273996513.289333</v>
      </c>
      <c r="AR78" s="171">
        <f t="shared" si="21"/>
        <v>26523343250.854748</v>
      </c>
      <c r="AS78" s="171">
        <f t="shared" si="21"/>
        <v>26762846611.924461</v>
      </c>
      <c r="AT78" s="171">
        <f t="shared" si="21"/>
        <v>26991348970.566418</v>
      </c>
      <c r="AU78" s="171">
        <f t="shared" si="21"/>
        <v>27208662929.983799</v>
      </c>
      <c r="AV78" s="171">
        <f t="shared" si="21"/>
        <v>27415538077.363918</v>
      </c>
      <c r="AW78" s="171">
        <f t="shared" si="21"/>
        <v>27612508154.510277</v>
      </c>
      <c r="AX78" s="171">
        <f t="shared" si="21"/>
        <v>27798909746.990311</v>
      </c>
      <c r="AY78" s="171">
        <f t="shared" si="21"/>
        <v>27973617977.826775</v>
      </c>
      <c r="AZ78" s="171">
        <f t="shared" si="21"/>
        <v>28136353323.112667</v>
      </c>
      <c r="BA78" s="171">
        <f t="shared" si="21"/>
        <v>28287697821.089859</v>
      </c>
      <c r="BB78" s="171">
        <f t="shared" si="21"/>
        <v>28428165034.91293</v>
      </c>
      <c r="BC78" s="171">
        <f t="shared" si="21"/>
        <v>28557335513.322613</v>
      </c>
      <c r="BD78" s="171">
        <f t="shared" si="21"/>
        <v>28674381270.118622</v>
      </c>
      <c r="BE78" s="171">
        <f t="shared" si="21"/>
        <v>28779146003.471302</v>
      </c>
      <c r="BF78" s="171">
        <f t="shared" si="21"/>
        <v>28872205466.469582</v>
      </c>
      <c r="BG78" s="171">
        <f t="shared" si="21"/>
        <v>28936411280.91544</v>
      </c>
      <c r="BH78" s="171">
        <f t="shared" si="21"/>
        <v>28977441047.947548</v>
      </c>
      <c r="BI78" s="171">
        <f t="shared" si="21"/>
        <v>29018528992.26247</v>
      </c>
      <c r="BJ78" s="171">
        <f t="shared" si="21"/>
        <v>29059675196.351444</v>
      </c>
      <c r="BK78" s="171">
        <f t="shared" si="21"/>
        <v>29100879742.82267</v>
      </c>
      <c r="BL78" s="171">
        <f t="shared" si="21"/>
        <v>29142142714.401489</v>
      </c>
      <c r="BM78" s="171">
        <f t="shared" si="21"/>
        <v>29183464193.930534</v>
      </c>
      <c r="BN78" s="171">
        <f t="shared" ref="BN78:BP78" si="23">BN24*BN$48</f>
        <v>29224844264.3699</v>
      </c>
      <c r="BO78" s="171">
        <f t="shared" si="23"/>
        <v>29266283008.797325</v>
      </c>
      <c r="BP78" s="171">
        <f t="shared" si="23"/>
        <v>29307780510.40834</v>
      </c>
    </row>
    <row r="79" spans="2:68" s="150" customFormat="1">
      <c r="C79" s="160" t="str">
        <v>Llamadas entrantes de números no geográficos</v>
      </c>
      <c r="G79" s="160" t="str">
        <v>Minutos</v>
      </c>
      <c r="S79" s="171">
        <f t="shared" si="21"/>
        <v>0</v>
      </c>
      <c r="T79" s="171">
        <f t="shared" si="21"/>
        <v>0</v>
      </c>
      <c r="U79" s="171">
        <f t="shared" si="21"/>
        <v>0</v>
      </c>
      <c r="V79" s="171">
        <f t="shared" si="21"/>
        <v>0</v>
      </c>
      <c r="W79" s="171">
        <f t="shared" si="21"/>
        <v>0</v>
      </c>
      <c r="X79" s="171">
        <f t="shared" si="21"/>
        <v>0</v>
      </c>
      <c r="Y79" s="171">
        <f t="shared" si="21"/>
        <v>0</v>
      </c>
      <c r="Z79" s="171">
        <f t="shared" si="21"/>
        <v>0</v>
      </c>
      <c r="AA79" s="171">
        <f t="shared" si="21"/>
        <v>0</v>
      </c>
      <c r="AB79" s="171">
        <f t="shared" si="21"/>
        <v>0</v>
      </c>
      <c r="AC79" s="171">
        <f t="shared" si="21"/>
        <v>0</v>
      </c>
      <c r="AD79" s="171">
        <f t="shared" si="21"/>
        <v>0</v>
      </c>
      <c r="AE79" s="171">
        <f t="shared" si="21"/>
        <v>0</v>
      </c>
      <c r="AF79" s="171">
        <f t="shared" si="21"/>
        <v>0</v>
      </c>
      <c r="AG79" s="171">
        <f t="shared" si="21"/>
        <v>0</v>
      </c>
      <c r="AH79" s="171">
        <f t="shared" si="21"/>
        <v>0</v>
      </c>
      <c r="AI79" s="171">
        <f t="shared" si="21"/>
        <v>0</v>
      </c>
      <c r="AJ79" s="171">
        <f t="shared" si="21"/>
        <v>0</v>
      </c>
      <c r="AK79" s="171">
        <f t="shared" si="21"/>
        <v>0</v>
      </c>
      <c r="AL79" s="171">
        <f t="shared" si="21"/>
        <v>0</v>
      </c>
      <c r="AM79" s="171">
        <f t="shared" si="21"/>
        <v>0</v>
      </c>
      <c r="AN79" s="171">
        <f t="shared" si="21"/>
        <v>0</v>
      </c>
      <c r="AO79" s="171">
        <f t="shared" si="21"/>
        <v>0</v>
      </c>
      <c r="AP79" s="171">
        <f t="shared" si="21"/>
        <v>0</v>
      </c>
      <c r="AQ79" s="171">
        <f t="shared" si="21"/>
        <v>0</v>
      </c>
      <c r="AR79" s="171">
        <f t="shared" si="21"/>
        <v>0</v>
      </c>
      <c r="AS79" s="171">
        <f t="shared" si="21"/>
        <v>0</v>
      </c>
      <c r="AT79" s="171">
        <f t="shared" si="21"/>
        <v>0</v>
      </c>
      <c r="AU79" s="171">
        <f t="shared" si="21"/>
        <v>0</v>
      </c>
      <c r="AV79" s="171">
        <f t="shared" si="21"/>
        <v>0</v>
      </c>
      <c r="AW79" s="171">
        <f t="shared" si="21"/>
        <v>0</v>
      </c>
      <c r="AX79" s="171">
        <f t="shared" si="21"/>
        <v>0</v>
      </c>
      <c r="AY79" s="171">
        <f t="shared" si="21"/>
        <v>0</v>
      </c>
      <c r="AZ79" s="171">
        <f t="shared" si="21"/>
        <v>0</v>
      </c>
      <c r="BA79" s="171">
        <f t="shared" si="21"/>
        <v>0</v>
      </c>
      <c r="BB79" s="171">
        <f t="shared" si="21"/>
        <v>0</v>
      </c>
      <c r="BC79" s="171">
        <f t="shared" si="21"/>
        <v>0</v>
      </c>
      <c r="BD79" s="171">
        <f t="shared" si="21"/>
        <v>0</v>
      </c>
      <c r="BE79" s="171">
        <f t="shared" si="21"/>
        <v>0</v>
      </c>
      <c r="BF79" s="171">
        <f t="shared" si="21"/>
        <v>0</v>
      </c>
      <c r="BG79" s="171">
        <f t="shared" si="21"/>
        <v>0</v>
      </c>
      <c r="BH79" s="171">
        <f t="shared" si="21"/>
        <v>0</v>
      </c>
      <c r="BI79" s="171">
        <f t="shared" si="21"/>
        <v>0</v>
      </c>
      <c r="BJ79" s="171">
        <f t="shared" si="21"/>
        <v>0</v>
      </c>
      <c r="BK79" s="171">
        <f t="shared" si="21"/>
        <v>0</v>
      </c>
      <c r="BL79" s="171">
        <f t="shared" si="21"/>
        <v>0</v>
      </c>
      <c r="BM79" s="171">
        <f t="shared" si="21"/>
        <v>0</v>
      </c>
      <c r="BN79" s="171">
        <f t="shared" ref="BN79:BP79" si="24">BN25*BN$48</f>
        <v>0</v>
      </c>
      <c r="BO79" s="171">
        <f t="shared" si="24"/>
        <v>0</v>
      </c>
      <c r="BP79" s="171">
        <f t="shared" si="24"/>
        <v>0</v>
      </c>
    </row>
    <row r="80" spans="2:68" s="150" customFormat="1">
      <c r="C80" s="160" t="str">
        <v>Fixed Service14</v>
      </c>
      <c r="G80" s="160" t="str">
        <v>Fixed Unit14</v>
      </c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</row>
    <row r="81" spans="3:68" s="150" customFormat="1">
      <c r="C81" s="160" t="str">
        <v>Llamadas en tránsito Local</v>
      </c>
      <c r="G81" s="160" t="str">
        <v>Minutos</v>
      </c>
      <c r="S81" s="171">
        <f t="shared" ref="S81:BM82" si="25">S27*S$48</f>
        <v>0</v>
      </c>
      <c r="T81" s="171">
        <f t="shared" si="25"/>
        <v>0</v>
      </c>
      <c r="U81" s="171">
        <f t="shared" si="25"/>
        <v>5681358196.8537617</v>
      </c>
      <c r="V81" s="171">
        <f t="shared" si="25"/>
        <v>14332239517.007143</v>
      </c>
      <c r="W81" s="171">
        <f t="shared" si="25"/>
        <v>23544304845.10273</v>
      </c>
      <c r="X81" s="171">
        <f t="shared" si="25"/>
        <v>37733171465.101372</v>
      </c>
      <c r="Y81" s="171">
        <f t="shared" si="25"/>
        <v>50034812335.284813</v>
      </c>
      <c r="Z81" s="171">
        <f t="shared" si="25"/>
        <v>50940690030.850014</v>
      </c>
      <c r="AA81" s="171">
        <f t="shared" si="25"/>
        <v>51735414226.068474</v>
      </c>
      <c r="AB81" s="171">
        <f t="shared" si="25"/>
        <v>52801509267.268188</v>
      </c>
      <c r="AC81" s="171">
        <f t="shared" si="25"/>
        <v>53869892907.568756</v>
      </c>
      <c r="AD81" s="171">
        <f t="shared" si="25"/>
        <v>55199621149.124565</v>
      </c>
      <c r="AE81" s="171">
        <f t="shared" si="25"/>
        <v>56373750470.973763</v>
      </c>
      <c r="AF81" s="171">
        <f t="shared" si="25"/>
        <v>57792997140.885918</v>
      </c>
      <c r="AG81" s="171">
        <f t="shared" si="25"/>
        <v>59203650836.211708</v>
      </c>
      <c r="AH81" s="171">
        <f t="shared" si="25"/>
        <v>60607511034.002342</v>
      </c>
      <c r="AI81" s="171">
        <f t="shared" si="25"/>
        <v>61379237645.702034</v>
      </c>
      <c r="AJ81" s="171">
        <f t="shared" si="25"/>
        <v>61991023002.236824</v>
      </c>
      <c r="AK81" s="171">
        <f t="shared" si="25"/>
        <v>62583272296.663376</v>
      </c>
      <c r="AL81" s="171">
        <f t="shared" si="25"/>
        <v>63158220593.546181</v>
      </c>
      <c r="AM81" s="171">
        <f t="shared" si="25"/>
        <v>63720469813.693527</v>
      </c>
      <c r="AN81" s="171">
        <f t="shared" si="25"/>
        <v>64272178975.406197</v>
      </c>
      <c r="AO81" s="171">
        <f t="shared" si="25"/>
        <v>64808364975.638893</v>
      </c>
      <c r="AP81" s="171">
        <f t="shared" si="25"/>
        <v>65325593218.360733</v>
      </c>
      <c r="AQ81" s="171">
        <f t="shared" si="25"/>
        <v>65825072374.703217</v>
      </c>
      <c r="AR81" s="171">
        <f t="shared" si="25"/>
        <v>66307842669.147247</v>
      </c>
      <c r="AS81" s="171">
        <f t="shared" si="25"/>
        <v>66773342698.590065</v>
      </c>
      <c r="AT81" s="171">
        <f t="shared" si="25"/>
        <v>67220328927.473366</v>
      </c>
      <c r="AU81" s="171">
        <f t="shared" si="25"/>
        <v>67648577305.721466</v>
      </c>
      <c r="AV81" s="171">
        <f t="shared" si="25"/>
        <v>68058871332.825974</v>
      </c>
      <c r="AW81" s="171">
        <f t="shared" si="25"/>
        <v>68451805072.374855</v>
      </c>
      <c r="AX81" s="171">
        <f t="shared" si="25"/>
        <v>68826727600.109055</v>
      </c>
      <c r="AY81" s="171">
        <f t="shared" si="25"/>
        <v>69182483496.36702</v>
      </c>
      <c r="AZ81" s="171">
        <f t="shared" si="25"/>
        <v>69518798689.348663</v>
      </c>
      <c r="BA81" s="171">
        <f t="shared" si="25"/>
        <v>69836324351.59993</v>
      </c>
      <c r="BB81" s="171">
        <f t="shared" si="25"/>
        <v>70135671090.515274</v>
      </c>
      <c r="BC81" s="171">
        <f t="shared" si="25"/>
        <v>70416488951.869965</v>
      </c>
      <c r="BD81" s="171">
        <f t="shared" si="25"/>
        <v>70677992575.134796</v>
      </c>
      <c r="BE81" s="171">
        <f t="shared" si="25"/>
        <v>70920096493.555832</v>
      </c>
      <c r="BF81" s="171">
        <f t="shared" si="25"/>
        <v>71140443029.232162</v>
      </c>
      <c r="BG81" s="171">
        <f t="shared" si="25"/>
        <v>71292843353.004593</v>
      </c>
      <c r="BH81" s="171">
        <f t="shared" si="25"/>
        <v>71389529013.007217</v>
      </c>
      <c r="BI81" s="171">
        <f t="shared" si="25"/>
        <v>71486345907.650726</v>
      </c>
      <c r="BJ81" s="171">
        <f t="shared" si="25"/>
        <v>71583294215.219757</v>
      </c>
      <c r="BK81" s="171">
        <f t="shared" si="25"/>
        <v>71680374114.241257</v>
      </c>
      <c r="BL81" s="171">
        <f t="shared" si="25"/>
        <v>71777585783.484985</v>
      </c>
      <c r="BM81" s="171">
        <f t="shared" si="25"/>
        <v>71874929401.96376</v>
      </c>
      <c r="BN81" s="171">
        <f t="shared" ref="BN81:BP81" si="26">BN27*BN$48</f>
        <v>71972405148.933823</v>
      </c>
      <c r="BO81" s="171">
        <f t="shared" si="26"/>
        <v>72070013203.895126</v>
      </c>
      <c r="BP81" s="171">
        <f t="shared" si="26"/>
        <v>72167753746.591736</v>
      </c>
    </row>
    <row r="82" spans="3:68" s="150" customFormat="1">
      <c r="C82" s="160" t="str">
        <v>Llamadas en tránsito Larga Distancia</v>
      </c>
      <c r="G82" s="160" t="str">
        <v>Minutos</v>
      </c>
      <c r="S82" s="171">
        <f t="shared" si="25"/>
        <v>0</v>
      </c>
      <c r="T82" s="171">
        <f t="shared" si="25"/>
        <v>0</v>
      </c>
      <c r="U82" s="171">
        <f t="shared" si="25"/>
        <v>631262021.87264001</v>
      </c>
      <c r="V82" s="171">
        <f t="shared" si="25"/>
        <v>1592471057.4452379</v>
      </c>
      <c r="W82" s="171">
        <f t="shared" si="25"/>
        <v>2616033871.6780801</v>
      </c>
      <c r="X82" s="171">
        <f t="shared" si="25"/>
        <v>4192574607.2334843</v>
      </c>
      <c r="Y82" s="171">
        <f t="shared" si="25"/>
        <v>5559423592.8094206</v>
      </c>
      <c r="Z82" s="171">
        <f t="shared" si="25"/>
        <v>5660076670.0944443</v>
      </c>
      <c r="AA82" s="171">
        <f t="shared" si="25"/>
        <v>5748379358.4520512</v>
      </c>
      <c r="AB82" s="171">
        <f t="shared" si="25"/>
        <v>5866834363.0297985</v>
      </c>
      <c r="AC82" s="171">
        <f t="shared" si="25"/>
        <v>5985543656.3965282</v>
      </c>
      <c r="AD82" s="171">
        <f t="shared" si="25"/>
        <v>6133291238.7916155</v>
      </c>
      <c r="AE82" s="171">
        <f t="shared" si="25"/>
        <v>6263750052.3304167</v>
      </c>
      <c r="AF82" s="171">
        <f t="shared" si="25"/>
        <v>6421444126.7651005</v>
      </c>
      <c r="AG82" s="171">
        <f t="shared" si="25"/>
        <v>6578183426.2457438</v>
      </c>
      <c r="AH82" s="171">
        <f t="shared" si="25"/>
        <v>6734167892.6669245</v>
      </c>
      <c r="AI82" s="171">
        <f t="shared" si="25"/>
        <v>6819915293.9668922</v>
      </c>
      <c r="AJ82" s="171">
        <f t="shared" si="25"/>
        <v>6887891444.6929789</v>
      </c>
      <c r="AK82" s="171">
        <f t="shared" si="25"/>
        <v>6953696921.8514843</v>
      </c>
      <c r="AL82" s="171">
        <f t="shared" si="25"/>
        <v>7017580065.9495735</v>
      </c>
      <c r="AM82" s="171">
        <f t="shared" si="25"/>
        <v>7080052201.5215006</v>
      </c>
      <c r="AN82" s="171">
        <f t="shared" si="25"/>
        <v>7141353219.4895754</v>
      </c>
      <c r="AO82" s="171">
        <f t="shared" si="25"/>
        <v>7200929441.7376537</v>
      </c>
      <c r="AP82" s="171">
        <f t="shared" si="25"/>
        <v>7258399246.4845247</v>
      </c>
      <c r="AQ82" s="171">
        <f t="shared" si="25"/>
        <v>7313896930.5225782</v>
      </c>
      <c r="AR82" s="171">
        <f t="shared" si="25"/>
        <v>7367538074.3496933</v>
      </c>
      <c r="AS82" s="171">
        <f t="shared" si="25"/>
        <v>7419260299.843338</v>
      </c>
      <c r="AT82" s="171">
        <f t="shared" si="25"/>
        <v>7468925436.3859272</v>
      </c>
      <c r="AU82" s="171">
        <f t="shared" si="25"/>
        <v>7516508589.5246058</v>
      </c>
      <c r="AV82" s="171">
        <f t="shared" si="25"/>
        <v>7562096814.75844</v>
      </c>
      <c r="AW82" s="171">
        <f t="shared" si="25"/>
        <v>7605756119.1527605</v>
      </c>
      <c r="AX82" s="171">
        <f t="shared" si="25"/>
        <v>7647414177.7898932</v>
      </c>
      <c r="AY82" s="171">
        <f t="shared" si="25"/>
        <v>7686942610.7074451</v>
      </c>
      <c r="AZ82" s="171">
        <f t="shared" si="25"/>
        <v>7724310965.483182</v>
      </c>
      <c r="BA82" s="171">
        <f t="shared" si="25"/>
        <v>7759591594.6222124</v>
      </c>
      <c r="BB82" s="171">
        <f t="shared" si="25"/>
        <v>7792852343.390584</v>
      </c>
      <c r="BC82" s="171">
        <f t="shared" si="25"/>
        <v>7824054327.9855509</v>
      </c>
      <c r="BD82" s="171">
        <f t="shared" si="25"/>
        <v>7853110286.1260862</v>
      </c>
      <c r="BE82" s="171">
        <f t="shared" si="25"/>
        <v>7880010721.5062008</v>
      </c>
      <c r="BF82" s="171">
        <f t="shared" si="25"/>
        <v>7904493669.9146833</v>
      </c>
      <c r="BG82" s="171">
        <f t="shared" si="25"/>
        <v>7921427039.2227316</v>
      </c>
      <c r="BH82" s="171">
        <f t="shared" si="25"/>
        <v>7932169890.3341331</v>
      </c>
      <c r="BI82" s="171">
        <f t="shared" si="25"/>
        <v>7942927323.0723019</v>
      </c>
      <c r="BJ82" s="171">
        <f t="shared" si="25"/>
        <v>7953699357.2466373</v>
      </c>
      <c r="BK82" s="171">
        <f t="shared" si="25"/>
        <v>7964486012.6934719</v>
      </c>
      <c r="BL82" s="171">
        <f t="shared" si="25"/>
        <v>7975287309.2761087</v>
      </c>
      <c r="BM82" s="171">
        <f t="shared" si="25"/>
        <v>7986103266.88486</v>
      </c>
      <c r="BN82" s="171">
        <f t="shared" ref="BN82:BP82" si="27">BN28*BN$48</f>
        <v>7996933905.4370871</v>
      </c>
      <c r="BO82" s="171">
        <f t="shared" si="27"/>
        <v>8007779244.8772345</v>
      </c>
      <c r="BP82" s="171">
        <f t="shared" si="27"/>
        <v>8018639305.176857</v>
      </c>
    </row>
    <row r="83" spans="3:68" s="150" customFormat="1">
      <c r="C83" s="160" t="str">
        <v>Fixed Service17</v>
      </c>
      <c r="G83" s="160" t="str">
        <v>Fixed Unit17</v>
      </c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163"/>
      <c r="BP83" s="163"/>
    </row>
    <row r="84" spans="3:68" s="150" customFormat="1">
      <c r="C84" s="160" t="str">
        <v>SMS on-net</v>
      </c>
      <c r="G84" s="160" t="str">
        <v>SMS</v>
      </c>
      <c r="S84" s="171">
        <f t="shared" ref="S84:BM86" si="28">S30*S$48</f>
        <v>0</v>
      </c>
      <c r="T84" s="171">
        <f t="shared" si="28"/>
        <v>0</v>
      </c>
      <c r="U84" s="171">
        <f t="shared" si="28"/>
        <v>0</v>
      </c>
      <c r="V84" s="171">
        <f t="shared" si="28"/>
        <v>0</v>
      </c>
      <c r="W84" s="171">
        <f t="shared" si="28"/>
        <v>0</v>
      </c>
      <c r="X84" s="171">
        <f t="shared" si="28"/>
        <v>0</v>
      </c>
      <c r="Y84" s="171">
        <f t="shared" si="28"/>
        <v>0</v>
      </c>
      <c r="Z84" s="171">
        <f t="shared" si="28"/>
        <v>0</v>
      </c>
      <c r="AA84" s="171">
        <f t="shared" si="28"/>
        <v>0</v>
      </c>
      <c r="AB84" s="171">
        <f t="shared" si="28"/>
        <v>0</v>
      </c>
      <c r="AC84" s="171">
        <f t="shared" si="28"/>
        <v>0</v>
      </c>
      <c r="AD84" s="171">
        <f t="shared" si="28"/>
        <v>0</v>
      </c>
      <c r="AE84" s="171">
        <f t="shared" si="28"/>
        <v>0</v>
      </c>
      <c r="AF84" s="171">
        <f t="shared" si="28"/>
        <v>0</v>
      </c>
      <c r="AG84" s="171">
        <f t="shared" si="28"/>
        <v>0</v>
      </c>
      <c r="AH84" s="171">
        <f t="shared" si="28"/>
        <v>0</v>
      </c>
      <c r="AI84" s="171">
        <f t="shared" si="28"/>
        <v>0</v>
      </c>
      <c r="AJ84" s="171">
        <f t="shared" si="28"/>
        <v>0</v>
      </c>
      <c r="AK84" s="171">
        <f t="shared" si="28"/>
        <v>0</v>
      </c>
      <c r="AL84" s="171">
        <f t="shared" si="28"/>
        <v>0</v>
      </c>
      <c r="AM84" s="171">
        <f t="shared" si="28"/>
        <v>0</v>
      </c>
      <c r="AN84" s="171">
        <f t="shared" si="28"/>
        <v>0</v>
      </c>
      <c r="AO84" s="171">
        <f t="shared" si="28"/>
        <v>0</v>
      </c>
      <c r="AP84" s="171">
        <f t="shared" si="28"/>
        <v>0</v>
      </c>
      <c r="AQ84" s="171">
        <f t="shared" si="28"/>
        <v>0</v>
      </c>
      <c r="AR84" s="171">
        <f t="shared" si="28"/>
        <v>0</v>
      </c>
      <c r="AS84" s="171">
        <f t="shared" si="28"/>
        <v>0</v>
      </c>
      <c r="AT84" s="171">
        <f t="shared" si="28"/>
        <v>0</v>
      </c>
      <c r="AU84" s="171">
        <f t="shared" si="28"/>
        <v>0</v>
      </c>
      <c r="AV84" s="171">
        <f t="shared" si="28"/>
        <v>0</v>
      </c>
      <c r="AW84" s="171">
        <f t="shared" si="28"/>
        <v>0</v>
      </c>
      <c r="AX84" s="171">
        <f t="shared" si="28"/>
        <v>0</v>
      </c>
      <c r="AY84" s="171">
        <f t="shared" si="28"/>
        <v>0</v>
      </c>
      <c r="AZ84" s="171">
        <f t="shared" si="28"/>
        <v>0</v>
      </c>
      <c r="BA84" s="171">
        <f t="shared" si="28"/>
        <v>0</v>
      </c>
      <c r="BB84" s="171">
        <f t="shared" si="28"/>
        <v>0</v>
      </c>
      <c r="BC84" s="171">
        <f t="shared" si="28"/>
        <v>0</v>
      </c>
      <c r="BD84" s="171">
        <f t="shared" si="28"/>
        <v>0</v>
      </c>
      <c r="BE84" s="171">
        <f t="shared" si="28"/>
        <v>0</v>
      </c>
      <c r="BF84" s="171">
        <f t="shared" si="28"/>
        <v>0</v>
      </c>
      <c r="BG84" s="171">
        <f t="shared" si="28"/>
        <v>0</v>
      </c>
      <c r="BH84" s="171">
        <f t="shared" si="28"/>
        <v>0</v>
      </c>
      <c r="BI84" s="171">
        <f t="shared" si="28"/>
        <v>0</v>
      </c>
      <c r="BJ84" s="171">
        <f t="shared" si="28"/>
        <v>0</v>
      </c>
      <c r="BK84" s="171">
        <f t="shared" si="28"/>
        <v>0</v>
      </c>
      <c r="BL84" s="171">
        <f t="shared" si="28"/>
        <v>0</v>
      </c>
      <c r="BM84" s="171">
        <f t="shared" si="28"/>
        <v>0</v>
      </c>
      <c r="BN84" s="171">
        <f t="shared" ref="BN84:BP84" si="29">BN30*BN$48</f>
        <v>0</v>
      </c>
      <c r="BO84" s="171">
        <f t="shared" si="29"/>
        <v>0</v>
      </c>
      <c r="BP84" s="171">
        <f t="shared" si="29"/>
        <v>0</v>
      </c>
    </row>
    <row r="85" spans="3:68" s="150" customFormat="1">
      <c r="C85" s="160" t="str">
        <v>SMS salientes</v>
      </c>
      <c r="G85" s="160" t="str">
        <v>SMS</v>
      </c>
      <c r="S85" s="171">
        <f t="shared" si="28"/>
        <v>0</v>
      </c>
      <c r="T85" s="171">
        <f t="shared" si="28"/>
        <v>0</v>
      </c>
      <c r="U85" s="171">
        <f t="shared" si="28"/>
        <v>247548066.09600002</v>
      </c>
      <c r="V85" s="171">
        <f t="shared" si="28"/>
        <v>398962950.85872006</v>
      </c>
      <c r="W85" s="171">
        <f t="shared" si="28"/>
        <v>414046152.23337078</v>
      </c>
      <c r="X85" s="171">
        <f t="shared" si="28"/>
        <v>382182226.19781125</v>
      </c>
      <c r="Y85" s="171">
        <f t="shared" si="28"/>
        <v>325390647.03175509</v>
      </c>
      <c r="Z85" s="171">
        <f t="shared" si="28"/>
        <v>237458451.58283061</v>
      </c>
      <c r="AA85" s="171">
        <f t="shared" si="28"/>
        <v>185081999.65113264</v>
      </c>
      <c r="AB85" s="171">
        <f t="shared" si="28"/>
        <v>153442747.31728739</v>
      </c>
      <c r="AC85" s="171">
        <f t="shared" si="28"/>
        <v>134823639.72040236</v>
      </c>
      <c r="AD85" s="171">
        <f t="shared" si="28"/>
        <v>125153840.12898138</v>
      </c>
      <c r="AE85" s="171">
        <f t="shared" si="28"/>
        <v>122390034.41006176</v>
      </c>
      <c r="AF85" s="171">
        <f t="shared" si="28"/>
        <v>121988678.65166743</v>
      </c>
      <c r="AG85" s="171">
        <f t="shared" si="28"/>
        <v>121390204.6528789</v>
      </c>
      <c r="AH85" s="171">
        <f t="shared" si="28"/>
        <v>124344502.59992798</v>
      </c>
      <c r="AI85" s="171">
        <f t="shared" si="28"/>
        <v>126276322.33570454</v>
      </c>
      <c r="AJ85" s="171">
        <f t="shared" si="28"/>
        <v>127226364.9105669</v>
      </c>
      <c r="AK85" s="171">
        <f t="shared" si="28"/>
        <v>128152714.42948578</v>
      </c>
      <c r="AL85" s="171">
        <f t="shared" si="28"/>
        <v>129054548.11107491</v>
      </c>
      <c r="AM85" s="171">
        <f t="shared" si="28"/>
        <v>129931233.25783332</v>
      </c>
      <c r="AN85" s="171">
        <f t="shared" si="28"/>
        <v>130784304.91313827</v>
      </c>
      <c r="AO85" s="171">
        <f t="shared" si="28"/>
        <v>131615436.32810223</v>
      </c>
      <c r="AP85" s="171">
        <f t="shared" si="28"/>
        <v>132424230.39741397</v>
      </c>
      <c r="AQ85" s="171">
        <f t="shared" si="28"/>
        <v>133209914.6018188</v>
      </c>
      <c r="AR85" s="171">
        <f t="shared" si="28"/>
        <v>133972257.29410881</v>
      </c>
      <c r="AS85" s="171">
        <f t="shared" si="28"/>
        <v>134711164.13499486</v>
      </c>
      <c r="AT85" s="171">
        <f t="shared" si="28"/>
        <v>135426552.58260787</v>
      </c>
      <c r="AU85" s="171">
        <f t="shared" si="28"/>
        <v>136118272.09098411</v>
      </c>
      <c r="AV85" s="171">
        <f t="shared" si="28"/>
        <v>136786202.84004313</v>
      </c>
      <c r="AW85" s="171">
        <f t="shared" si="28"/>
        <v>137430382.81235301</v>
      </c>
      <c r="AX85" s="171">
        <f t="shared" si="28"/>
        <v>138050970.27862319</v>
      </c>
      <c r="AY85" s="171">
        <f t="shared" si="28"/>
        <v>138648077.20071629</v>
      </c>
      <c r="AZ85" s="171">
        <f t="shared" si="28"/>
        <v>139221745.23080564</v>
      </c>
      <c r="BA85" s="171">
        <f t="shared" si="28"/>
        <v>139772048.13776287</v>
      </c>
      <c r="BB85" s="171">
        <f t="shared" si="28"/>
        <v>140299182.26570126</v>
      </c>
      <c r="BC85" s="171">
        <f t="shared" si="28"/>
        <v>140803464.72612613</v>
      </c>
      <c r="BD85" s="171">
        <f t="shared" si="28"/>
        <v>141285213.10582834</v>
      </c>
      <c r="BE85" s="171">
        <f t="shared" si="28"/>
        <v>141744696.59272715</v>
      </c>
      <c r="BF85" s="171">
        <f t="shared" si="28"/>
        <v>142171459.92153883</v>
      </c>
      <c r="BG85" s="171">
        <f t="shared" si="28"/>
        <v>142467217.26645708</v>
      </c>
      <c r="BH85" s="171">
        <f t="shared" si="28"/>
        <v>142653742.86440533</v>
      </c>
      <c r="BI85" s="171">
        <f t="shared" si="28"/>
        <v>142840512.67150819</v>
      </c>
      <c r="BJ85" s="171">
        <f t="shared" si="28"/>
        <v>143027527.00749722</v>
      </c>
      <c r="BK85" s="171">
        <f t="shared" si="28"/>
        <v>143214786.1925225</v>
      </c>
      <c r="BL85" s="171">
        <f t="shared" si="28"/>
        <v>143402290.54715329</v>
      </c>
      <c r="BM85" s="171">
        <f t="shared" si="28"/>
        <v>143590040.39237857</v>
      </c>
      <c r="BN85" s="171">
        <f t="shared" ref="BN85:BP85" si="30">BN31*BN$48</f>
        <v>143778036.0496076</v>
      </c>
      <c r="BO85" s="171">
        <f t="shared" si="30"/>
        <v>143966277.8406705</v>
      </c>
      <c r="BP85" s="171">
        <f t="shared" si="30"/>
        <v>144154766.08781856</v>
      </c>
    </row>
    <row r="86" spans="3:68" s="150" customFormat="1">
      <c r="C86" s="160" t="str">
        <v>SMS entrantes</v>
      </c>
      <c r="G86" s="160" t="str">
        <v>SMS</v>
      </c>
      <c r="S86" s="171">
        <f t="shared" si="28"/>
        <v>0</v>
      </c>
      <c r="T86" s="171">
        <f t="shared" si="28"/>
        <v>0</v>
      </c>
      <c r="U86" s="171">
        <f t="shared" si="28"/>
        <v>247548066.09600002</v>
      </c>
      <c r="V86" s="171">
        <f t="shared" si="28"/>
        <v>398962950.85872006</v>
      </c>
      <c r="W86" s="171">
        <f t="shared" si="28"/>
        <v>414046152.23337078</v>
      </c>
      <c r="X86" s="171">
        <f t="shared" si="28"/>
        <v>382182226.19781125</v>
      </c>
      <c r="Y86" s="171">
        <f t="shared" si="28"/>
        <v>325390647.03175509</v>
      </c>
      <c r="Z86" s="171">
        <f t="shared" si="28"/>
        <v>237458451.58283061</v>
      </c>
      <c r="AA86" s="171">
        <f t="shared" si="28"/>
        <v>185081999.65113264</v>
      </c>
      <c r="AB86" s="171">
        <f t="shared" si="28"/>
        <v>153442747.31728739</v>
      </c>
      <c r="AC86" s="171">
        <f t="shared" si="28"/>
        <v>134823639.72040236</v>
      </c>
      <c r="AD86" s="171">
        <f t="shared" si="28"/>
        <v>125153840.12898138</v>
      </c>
      <c r="AE86" s="171">
        <f t="shared" si="28"/>
        <v>122390034.41006176</v>
      </c>
      <c r="AF86" s="171">
        <f t="shared" si="28"/>
        <v>121988678.65166743</v>
      </c>
      <c r="AG86" s="171">
        <f t="shared" si="28"/>
        <v>121390204.6528789</v>
      </c>
      <c r="AH86" s="171">
        <f t="shared" si="28"/>
        <v>124344502.59992798</v>
      </c>
      <c r="AI86" s="171">
        <f t="shared" si="28"/>
        <v>126276322.33570454</v>
      </c>
      <c r="AJ86" s="171">
        <f t="shared" si="28"/>
        <v>127226364.9105669</v>
      </c>
      <c r="AK86" s="171">
        <f t="shared" si="28"/>
        <v>128152714.42948578</v>
      </c>
      <c r="AL86" s="171">
        <f t="shared" si="28"/>
        <v>129054548.11107491</v>
      </c>
      <c r="AM86" s="171">
        <f t="shared" si="28"/>
        <v>129931233.25783332</v>
      </c>
      <c r="AN86" s="171">
        <f t="shared" si="28"/>
        <v>130784304.91313827</v>
      </c>
      <c r="AO86" s="171">
        <f t="shared" si="28"/>
        <v>131615436.32810223</v>
      </c>
      <c r="AP86" s="171">
        <f t="shared" si="28"/>
        <v>132424230.39741397</v>
      </c>
      <c r="AQ86" s="171">
        <f t="shared" si="28"/>
        <v>133209914.6018188</v>
      </c>
      <c r="AR86" s="171">
        <f t="shared" si="28"/>
        <v>133972257.29410881</v>
      </c>
      <c r="AS86" s="171">
        <f t="shared" si="28"/>
        <v>134711164.13499486</v>
      </c>
      <c r="AT86" s="171">
        <f t="shared" si="28"/>
        <v>135426552.58260787</v>
      </c>
      <c r="AU86" s="171">
        <f t="shared" si="28"/>
        <v>136118272.09098411</v>
      </c>
      <c r="AV86" s="171">
        <f t="shared" si="28"/>
        <v>136786202.84004313</v>
      </c>
      <c r="AW86" s="171">
        <f t="shared" si="28"/>
        <v>137430382.81235301</v>
      </c>
      <c r="AX86" s="171">
        <f t="shared" si="28"/>
        <v>138050970.27862319</v>
      </c>
      <c r="AY86" s="171">
        <f t="shared" si="28"/>
        <v>138648077.20071629</v>
      </c>
      <c r="AZ86" s="171">
        <f t="shared" si="28"/>
        <v>139221745.23080564</v>
      </c>
      <c r="BA86" s="171">
        <f t="shared" si="28"/>
        <v>139772048.13776287</v>
      </c>
      <c r="BB86" s="171">
        <f t="shared" si="28"/>
        <v>140299182.26570126</v>
      </c>
      <c r="BC86" s="171">
        <f t="shared" si="28"/>
        <v>140803464.72612613</v>
      </c>
      <c r="BD86" s="171">
        <f t="shared" si="28"/>
        <v>141285213.10582834</v>
      </c>
      <c r="BE86" s="171">
        <f t="shared" si="28"/>
        <v>141744696.59272715</v>
      </c>
      <c r="BF86" s="171">
        <f t="shared" si="28"/>
        <v>142171459.92153883</v>
      </c>
      <c r="BG86" s="171">
        <f t="shared" si="28"/>
        <v>142467217.26645708</v>
      </c>
      <c r="BH86" s="171">
        <f t="shared" si="28"/>
        <v>142653742.86440533</v>
      </c>
      <c r="BI86" s="171">
        <f t="shared" si="28"/>
        <v>142840512.67150819</v>
      </c>
      <c r="BJ86" s="171">
        <f t="shared" si="28"/>
        <v>143027527.00749722</v>
      </c>
      <c r="BK86" s="171">
        <f t="shared" si="28"/>
        <v>143214786.1925225</v>
      </c>
      <c r="BL86" s="171">
        <f t="shared" si="28"/>
        <v>143402290.54715329</v>
      </c>
      <c r="BM86" s="171">
        <f t="shared" si="28"/>
        <v>143590040.39237857</v>
      </c>
      <c r="BN86" s="171">
        <f t="shared" ref="BN86:BP86" si="31">BN32*BN$48</f>
        <v>143778036.0496076</v>
      </c>
      <c r="BO86" s="171">
        <f t="shared" si="31"/>
        <v>143966277.8406705</v>
      </c>
      <c r="BP86" s="171">
        <f t="shared" si="31"/>
        <v>144154766.08781856</v>
      </c>
    </row>
    <row r="87" spans="3:68" s="150" customFormat="1">
      <c r="C87" s="160" t="str">
        <v>Enlaces dedicados locales</v>
      </c>
      <c r="G87" s="160" t="str">
        <v>Mbps</v>
      </c>
      <c r="S87" s="170">
        <f t="shared" ref="S87:AX87" si="32">IFERROR(S54*S48/cuota_operador_fijo_incumbente,0)</f>
        <v>0</v>
      </c>
      <c r="T87" s="170">
        <f t="shared" si="32"/>
        <v>0</v>
      </c>
      <c r="U87" s="170">
        <f t="shared" si="32"/>
        <v>140000.00000000003</v>
      </c>
      <c r="V87" s="170">
        <f t="shared" si="32"/>
        <v>320000.00000000006</v>
      </c>
      <c r="W87" s="170">
        <f t="shared" si="32"/>
        <v>540000.00000000012</v>
      </c>
      <c r="X87" s="170">
        <f t="shared" si="32"/>
        <v>800000.00000000012</v>
      </c>
      <c r="Y87" s="170">
        <f t="shared" si="32"/>
        <v>1300000</v>
      </c>
      <c r="Z87" s="170">
        <f t="shared" si="32"/>
        <v>1500000</v>
      </c>
      <c r="AA87" s="170">
        <f t="shared" si="32"/>
        <v>1800000</v>
      </c>
      <c r="AB87" s="170">
        <f t="shared" si="32"/>
        <v>2200000</v>
      </c>
      <c r="AC87" s="170">
        <f t="shared" si="32"/>
        <v>2600000</v>
      </c>
      <c r="AD87" s="170">
        <f t="shared" si="32"/>
        <v>2900000</v>
      </c>
      <c r="AE87" s="170">
        <f t="shared" si="32"/>
        <v>3200000</v>
      </c>
      <c r="AF87" s="170">
        <f t="shared" si="32"/>
        <v>3000000</v>
      </c>
      <c r="AG87" s="170">
        <f t="shared" si="32"/>
        <v>3000000</v>
      </c>
      <c r="AH87" s="170">
        <f t="shared" si="32"/>
        <v>3000000</v>
      </c>
      <c r="AI87" s="170">
        <f t="shared" si="32"/>
        <v>3000000</v>
      </c>
      <c r="AJ87" s="170">
        <f t="shared" si="32"/>
        <v>3000000</v>
      </c>
      <c r="AK87" s="170">
        <f t="shared" si="32"/>
        <v>3000000</v>
      </c>
      <c r="AL87" s="170">
        <f t="shared" si="32"/>
        <v>3000000</v>
      </c>
      <c r="AM87" s="170">
        <f t="shared" si="32"/>
        <v>3000000</v>
      </c>
      <c r="AN87" s="170">
        <f t="shared" si="32"/>
        <v>3000000</v>
      </c>
      <c r="AO87" s="170">
        <f t="shared" si="32"/>
        <v>3000000</v>
      </c>
      <c r="AP87" s="170">
        <f t="shared" si="32"/>
        <v>3000000</v>
      </c>
      <c r="AQ87" s="170">
        <f t="shared" si="32"/>
        <v>3000000</v>
      </c>
      <c r="AR87" s="170">
        <f t="shared" si="32"/>
        <v>3000000</v>
      </c>
      <c r="AS87" s="170">
        <f t="shared" si="32"/>
        <v>3000000</v>
      </c>
      <c r="AT87" s="170">
        <f t="shared" si="32"/>
        <v>3000000</v>
      </c>
      <c r="AU87" s="170">
        <f t="shared" si="32"/>
        <v>3000000</v>
      </c>
      <c r="AV87" s="170">
        <f t="shared" si="32"/>
        <v>3000000</v>
      </c>
      <c r="AW87" s="170">
        <f t="shared" si="32"/>
        <v>3000000</v>
      </c>
      <c r="AX87" s="170">
        <f t="shared" si="32"/>
        <v>3000000</v>
      </c>
      <c r="AY87" s="170">
        <f t="shared" ref="AY87:BP87" si="33">IFERROR(AY54*AY48/cuota_operador_fijo_incumbente,0)</f>
        <v>3000000</v>
      </c>
      <c r="AZ87" s="170">
        <f t="shared" si="33"/>
        <v>4000000</v>
      </c>
      <c r="BA87" s="170">
        <f t="shared" si="33"/>
        <v>4000000</v>
      </c>
      <c r="BB87" s="170">
        <f t="shared" si="33"/>
        <v>4000000</v>
      </c>
      <c r="BC87" s="170">
        <f t="shared" si="33"/>
        <v>4000000</v>
      </c>
      <c r="BD87" s="170">
        <f t="shared" si="33"/>
        <v>4000000</v>
      </c>
      <c r="BE87" s="170">
        <f t="shared" si="33"/>
        <v>4000000</v>
      </c>
      <c r="BF87" s="170">
        <f t="shared" si="33"/>
        <v>4000000</v>
      </c>
      <c r="BG87" s="170">
        <f t="shared" si="33"/>
        <v>4000000</v>
      </c>
      <c r="BH87" s="170">
        <f t="shared" si="33"/>
        <v>4000000</v>
      </c>
      <c r="BI87" s="170">
        <f t="shared" si="33"/>
        <v>4000000</v>
      </c>
      <c r="BJ87" s="170">
        <f t="shared" si="33"/>
        <v>4000000</v>
      </c>
      <c r="BK87" s="170">
        <f t="shared" si="33"/>
        <v>4000000</v>
      </c>
      <c r="BL87" s="170">
        <f t="shared" si="33"/>
        <v>4000000</v>
      </c>
      <c r="BM87" s="170">
        <f t="shared" si="33"/>
        <v>4000000</v>
      </c>
      <c r="BN87" s="170">
        <f t="shared" si="33"/>
        <v>4000000</v>
      </c>
      <c r="BO87" s="170">
        <f t="shared" si="33"/>
        <v>4000000</v>
      </c>
      <c r="BP87" s="170">
        <f t="shared" si="33"/>
        <v>4000000</v>
      </c>
    </row>
    <row r="88" spans="3:68" s="150" customFormat="1">
      <c r="C88" s="160" t="str">
        <v>Enlaces dedicados larga distancia</v>
      </c>
      <c r="G88" s="160" t="str">
        <v>Mbps</v>
      </c>
      <c r="S88" s="170">
        <f t="shared" ref="S88:AX88" si="34">IFERROR(S57*S48/cuota_operador_fijo_incumbente,0)</f>
        <v>0</v>
      </c>
      <c r="T88" s="170">
        <f t="shared" si="34"/>
        <v>0</v>
      </c>
      <c r="U88" s="170">
        <f t="shared" si="34"/>
        <v>100000.00000000001</v>
      </c>
      <c r="V88" s="170">
        <f t="shared" si="34"/>
        <v>240000.00000000003</v>
      </c>
      <c r="W88" s="170">
        <f t="shared" si="34"/>
        <v>420000.00000000006</v>
      </c>
      <c r="X88" s="170">
        <f t="shared" si="34"/>
        <v>640000.00000000012</v>
      </c>
      <c r="Y88" s="170">
        <f t="shared" si="34"/>
        <v>900000</v>
      </c>
      <c r="Z88" s="170">
        <f t="shared" si="34"/>
        <v>1000000</v>
      </c>
      <c r="AA88" s="170">
        <f t="shared" si="34"/>
        <v>110000</v>
      </c>
      <c r="AB88" s="170">
        <f t="shared" si="34"/>
        <v>120000</v>
      </c>
      <c r="AC88" s="170">
        <f t="shared" si="34"/>
        <v>130000</v>
      </c>
      <c r="AD88" s="170">
        <f t="shared" si="34"/>
        <v>140000</v>
      </c>
      <c r="AE88" s="170">
        <f t="shared" si="34"/>
        <v>140000</v>
      </c>
      <c r="AF88" s="170">
        <f t="shared" si="34"/>
        <v>150000</v>
      </c>
      <c r="AG88" s="170">
        <f t="shared" si="34"/>
        <v>150000</v>
      </c>
      <c r="AH88" s="170">
        <f t="shared" si="34"/>
        <v>1600000</v>
      </c>
      <c r="AI88" s="170">
        <f t="shared" si="34"/>
        <v>1600000</v>
      </c>
      <c r="AJ88" s="170">
        <f t="shared" si="34"/>
        <v>1600000</v>
      </c>
      <c r="AK88" s="170">
        <f t="shared" si="34"/>
        <v>1600000</v>
      </c>
      <c r="AL88" s="170">
        <f t="shared" si="34"/>
        <v>1600000</v>
      </c>
      <c r="AM88" s="170">
        <f t="shared" si="34"/>
        <v>1600000</v>
      </c>
      <c r="AN88" s="170">
        <f t="shared" si="34"/>
        <v>1600000</v>
      </c>
      <c r="AO88" s="170">
        <f t="shared" si="34"/>
        <v>1600000</v>
      </c>
      <c r="AP88" s="170">
        <f t="shared" si="34"/>
        <v>1600000</v>
      </c>
      <c r="AQ88" s="170">
        <f t="shared" si="34"/>
        <v>1600000</v>
      </c>
      <c r="AR88" s="170">
        <f t="shared" si="34"/>
        <v>1600000</v>
      </c>
      <c r="AS88" s="170">
        <f t="shared" si="34"/>
        <v>1600000</v>
      </c>
      <c r="AT88" s="170">
        <f t="shared" si="34"/>
        <v>1600000</v>
      </c>
      <c r="AU88" s="170">
        <f t="shared" si="34"/>
        <v>1600000</v>
      </c>
      <c r="AV88" s="170">
        <f t="shared" si="34"/>
        <v>1600000</v>
      </c>
      <c r="AW88" s="170">
        <f t="shared" si="34"/>
        <v>1600000</v>
      </c>
      <c r="AX88" s="170">
        <f t="shared" si="34"/>
        <v>1600000</v>
      </c>
      <c r="AY88" s="170">
        <f t="shared" ref="AY88:BP88" si="35">IFERROR(AY57*AY48/cuota_operador_fijo_incumbente,0)</f>
        <v>1600000</v>
      </c>
      <c r="AZ88" s="170">
        <f t="shared" si="35"/>
        <v>2000000</v>
      </c>
      <c r="BA88" s="170">
        <f t="shared" si="35"/>
        <v>2000000</v>
      </c>
      <c r="BB88" s="170">
        <f t="shared" si="35"/>
        <v>2000000</v>
      </c>
      <c r="BC88" s="170">
        <f t="shared" si="35"/>
        <v>2000000</v>
      </c>
      <c r="BD88" s="170">
        <f t="shared" si="35"/>
        <v>2000000</v>
      </c>
      <c r="BE88" s="170">
        <f t="shared" si="35"/>
        <v>2000000</v>
      </c>
      <c r="BF88" s="170">
        <f t="shared" si="35"/>
        <v>2000000</v>
      </c>
      <c r="BG88" s="170">
        <f t="shared" si="35"/>
        <v>2000000</v>
      </c>
      <c r="BH88" s="170">
        <f t="shared" si="35"/>
        <v>2000000</v>
      </c>
      <c r="BI88" s="170">
        <f t="shared" si="35"/>
        <v>2000000</v>
      </c>
      <c r="BJ88" s="170">
        <f t="shared" si="35"/>
        <v>2000000</v>
      </c>
      <c r="BK88" s="170">
        <f t="shared" si="35"/>
        <v>2000000</v>
      </c>
      <c r="BL88" s="170">
        <f t="shared" si="35"/>
        <v>2000000</v>
      </c>
      <c r="BM88" s="170">
        <f t="shared" si="35"/>
        <v>2000000</v>
      </c>
      <c r="BN88" s="170">
        <f t="shared" si="35"/>
        <v>2000000</v>
      </c>
      <c r="BO88" s="170">
        <f t="shared" si="35"/>
        <v>2000000</v>
      </c>
      <c r="BP88" s="170">
        <f t="shared" si="35"/>
        <v>2000000</v>
      </c>
    </row>
    <row r="89" spans="3:68" s="150" customFormat="1">
      <c r="C89" s="160" t="str">
        <v>xDSL propio (líneas)</v>
      </c>
      <c r="G89" s="160" t="str">
        <v># lineas</v>
      </c>
      <c r="S89" s="171">
        <f t="shared" ref="S89:BM92" si="36">S35*S$48</f>
        <v>0</v>
      </c>
      <c r="T89" s="171">
        <f t="shared" si="36"/>
        <v>0</v>
      </c>
      <c r="U89" s="171">
        <f t="shared" si="36"/>
        <v>1711383.3911000001</v>
      </c>
      <c r="V89" s="171">
        <f t="shared" si="36"/>
        <v>3551811.6498000002</v>
      </c>
      <c r="W89" s="171">
        <f t="shared" si="36"/>
        <v>5521284.7761000013</v>
      </c>
      <c r="X89" s="171">
        <f t="shared" si="36"/>
        <v>7699650.3841143046</v>
      </c>
      <c r="Y89" s="171">
        <f t="shared" si="36"/>
        <v>10133493.613866141</v>
      </c>
      <c r="Z89" s="171">
        <f t="shared" si="36"/>
        <v>10617032.737161664</v>
      </c>
      <c r="AA89" s="171">
        <f t="shared" si="36"/>
        <v>11077806.84928333</v>
      </c>
      <c r="AB89" s="171">
        <f t="shared" si="36"/>
        <v>11517865.953523779</v>
      </c>
      <c r="AC89" s="171">
        <f t="shared" si="36"/>
        <v>11937587.458980082</v>
      </c>
      <c r="AD89" s="171">
        <f t="shared" si="36"/>
        <v>12336972.610404287</v>
      </c>
      <c r="AE89" s="171">
        <f t="shared" si="36"/>
        <v>12717437.998807898</v>
      </c>
      <c r="AF89" s="171">
        <f t="shared" si="36"/>
        <v>13081582.485072756</v>
      </c>
      <c r="AG89" s="171">
        <f t="shared" si="36"/>
        <v>13431162.498298071</v>
      </c>
      <c r="AH89" s="171">
        <f t="shared" si="36"/>
        <v>13695317.650008863</v>
      </c>
      <c r="AI89" s="171">
        <f t="shared" si="36"/>
        <v>13877568.106368227</v>
      </c>
      <c r="AJ89" s="171">
        <f t="shared" si="36"/>
        <v>14053124.29974944</v>
      </c>
      <c r="AK89" s="171">
        <f t="shared" si="36"/>
        <v>14223272.537572181</v>
      </c>
      <c r="AL89" s="171">
        <f t="shared" si="36"/>
        <v>14390535.612243811</v>
      </c>
      <c r="AM89" s="171">
        <f t="shared" si="36"/>
        <v>14555827.628309442</v>
      </c>
      <c r="AN89" s="171">
        <f t="shared" si="36"/>
        <v>14716246.121849354</v>
      </c>
      <c r="AO89" s="171">
        <f t="shared" si="36"/>
        <v>14870010.248172622</v>
      </c>
      <c r="AP89" s="171">
        <f t="shared" si="36"/>
        <v>15017864.885726964</v>
      </c>
      <c r="AQ89" s="171">
        <f t="shared" si="36"/>
        <v>15160388.144895405</v>
      </c>
      <c r="AR89" s="171">
        <f t="shared" si="36"/>
        <v>15297285.061753986</v>
      </c>
      <c r="AS89" s="171">
        <f t="shared" si="36"/>
        <v>15427893.952807892</v>
      </c>
      <c r="AT89" s="171">
        <f t="shared" si="36"/>
        <v>15552107.704555247</v>
      </c>
      <c r="AU89" s="171">
        <f t="shared" si="36"/>
        <v>15670354.77100355</v>
      </c>
      <c r="AV89" s="171">
        <f t="shared" si="36"/>
        <v>15782940.231826724</v>
      </c>
      <c r="AW89" s="171">
        <f t="shared" si="36"/>
        <v>15889484.888210978</v>
      </c>
      <c r="AX89" s="171">
        <f t="shared" si="36"/>
        <v>15989345.775525909</v>
      </c>
      <c r="AY89" s="171">
        <f t="shared" si="36"/>
        <v>16082363.121646035</v>
      </c>
      <c r="AZ89" s="171">
        <f t="shared" si="36"/>
        <v>16168869.611843292</v>
      </c>
      <c r="BA89" s="171">
        <f t="shared" si="36"/>
        <v>16249158.791945845</v>
      </c>
      <c r="BB89" s="171">
        <f t="shared" si="36"/>
        <v>16322990.909225766</v>
      </c>
      <c r="BC89" s="171">
        <f t="shared" si="36"/>
        <v>16389892.697848637</v>
      </c>
      <c r="BD89" s="171">
        <f t="shared" si="36"/>
        <v>16449774.817779802</v>
      </c>
      <c r="BE89" s="171">
        <f t="shared" si="36"/>
        <v>16502966.361781856</v>
      </c>
      <c r="BF89" s="171">
        <f t="shared" si="36"/>
        <v>16539665.546305927</v>
      </c>
      <c r="BG89" s="171">
        <f t="shared" si="36"/>
        <v>16563117.612201931</v>
      </c>
      <c r="BH89" s="171">
        <f t="shared" si="36"/>
        <v>16586602.931454433</v>
      </c>
      <c r="BI89" s="171">
        <f t="shared" si="36"/>
        <v>16610121.551214324</v>
      </c>
      <c r="BJ89" s="171">
        <f t="shared" si="36"/>
        <v>16633673.518699346</v>
      </c>
      <c r="BK89" s="171">
        <f t="shared" si="36"/>
        <v>16680911.175831059</v>
      </c>
      <c r="BL89" s="171">
        <f t="shared" si="36"/>
        <v>16669059.917108847</v>
      </c>
      <c r="BM89" s="171">
        <f t="shared" si="36"/>
        <v>16692695.454992367</v>
      </c>
      <c r="BN89" s="171">
        <f t="shared" ref="BN89:BP89" si="37">BN35*BN$48</f>
        <v>16716364.506382579</v>
      </c>
      <c r="BO89" s="171">
        <f t="shared" si="37"/>
        <v>16740067.118799241</v>
      </c>
      <c r="BP89" s="171">
        <f t="shared" si="37"/>
        <v>16763803.339829497</v>
      </c>
    </row>
    <row r="90" spans="3:68" s="150" customFormat="1">
      <c r="C90" s="160" t="str">
        <v>xDSL propio (contendido)</v>
      </c>
      <c r="G90" s="160" t="str">
        <v>Mbps</v>
      </c>
      <c r="S90" s="171">
        <f t="shared" si="36"/>
        <v>0</v>
      </c>
      <c r="T90" s="171">
        <f t="shared" si="36"/>
        <v>0</v>
      </c>
      <c r="U90" s="171">
        <f t="shared" si="36"/>
        <v>323612.63720945461</v>
      </c>
      <c r="V90" s="171">
        <f t="shared" si="36"/>
        <v>738671.26120727288</v>
      </c>
      <c r="W90" s="171">
        <f t="shared" si="36"/>
        <v>1252566.6235014547</v>
      </c>
      <c r="X90" s="171">
        <f t="shared" si="36"/>
        <v>1872689.4756000002</v>
      </c>
      <c r="Y90" s="171">
        <f t="shared" si="36"/>
        <v>2520848.0384828686</v>
      </c>
      <c r="Z90" s="171">
        <f t="shared" si="36"/>
        <v>2700178.3786806408</v>
      </c>
      <c r="AA90" s="171">
        <f t="shared" si="36"/>
        <v>2879258.0922146756</v>
      </c>
      <c r="AB90" s="171">
        <f t="shared" si="36"/>
        <v>3058643.9439073065</v>
      </c>
      <c r="AC90" s="171">
        <f t="shared" si="36"/>
        <v>3238510.5237727812</v>
      </c>
      <c r="AD90" s="171">
        <f t="shared" si="36"/>
        <v>3418550.4522420606</v>
      </c>
      <c r="AE90" s="171">
        <f t="shared" si="36"/>
        <v>3598730.3485896625</v>
      </c>
      <c r="AF90" s="171">
        <f t="shared" si="36"/>
        <v>3779547.8112475206</v>
      </c>
      <c r="AG90" s="171">
        <f t="shared" si="36"/>
        <v>3961712.239392648</v>
      </c>
      <c r="AH90" s="171">
        <f t="shared" si="36"/>
        <v>4145309.5855535967</v>
      </c>
      <c r="AI90" s="171">
        <f t="shared" si="36"/>
        <v>4201948.3121546609</v>
      </c>
      <c r="AJ90" s="171">
        <f t="shared" si="36"/>
        <v>4256390.7302253796</v>
      </c>
      <c r="AK90" s="171">
        <f t="shared" si="36"/>
        <v>4308949.3222182691</v>
      </c>
      <c r="AL90" s="171">
        <f t="shared" si="36"/>
        <v>4360095.6064643124</v>
      </c>
      <c r="AM90" s="171">
        <f t="shared" si="36"/>
        <v>4410895.6995662088</v>
      </c>
      <c r="AN90" s="171">
        <f t="shared" si="36"/>
        <v>4460840.6290911594</v>
      </c>
      <c r="AO90" s="171">
        <f t="shared" si="36"/>
        <v>4508670.3238107674</v>
      </c>
      <c r="AP90" s="171">
        <f t="shared" si="36"/>
        <v>4554559.4350828743</v>
      </c>
      <c r="AQ90" s="171">
        <f t="shared" si="36"/>
        <v>4598787.3128853133</v>
      </c>
      <c r="AR90" s="171">
        <f t="shared" si="36"/>
        <v>4641426.9639057731</v>
      </c>
      <c r="AS90" s="171">
        <f t="shared" si="36"/>
        <v>4682225.6017678604</v>
      </c>
      <c r="AT90" s="171">
        <f t="shared" si="36"/>
        <v>4721032.7186039798</v>
      </c>
      <c r="AU90" s="171">
        <f t="shared" si="36"/>
        <v>4757933.5369011806</v>
      </c>
      <c r="AV90" s="171">
        <f t="shared" si="36"/>
        <v>4793103.9756945958</v>
      </c>
      <c r="AW90" s="171">
        <f t="shared" si="36"/>
        <v>4826554.061159173</v>
      </c>
      <c r="AX90" s="171">
        <f t="shared" si="36"/>
        <v>4858042.6465009293</v>
      </c>
      <c r="AY90" s="171">
        <f t="shared" si="36"/>
        <v>4887418.9933654862</v>
      </c>
      <c r="AZ90" s="171">
        <f t="shared" si="36"/>
        <v>4914736.4594425075</v>
      </c>
      <c r="BA90" s="171">
        <f t="shared" si="36"/>
        <v>4940144.4577873787</v>
      </c>
      <c r="BB90" s="171">
        <f t="shared" si="36"/>
        <v>4963672.4907079916</v>
      </c>
      <c r="BC90" s="171">
        <f t="shared" si="36"/>
        <v>4985144.9272776889</v>
      </c>
      <c r="BD90" s="171">
        <f t="shared" si="36"/>
        <v>5004448.9442174667</v>
      </c>
      <c r="BE90" s="171">
        <f t="shared" si="36"/>
        <v>5021642.9123044601</v>
      </c>
      <c r="BF90" s="171">
        <f t="shared" si="36"/>
        <v>5036869.0418821713</v>
      </c>
      <c r="BG90" s="171">
        <f t="shared" si="36"/>
        <v>5044010.9628810603</v>
      </c>
      <c r="BH90" s="171">
        <f t="shared" si="36"/>
        <v>5051163.0106144613</v>
      </c>
      <c r="BI90" s="171">
        <f t="shared" si="36"/>
        <v>5058325.1994413594</v>
      </c>
      <c r="BJ90" s="171">
        <f t="shared" si="36"/>
        <v>5065497.5437411033</v>
      </c>
      <c r="BK90" s="171">
        <f t="shared" si="36"/>
        <v>5072680.0579134291</v>
      </c>
      <c r="BL90" s="171">
        <f t="shared" si="36"/>
        <v>5079872.7563784895</v>
      </c>
      <c r="BM90" s="171">
        <f t="shared" si="36"/>
        <v>5087075.6535768863</v>
      </c>
      <c r="BN90" s="171">
        <f t="shared" ref="BN90:BP90" si="38">BN36*BN$48</f>
        <v>5094288.7639696952</v>
      </c>
      <c r="BO90" s="171">
        <f t="shared" si="38"/>
        <v>5101512.102038498</v>
      </c>
      <c r="BP90" s="171">
        <f t="shared" si="38"/>
        <v>5108745.6822854094</v>
      </c>
    </row>
    <row r="91" spans="3:68" s="150" customFormat="1">
      <c r="C91" s="160" t="str">
        <v>xDSL ajeno (líneas)</v>
      </c>
      <c r="G91" s="160" t="str">
        <v># lineas</v>
      </c>
      <c r="S91" s="171">
        <f t="shared" si="36"/>
        <v>0</v>
      </c>
      <c r="T91" s="171">
        <f t="shared" si="36"/>
        <v>0</v>
      </c>
      <c r="U91" s="171">
        <f t="shared" si="36"/>
        <v>0</v>
      </c>
      <c r="V91" s="171">
        <f t="shared" si="36"/>
        <v>0</v>
      </c>
      <c r="W91" s="171">
        <f t="shared" si="36"/>
        <v>0</v>
      </c>
      <c r="X91" s="171">
        <f t="shared" si="36"/>
        <v>0</v>
      </c>
      <c r="Y91" s="171">
        <f t="shared" si="36"/>
        <v>0</v>
      </c>
      <c r="Z91" s="171">
        <f t="shared" si="36"/>
        <v>0</v>
      </c>
      <c r="AA91" s="171">
        <f t="shared" si="36"/>
        <v>0</v>
      </c>
      <c r="AB91" s="171">
        <f t="shared" si="36"/>
        <v>0</v>
      </c>
      <c r="AC91" s="171">
        <f t="shared" si="36"/>
        <v>0</v>
      </c>
      <c r="AD91" s="171">
        <f t="shared" si="36"/>
        <v>0</v>
      </c>
      <c r="AE91" s="171">
        <f t="shared" si="36"/>
        <v>0</v>
      </c>
      <c r="AF91" s="171">
        <f t="shared" si="36"/>
        <v>0</v>
      </c>
      <c r="AG91" s="171">
        <f t="shared" si="36"/>
        <v>0</v>
      </c>
      <c r="AH91" s="171">
        <f t="shared" si="36"/>
        <v>0</v>
      </c>
      <c r="AI91" s="171">
        <f t="shared" si="36"/>
        <v>0</v>
      </c>
      <c r="AJ91" s="171">
        <f t="shared" si="36"/>
        <v>0</v>
      </c>
      <c r="AK91" s="171">
        <f t="shared" si="36"/>
        <v>0</v>
      </c>
      <c r="AL91" s="171">
        <f t="shared" si="36"/>
        <v>0</v>
      </c>
      <c r="AM91" s="171">
        <f t="shared" si="36"/>
        <v>0</v>
      </c>
      <c r="AN91" s="171">
        <f t="shared" si="36"/>
        <v>0</v>
      </c>
      <c r="AO91" s="171">
        <f t="shared" si="36"/>
        <v>0</v>
      </c>
      <c r="AP91" s="171">
        <f t="shared" si="36"/>
        <v>0</v>
      </c>
      <c r="AQ91" s="171">
        <f t="shared" si="36"/>
        <v>0</v>
      </c>
      <c r="AR91" s="171">
        <f t="shared" si="36"/>
        <v>0</v>
      </c>
      <c r="AS91" s="171">
        <f t="shared" si="36"/>
        <v>0</v>
      </c>
      <c r="AT91" s="171">
        <f t="shared" si="36"/>
        <v>0</v>
      </c>
      <c r="AU91" s="171">
        <f t="shared" si="36"/>
        <v>0</v>
      </c>
      <c r="AV91" s="171">
        <f t="shared" si="36"/>
        <v>0</v>
      </c>
      <c r="AW91" s="171">
        <f t="shared" si="36"/>
        <v>0</v>
      </c>
      <c r="AX91" s="171">
        <f t="shared" si="36"/>
        <v>0</v>
      </c>
      <c r="AY91" s="171">
        <f t="shared" si="36"/>
        <v>0</v>
      </c>
      <c r="AZ91" s="171">
        <f t="shared" si="36"/>
        <v>0</v>
      </c>
      <c r="BA91" s="171">
        <f t="shared" si="36"/>
        <v>0</v>
      </c>
      <c r="BB91" s="171">
        <f t="shared" si="36"/>
        <v>0</v>
      </c>
      <c r="BC91" s="171">
        <f t="shared" si="36"/>
        <v>0</v>
      </c>
      <c r="BD91" s="171">
        <f t="shared" si="36"/>
        <v>0</v>
      </c>
      <c r="BE91" s="171">
        <f t="shared" si="36"/>
        <v>0</v>
      </c>
      <c r="BF91" s="171">
        <f t="shared" si="36"/>
        <v>0</v>
      </c>
      <c r="BG91" s="171">
        <f t="shared" si="36"/>
        <v>0</v>
      </c>
      <c r="BH91" s="171">
        <f t="shared" si="36"/>
        <v>0</v>
      </c>
      <c r="BI91" s="171">
        <f t="shared" si="36"/>
        <v>0</v>
      </c>
      <c r="BJ91" s="171">
        <f t="shared" si="36"/>
        <v>0</v>
      </c>
      <c r="BK91" s="171">
        <f t="shared" si="36"/>
        <v>0</v>
      </c>
      <c r="BL91" s="171">
        <f t="shared" si="36"/>
        <v>0</v>
      </c>
      <c r="BM91" s="171">
        <f t="shared" si="36"/>
        <v>0</v>
      </c>
      <c r="BN91" s="171">
        <f t="shared" ref="BN91:BP91" si="39">BN37*BN$48</f>
        <v>0</v>
      </c>
      <c r="BO91" s="171">
        <f t="shared" si="39"/>
        <v>0</v>
      </c>
      <c r="BP91" s="171">
        <f t="shared" si="39"/>
        <v>0</v>
      </c>
    </row>
    <row r="92" spans="3:68" s="150" customFormat="1">
      <c r="C92" s="160" t="str">
        <v>xDSL ajeno (bitstream)</v>
      </c>
      <c r="G92" s="160" t="str">
        <v>Mbps</v>
      </c>
      <c r="S92" s="171">
        <f t="shared" si="36"/>
        <v>0</v>
      </c>
      <c r="T92" s="171">
        <f t="shared" si="36"/>
        <v>0</v>
      </c>
      <c r="U92" s="171">
        <f t="shared" si="36"/>
        <v>0</v>
      </c>
      <c r="V92" s="171">
        <f t="shared" si="36"/>
        <v>0</v>
      </c>
      <c r="W92" s="171">
        <f t="shared" si="36"/>
        <v>0</v>
      </c>
      <c r="X92" s="171">
        <f t="shared" si="36"/>
        <v>0</v>
      </c>
      <c r="Y92" s="171">
        <f t="shared" si="36"/>
        <v>0</v>
      </c>
      <c r="Z92" s="171">
        <f t="shared" si="36"/>
        <v>0</v>
      </c>
      <c r="AA92" s="171">
        <f t="shared" si="36"/>
        <v>0</v>
      </c>
      <c r="AB92" s="171">
        <f t="shared" si="36"/>
        <v>0</v>
      </c>
      <c r="AC92" s="171">
        <f t="shared" si="36"/>
        <v>0</v>
      </c>
      <c r="AD92" s="171">
        <f t="shared" si="36"/>
        <v>0</v>
      </c>
      <c r="AE92" s="171">
        <f t="shared" si="36"/>
        <v>0</v>
      </c>
      <c r="AF92" s="171">
        <f t="shared" si="36"/>
        <v>0</v>
      </c>
      <c r="AG92" s="171">
        <f t="shared" si="36"/>
        <v>0</v>
      </c>
      <c r="AH92" s="171">
        <f t="shared" si="36"/>
        <v>0</v>
      </c>
      <c r="AI92" s="171">
        <f t="shared" si="36"/>
        <v>0</v>
      </c>
      <c r="AJ92" s="171">
        <f t="shared" si="36"/>
        <v>0</v>
      </c>
      <c r="AK92" s="171">
        <f t="shared" si="36"/>
        <v>0</v>
      </c>
      <c r="AL92" s="171">
        <f t="shared" si="36"/>
        <v>0</v>
      </c>
      <c r="AM92" s="171">
        <f t="shared" si="36"/>
        <v>0</v>
      </c>
      <c r="AN92" s="171">
        <f t="shared" si="36"/>
        <v>0</v>
      </c>
      <c r="AO92" s="171">
        <f t="shared" si="36"/>
        <v>0</v>
      </c>
      <c r="AP92" s="171">
        <f t="shared" si="36"/>
        <v>0</v>
      </c>
      <c r="AQ92" s="171">
        <f t="shared" si="36"/>
        <v>0</v>
      </c>
      <c r="AR92" s="171">
        <f t="shared" si="36"/>
        <v>0</v>
      </c>
      <c r="AS92" s="171">
        <f t="shared" si="36"/>
        <v>0</v>
      </c>
      <c r="AT92" s="171">
        <f t="shared" si="36"/>
        <v>0</v>
      </c>
      <c r="AU92" s="171">
        <f t="shared" si="36"/>
        <v>0</v>
      </c>
      <c r="AV92" s="171">
        <f t="shared" si="36"/>
        <v>0</v>
      </c>
      <c r="AW92" s="171">
        <f t="shared" si="36"/>
        <v>0</v>
      </c>
      <c r="AX92" s="171">
        <f t="shared" si="36"/>
        <v>0</v>
      </c>
      <c r="AY92" s="171">
        <f t="shared" si="36"/>
        <v>0</v>
      </c>
      <c r="AZ92" s="171">
        <f t="shared" si="36"/>
        <v>0</v>
      </c>
      <c r="BA92" s="171">
        <f t="shared" si="36"/>
        <v>0</v>
      </c>
      <c r="BB92" s="171">
        <f t="shared" si="36"/>
        <v>0</v>
      </c>
      <c r="BC92" s="171">
        <f t="shared" si="36"/>
        <v>0</v>
      </c>
      <c r="BD92" s="171">
        <f t="shared" si="36"/>
        <v>0</v>
      </c>
      <c r="BE92" s="171">
        <f t="shared" si="36"/>
        <v>0</v>
      </c>
      <c r="BF92" s="171">
        <f t="shared" si="36"/>
        <v>0</v>
      </c>
      <c r="BG92" s="171">
        <f t="shared" si="36"/>
        <v>0</v>
      </c>
      <c r="BH92" s="171">
        <f t="shared" si="36"/>
        <v>0</v>
      </c>
      <c r="BI92" s="171">
        <f t="shared" si="36"/>
        <v>0</v>
      </c>
      <c r="BJ92" s="171">
        <f t="shared" si="36"/>
        <v>0</v>
      </c>
      <c r="BK92" s="171">
        <f t="shared" si="36"/>
        <v>0</v>
      </c>
      <c r="BL92" s="171">
        <f t="shared" si="36"/>
        <v>0</v>
      </c>
      <c r="BM92" s="171">
        <f t="shared" si="36"/>
        <v>0</v>
      </c>
      <c r="BN92" s="171">
        <f t="shared" ref="BN92:BP92" si="40">BN38*BN$48</f>
        <v>0</v>
      </c>
      <c r="BO92" s="171">
        <f t="shared" si="40"/>
        <v>0</v>
      </c>
      <c r="BP92" s="171">
        <f t="shared" si="40"/>
        <v>0</v>
      </c>
    </row>
    <row r="93" spans="3:68" s="150" customFormat="1">
      <c r="C93" s="160" t="str">
        <v>Fixed Service27</v>
      </c>
      <c r="G93" s="160" t="str">
        <v>Fixed Unit27</v>
      </c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</row>
    <row r="94" spans="3:68" s="150" customFormat="1">
      <c r="C94" s="160" t="str">
        <v>Fixed Service28</v>
      </c>
      <c r="G94" s="160" t="str">
        <v>Fixed Unit28</v>
      </c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</row>
    <row r="95" spans="3:68" s="150" customFormat="1">
      <c r="C95" s="160" t="str">
        <v>Fixed Service29</v>
      </c>
      <c r="G95" s="160" t="str">
        <v>Fixed Unit29</v>
      </c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</row>
    <row r="96" spans="3:68" s="150" customFormat="1">
      <c r="C96" s="160" t="str">
        <v>Televisión</v>
      </c>
      <c r="G96" s="160" t="str">
        <v>#</v>
      </c>
      <c r="S96" s="162">
        <v>0</v>
      </c>
      <c r="T96" s="162">
        <v>0</v>
      </c>
      <c r="U96" s="162">
        <v>0</v>
      </c>
      <c r="V96" s="162">
        <v>0</v>
      </c>
      <c r="W96" s="162">
        <v>0</v>
      </c>
      <c r="X96" s="162">
        <v>0</v>
      </c>
      <c r="Y96" s="162">
        <v>0</v>
      </c>
      <c r="Z96" s="162">
        <v>0</v>
      </c>
      <c r="AA96" s="162">
        <v>0</v>
      </c>
      <c r="AB96" s="162">
        <v>0</v>
      </c>
      <c r="AC96" s="162">
        <v>0</v>
      </c>
      <c r="AD96" s="162">
        <v>0</v>
      </c>
      <c r="AE96" s="162">
        <v>0</v>
      </c>
      <c r="AF96" s="162">
        <v>0</v>
      </c>
      <c r="AG96" s="162">
        <v>0</v>
      </c>
      <c r="AH96" s="162">
        <v>0</v>
      </c>
      <c r="AI96" s="162">
        <v>0</v>
      </c>
      <c r="AJ96" s="162">
        <v>0</v>
      </c>
      <c r="AK96" s="162">
        <v>0</v>
      </c>
      <c r="AL96" s="162">
        <v>0</v>
      </c>
      <c r="AM96" s="162">
        <v>0</v>
      </c>
      <c r="AN96" s="162">
        <v>0</v>
      </c>
      <c r="AO96" s="162">
        <v>0</v>
      </c>
      <c r="AP96" s="162">
        <v>0</v>
      </c>
      <c r="AQ96" s="162">
        <v>0</v>
      </c>
      <c r="AR96" s="162">
        <v>0</v>
      </c>
      <c r="AS96" s="162">
        <v>0</v>
      </c>
      <c r="AT96" s="162">
        <v>0</v>
      </c>
      <c r="AU96" s="162">
        <v>0</v>
      </c>
      <c r="AV96" s="162">
        <v>0</v>
      </c>
      <c r="AW96" s="162">
        <v>0</v>
      </c>
      <c r="AX96" s="162">
        <v>0</v>
      </c>
      <c r="AY96" s="162">
        <v>0</v>
      </c>
      <c r="AZ96" s="162">
        <v>0</v>
      </c>
      <c r="BA96" s="162">
        <v>0</v>
      </c>
      <c r="BB96" s="162">
        <v>0</v>
      </c>
      <c r="BC96" s="162">
        <v>0</v>
      </c>
      <c r="BD96" s="162">
        <v>0</v>
      </c>
      <c r="BE96" s="162">
        <v>0</v>
      </c>
      <c r="BF96" s="162">
        <v>0</v>
      </c>
      <c r="BG96" s="162">
        <v>0</v>
      </c>
      <c r="BH96" s="162">
        <v>0</v>
      </c>
      <c r="BI96" s="162">
        <v>0</v>
      </c>
      <c r="BJ96" s="162">
        <v>0</v>
      </c>
      <c r="BK96" s="162">
        <v>0</v>
      </c>
      <c r="BL96" s="162">
        <v>0</v>
      </c>
      <c r="BM96" s="162">
        <v>0</v>
      </c>
      <c r="BN96" s="162">
        <v>0</v>
      </c>
      <c r="BO96" s="162">
        <v>0</v>
      </c>
      <c r="BP96" s="162">
        <v>0</v>
      </c>
    </row>
    <row r="97" spans="1:72" s="150" customFormat="1" ht="12">
      <c r="BQ97" s="159" t="s">
        <v>211</v>
      </c>
    </row>
    <row r="98" spans="1:72" s="150" customFormat="1"/>
    <row r="99" spans="1:72" s="150" customFormat="1"/>
    <row r="100" spans="1:72" s="155" customFormat="1" ht="18" customHeight="1">
      <c r="A100" s="153">
        <v>3</v>
      </c>
      <c r="B100" s="153" t="s">
        <v>140</v>
      </c>
      <c r="C100" s="154"/>
      <c r="D100" s="154"/>
      <c r="E100" s="154"/>
      <c r="F100" s="154"/>
      <c r="G100" s="154"/>
      <c r="H100" s="154"/>
      <c r="I100" s="153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</row>
    <row r="101" spans="1:72" s="150" customFormat="1"/>
    <row r="102" spans="1:72" s="150" customFormat="1" ht="15.5">
      <c r="A102" s="173"/>
      <c r="B102" s="156" t="s">
        <v>190</v>
      </c>
    </row>
    <row r="103" spans="1:72" s="150" customFormat="1">
      <c r="A103" s="173"/>
    </row>
    <row r="104" spans="1:72" s="150" customFormat="1">
      <c r="A104" s="173"/>
      <c r="C104" s="174" t="str">
        <f t="array" ref="C104:C133">Fixed.Retail.Services</f>
        <v>Llamadas salientes Local on-net</v>
      </c>
      <c r="G104" s="150" t="s">
        <v>67</v>
      </c>
      <c r="M104" s="175"/>
      <c r="S104" s="211">
        <v>0.999</v>
      </c>
      <c r="T104" s="211">
        <v>0.999</v>
      </c>
      <c r="U104" s="211">
        <v>0.999</v>
      </c>
      <c r="V104" s="211">
        <v>0.999</v>
      </c>
      <c r="W104" s="211">
        <v>0.999</v>
      </c>
      <c r="X104" s="211">
        <v>0.999</v>
      </c>
      <c r="Y104" s="211">
        <v>0.999</v>
      </c>
      <c r="Z104" s="211">
        <v>0.999</v>
      </c>
      <c r="AA104" s="211">
        <v>0.999</v>
      </c>
      <c r="AB104" s="211">
        <v>0.999</v>
      </c>
      <c r="AC104" s="211">
        <v>0.999</v>
      </c>
      <c r="AD104" s="211">
        <v>0.999</v>
      </c>
      <c r="AE104" s="211">
        <v>0.999</v>
      </c>
      <c r="AF104" s="211">
        <v>0.999</v>
      </c>
      <c r="AG104" s="211">
        <v>0.999</v>
      </c>
      <c r="AH104" s="211">
        <v>0.999</v>
      </c>
      <c r="AI104" s="211">
        <v>0.999</v>
      </c>
      <c r="AJ104" s="211">
        <v>0.999</v>
      </c>
      <c r="AK104" s="211">
        <v>0.999</v>
      </c>
      <c r="AL104" s="211">
        <v>0.999</v>
      </c>
      <c r="AM104" s="211">
        <v>0.999</v>
      </c>
      <c r="AN104" s="211">
        <v>0.999</v>
      </c>
      <c r="AO104" s="211">
        <v>0.999</v>
      </c>
      <c r="AP104" s="211">
        <v>0.999</v>
      </c>
      <c r="AQ104" s="211">
        <v>0.999</v>
      </c>
      <c r="AR104" s="211">
        <v>0.999</v>
      </c>
      <c r="AS104" s="211">
        <v>0.999</v>
      </c>
      <c r="AT104" s="211">
        <v>0.999</v>
      </c>
      <c r="AU104" s="211">
        <v>0.999</v>
      </c>
      <c r="AV104" s="211">
        <v>0.999</v>
      </c>
      <c r="AW104" s="211">
        <v>0.999</v>
      </c>
      <c r="AX104" s="211">
        <v>0.999</v>
      </c>
      <c r="AY104" s="211">
        <v>0.999</v>
      </c>
      <c r="AZ104" s="211">
        <v>0.999</v>
      </c>
      <c r="BA104" s="211">
        <v>0.999</v>
      </c>
      <c r="BB104" s="211">
        <v>0.999</v>
      </c>
      <c r="BC104" s="211">
        <v>0.999</v>
      </c>
      <c r="BD104" s="211">
        <v>0.999</v>
      </c>
      <c r="BE104" s="211">
        <v>0.999</v>
      </c>
      <c r="BF104" s="211">
        <v>0.999</v>
      </c>
      <c r="BG104" s="211">
        <v>0.999</v>
      </c>
      <c r="BH104" s="211">
        <v>0.999</v>
      </c>
      <c r="BI104" s="211">
        <v>0.999</v>
      </c>
      <c r="BJ104" s="211">
        <v>0.999</v>
      </c>
      <c r="BK104" s="211">
        <v>0.999</v>
      </c>
      <c r="BL104" s="211">
        <v>0.999</v>
      </c>
      <c r="BM104" s="211">
        <v>0.999</v>
      </c>
      <c r="BN104" s="211">
        <v>0.999</v>
      </c>
      <c r="BO104" s="211">
        <v>0.999</v>
      </c>
      <c r="BP104" s="211">
        <v>0.999</v>
      </c>
    </row>
    <row r="105" spans="1:72" s="150" customFormat="1">
      <c r="A105" s="173"/>
      <c r="C105" s="174" t="str">
        <v>Llamadas salientes Larga Distancia on-net</v>
      </c>
      <c r="G105" s="150" t="s">
        <v>67</v>
      </c>
      <c r="S105" s="211">
        <v>0.999</v>
      </c>
      <c r="T105" s="211">
        <v>0.999</v>
      </c>
      <c r="U105" s="211">
        <v>0.999</v>
      </c>
      <c r="V105" s="211">
        <v>0.999</v>
      </c>
      <c r="W105" s="211">
        <v>0.999</v>
      </c>
      <c r="X105" s="211">
        <v>0.999</v>
      </c>
      <c r="Y105" s="211">
        <v>0.999</v>
      </c>
      <c r="Z105" s="211">
        <v>0.999</v>
      </c>
      <c r="AA105" s="211">
        <v>0.999</v>
      </c>
      <c r="AB105" s="211">
        <v>0.999</v>
      </c>
      <c r="AC105" s="211">
        <v>0.999</v>
      </c>
      <c r="AD105" s="211">
        <v>0.999</v>
      </c>
      <c r="AE105" s="211">
        <v>0.999</v>
      </c>
      <c r="AF105" s="211">
        <v>0.999</v>
      </c>
      <c r="AG105" s="211">
        <v>0.999</v>
      </c>
      <c r="AH105" s="211">
        <v>0.999</v>
      </c>
      <c r="AI105" s="211">
        <v>0.999</v>
      </c>
      <c r="AJ105" s="211">
        <v>0.999</v>
      </c>
      <c r="AK105" s="211">
        <v>0.999</v>
      </c>
      <c r="AL105" s="211">
        <v>0.999</v>
      </c>
      <c r="AM105" s="211">
        <v>0.999</v>
      </c>
      <c r="AN105" s="211">
        <v>0.999</v>
      </c>
      <c r="AO105" s="211">
        <v>0.999</v>
      </c>
      <c r="AP105" s="211">
        <v>0.999</v>
      </c>
      <c r="AQ105" s="211">
        <v>0.999</v>
      </c>
      <c r="AR105" s="211">
        <v>0.999</v>
      </c>
      <c r="AS105" s="211">
        <v>0.999</v>
      </c>
      <c r="AT105" s="211">
        <v>0.999</v>
      </c>
      <c r="AU105" s="211">
        <v>0.999</v>
      </c>
      <c r="AV105" s="211">
        <v>0.999</v>
      </c>
      <c r="AW105" s="211">
        <v>0.999</v>
      </c>
      <c r="AX105" s="211">
        <v>0.999</v>
      </c>
      <c r="AY105" s="211">
        <v>0.999</v>
      </c>
      <c r="AZ105" s="211">
        <v>0.999</v>
      </c>
      <c r="BA105" s="211">
        <v>0.999</v>
      </c>
      <c r="BB105" s="211">
        <v>0.999</v>
      </c>
      <c r="BC105" s="211">
        <v>0.999</v>
      </c>
      <c r="BD105" s="211">
        <v>0.999</v>
      </c>
      <c r="BE105" s="211">
        <v>0.999</v>
      </c>
      <c r="BF105" s="211">
        <v>0.999</v>
      </c>
      <c r="BG105" s="211">
        <v>0.999</v>
      </c>
      <c r="BH105" s="211">
        <v>0.999</v>
      </c>
      <c r="BI105" s="211">
        <v>0.999</v>
      </c>
      <c r="BJ105" s="211">
        <v>0.999</v>
      </c>
      <c r="BK105" s="211">
        <v>0.999</v>
      </c>
      <c r="BL105" s="211">
        <v>0.999</v>
      </c>
      <c r="BM105" s="211">
        <v>0.999</v>
      </c>
      <c r="BN105" s="211">
        <v>0.999</v>
      </c>
      <c r="BO105" s="211">
        <v>0.999</v>
      </c>
      <c r="BP105" s="211">
        <v>0.999</v>
      </c>
    </row>
    <row r="106" spans="1:72" s="150" customFormat="1">
      <c r="A106" s="173"/>
      <c r="C106" s="174" t="str">
        <v>Llamadas salientes Local a otros operadores fijos</v>
      </c>
      <c r="G106" s="150" t="s">
        <v>67</v>
      </c>
      <c r="S106" s="211">
        <v>0.999</v>
      </c>
      <c r="T106" s="211">
        <v>0.999</v>
      </c>
      <c r="U106" s="211">
        <v>0.999</v>
      </c>
      <c r="V106" s="211">
        <v>0.999</v>
      </c>
      <c r="W106" s="211">
        <v>0.999</v>
      </c>
      <c r="X106" s="211">
        <v>0.999</v>
      </c>
      <c r="Y106" s="211">
        <v>0.999</v>
      </c>
      <c r="Z106" s="211">
        <v>0.999</v>
      </c>
      <c r="AA106" s="211">
        <v>0.999</v>
      </c>
      <c r="AB106" s="211">
        <v>0.999</v>
      </c>
      <c r="AC106" s="211">
        <v>0.999</v>
      </c>
      <c r="AD106" s="211">
        <v>0.999</v>
      </c>
      <c r="AE106" s="211">
        <v>0.999</v>
      </c>
      <c r="AF106" s="211">
        <v>0.999</v>
      </c>
      <c r="AG106" s="211">
        <v>0.999</v>
      </c>
      <c r="AH106" s="211">
        <v>0.999</v>
      </c>
      <c r="AI106" s="211">
        <v>0.999</v>
      </c>
      <c r="AJ106" s="211">
        <v>0.999</v>
      </c>
      <c r="AK106" s="211">
        <v>0.999</v>
      </c>
      <c r="AL106" s="211">
        <v>0.999</v>
      </c>
      <c r="AM106" s="211">
        <v>0.999</v>
      </c>
      <c r="AN106" s="211">
        <v>0.999</v>
      </c>
      <c r="AO106" s="211">
        <v>0.999</v>
      </c>
      <c r="AP106" s="211">
        <v>0.999</v>
      </c>
      <c r="AQ106" s="211">
        <v>0.999</v>
      </c>
      <c r="AR106" s="211">
        <v>0.999</v>
      </c>
      <c r="AS106" s="211">
        <v>0.999</v>
      </c>
      <c r="AT106" s="211">
        <v>0.999</v>
      </c>
      <c r="AU106" s="211">
        <v>0.999</v>
      </c>
      <c r="AV106" s="211">
        <v>0.999</v>
      </c>
      <c r="AW106" s="211">
        <v>0.999</v>
      </c>
      <c r="AX106" s="211">
        <v>0.999</v>
      </c>
      <c r="AY106" s="211">
        <v>0.999</v>
      </c>
      <c r="AZ106" s="211">
        <v>0.999</v>
      </c>
      <c r="BA106" s="211">
        <v>0.999</v>
      </c>
      <c r="BB106" s="211">
        <v>0.999</v>
      </c>
      <c r="BC106" s="211">
        <v>0.999</v>
      </c>
      <c r="BD106" s="211">
        <v>0.999</v>
      </c>
      <c r="BE106" s="211">
        <v>0.999</v>
      </c>
      <c r="BF106" s="211">
        <v>0.999</v>
      </c>
      <c r="BG106" s="211">
        <v>0.999</v>
      </c>
      <c r="BH106" s="211">
        <v>0.999</v>
      </c>
      <c r="BI106" s="211">
        <v>0.999</v>
      </c>
      <c r="BJ106" s="211">
        <v>0.999</v>
      </c>
      <c r="BK106" s="211">
        <v>0.999</v>
      </c>
      <c r="BL106" s="211">
        <v>0.999</v>
      </c>
      <c r="BM106" s="211">
        <v>0.999</v>
      </c>
      <c r="BN106" s="211">
        <v>0.999</v>
      </c>
      <c r="BO106" s="211">
        <v>0.999</v>
      </c>
      <c r="BP106" s="211">
        <v>0.999</v>
      </c>
    </row>
    <row r="107" spans="1:72" s="150" customFormat="1">
      <c r="A107" s="173"/>
      <c r="C107" s="174" t="str">
        <v>Llamadas salientes larga Distancia a otros operadores fijos</v>
      </c>
      <c r="G107" s="150" t="s">
        <v>67</v>
      </c>
      <c r="S107" s="211">
        <v>0.999</v>
      </c>
      <c r="T107" s="211">
        <v>0.999</v>
      </c>
      <c r="U107" s="211">
        <v>0.999</v>
      </c>
      <c r="V107" s="211">
        <v>0.999</v>
      </c>
      <c r="W107" s="211">
        <v>0.999</v>
      </c>
      <c r="X107" s="211">
        <v>0.999</v>
      </c>
      <c r="Y107" s="211">
        <v>0.999</v>
      </c>
      <c r="Z107" s="211">
        <v>0.999</v>
      </c>
      <c r="AA107" s="211">
        <v>0.999</v>
      </c>
      <c r="AB107" s="211">
        <v>0.999</v>
      </c>
      <c r="AC107" s="211">
        <v>0.999</v>
      </c>
      <c r="AD107" s="211">
        <v>0.999</v>
      </c>
      <c r="AE107" s="211">
        <v>0.999</v>
      </c>
      <c r="AF107" s="211">
        <v>0.999</v>
      </c>
      <c r="AG107" s="211">
        <v>0.999</v>
      </c>
      <c r="AH107" s="211">
        <v>0.999</v>
      </c>
      <c r="AI107" s="211">
        <v>0.999</v>
      </c>
      <c r="AJ107" s="211">
        <v>0.999</v>
      </c>
      <c r="AK107" s="211">
        <v>0.999</v>
      </c>
      <c r="AL107" s="211">
        <v>0.999</v>
      </c>
      <c r="AM107" s="211">
        <v>0.999</v>
      </c>
      <c r="AN107" s="211">
        <v>0.999</v>
      </c>
      <c r="AO107" s="211">
        <v>0.999</v>
      </c>
      <c r="AP107" s="211">
        <v>0.999</v>
      </c>
      <c r="AQ107" s="211">
        <v>0.999</v>
      </c>
      <c r="AR107" s="211">
        <v>0.999</v>
      </c>
      <c r="AS107" s="211">
        <v>0.999</v>
      </c>
      <c r="AT107" s="211">
        <v>0.999</v>
      </c>
      <c r="AU107" s="211">
        <v>0.999</v>
      </c>
      <c r="AV107" s="211">
        <v>0.999</v>
      </c>
      <c r="AW107" s="211">
        <v>0.999</v>
      </c>
      <c r="AX107" s="211">
        <v>0.999</v>
      </c>
      <c r="AY107" s="211">
        <v>0.999</v>
      </c>
      <c r="AZ107" s="211">
        <v>0.999</v>
      </c>
      <c r="BA107" s="211">
        <v>0.999</v>
      </c>
      <c r="BB107" s="211">
        <v>0.999</v>
      </c>
      <c r="BC107" s="211">
        <v>0.999</v>
      </c>
      <c r="BD107" s="211">
        <v>0.999</v>
      </c>
      <c r="BE107" s="211">
        <v>0.999</v>
      </c>
      <c r="BF107" s="211">
        <v>0.999</v>
      </c>
      <c r="BG107" s="211">
        <v>0.999</v>
      </c>
      <c r="BH107" s="211">
        <v>0.999</v>
      </c>
      <c r="BI107" s="211">
        <v>0.999</v>
      </c>
      <c r="BJ107" s="211">
        <v>0.999</v>
      </c>
      <c r="BK107" s="211">
        <v>0.999</v>
      </c>
      <c r="BL107" s="211">
        <v>0.999</v>
      </c>
      <c r="BM107" s="211">
        <v>0.999</v>
      </c>
      <c r="BN107" s="211">
        <v>0.999</v>
      </c>
      <c r="BO107" s="211">
        <v>0.999</v>
      </c>
      <c r="BP107" s="211">
        <v>0.999</v>
      </c>
    </row>
    <row r="108" spans="1:72" s="150" customFormat="1">
      <c r="A108" s="173"/>
      <c r="C108" s="174" t="str">
        <v>Llamadas salientes a móvil</v>
      </c>
      <c r="G108" s="150" t="s">
        <v>67</v>
      </c>
      <c r="S108" s="211">
        <v>0.999</v>
      </c>
      <c r="T108" s="211">
        <v>0.999</v>
      </c>
      <c r="U108" s="211">
        <v>0.999</v>
      </c>
      <c r="V108" s="211">
        <v>0.999</v>
      </c>
      <c r="W108" s="211">
        <v>0.999</v>
      </c>
      <c r="X108" s="211">
        <v>0.999</v>
      </c>
      <c r="Y108" s="211">
        <v>0.999</v>
      </c>
      <c r="Z108" s="211">
        <v>0.999</v>
      </c>
      <c r="AA108" s="211">
        <v>0.999</v>
      </c>
      <c r="AB108" s="211">
        <v>0.999</v>
      </c>
      <c r="AC108" s="211">
        <v>0.999</v>
      </c>
      <c r="AD108" s="211">
        <v>0.999</v>
      </c>
      <c r="AE108" s="211">
        <v>0.999</v>
      </c>
      <c r="AF108" s="211">
        <v>0.999</v>
      </c>
      <c r="AG108" s="211">
        <v>0.999</v>
      </c>
      <c r="AH108" s="211">
        <v>0.999</v>
      </c>
      <c r="AI108" s="211">
        <v>0.999</v>
      </c>
      <c r="AJ108" s="211">
        <v>0.999</v>
      </c>
      <c r="AK108" s="211">
        <v>0.999</v>
      </c>
      <c r="AL108" s="211">
        <v>0.999</v>
      </c>
      <c r="AM108" s="211">
        <v>0.999</v>
      </c>
      <c r="AN108" s="211">
        <v>0.999</v>
      </c>
      <c r="AO108" s="211">
        <v>0.999</v>
      </c>
      <c r="AP108" s="211">
        <v>0.999</v>
      </c>
      <c r="AQ108" s="211">
        <v>0.999</v>
      </c>
      <c r="AR108" s="211">
        <v>0.999</v>
      </c>
      <c r="AS108" s="211">
        <v>0.999</v>
      </c>
      <c r="AT108" s="211">
        <v>0.999</v>
      </c>
      <c r="AU108" s="211">
        <v>0.999</v>
      </c>
      <c r="AV108" s="211">
        <v>0.999</v>
      </c>
      <c r="AW108" s="211">
        <v>0.999</v>
      </c>
      <c r="AX108" s="211">
        <v>0.999</v>
      </c>
      <c r="AY108" s="211">
        <v>0.999</v>
      </c>
      <c r="AZ108" s="211">
        <v>0.999</v>
      </c>
      <c r="BA108" s="211">
        <v>0.999</v>
      </c>
      <c r="BB108" s="211">
        <v>0.999</v>
      </c>
      <c r="BC108" s="211">
        <v>0.999</v>
      </c>
      <c r="BD108" s="211">
        <v>0.999</v>
      </c>
      <c r="BE108" s="211">
        <v>0.999</v>
      </c>
      <c r="BF108" s="211">
        <v>0.999</v>
      </c>
      <c r="BG108" s="211">
        <v>0.999</v>
      </c>
      <c r="BH108" s="211">
        <v>0.999</v>
      </c>
      <c r="BI108" s="211">
        <v>0.999</v>
      </c>
      <c r="BJ108" s="211">
        <v>0.999</v>
      </c>
      <c r="BK108" s="211">
        <v>0.999</v>
      </c>
      <c r="BL108" s="211">
        <v>0.999</v>
      </c>
      <c r="BM108" s="211">
        <v>0.999</v>
      </c>
      <c r="BN108" s="211">
        <v>0.999</v>
      </c>
      <c r="BO108" s="211">
        <v>0.999</v>
      </c>
      <c r="BP108" s="211">
        <v>0.999</v>
      </c>
    </row>
    <row r="109" spans="1:72" s="150" customFormat="1">
      <c r="A109" s="173"/>
      <c r="C109" s="174" t="str">
        <v>Llamadas salientes a internacional</v>
      </c>
      <c r="G109" s="150" t="s">
        <v>67</v>
      </c>
      <c r="S109" s="211">
        <v>0.999</v>
      </c>
      <c r="T109" s="211">
        <v>0.999</v>
      </c>
      <c r="U109" s="211">
        <v>0.999</v>
      </c>
      <c r="V109" s="211">
        <v>0.999</v>
      </c>
      <c r="W109" s="211">
        <v>0.999</v>
      </c>
      <c r="X109" s="211">
        <v>0.999</v>
      </c>
      <c r="Y109" s="211">
        <v>0.999</v>
      </c>
      <c r="Z109" s="211">
        <v>0.999</v>
      </c>
      <c r="AA109" s="211">
        <v>0.999</v>
      </c>
      <c r="AB109" s="211">
        <v>0.999</v>
      </c>
      <c r="AC109" s="211">
        <v>0.999</v>
      </c>
      <c r="AD109" s="211">
        <v>0.999</v>
      </c>
      <c r="AE109" s="211">
        <v>0.999</v>
      </c>
      <c r="AF109" s="211">
        <v>0.999</v>
      </c>
      <c r="AG109" s="211">
        <v>0.999</v>
      </c>
      <c r="AH109" s="211">
        <v>0.999</v>
      </c>
      <c r="AI109" s="211">
        <v>0.999</v>
      </c>
      <c r="AJ109" s="211">
        <v>0.999</v>
      </c>
      <c r="AK109" s="211">
        <v>0.999</v>
      </c>
      <c r="AL109" s="211">
        <v>0.999</v>
      </c>
      <c r="AM109" s="211">
        <v>0.999</v>
      </c>
      <c r="AN109" s="211">
        <v>0.999</v>
      </c>
      <c r="AO109" s="211">
        <v>0.999</v>
      </c>
      <c r="AP109" s="211">
        <v>0.999</v>
      </c>
      <c r="AQ109" s="211">
        <v>0.999</v>
      </c>
      <c r="AR109" s="211">
        <v>0.999</v>
      </c>
      <c r="AS109" s="211">
        <v>0.999</v>
      </c>
      <c r="AT109" s="211">
        <v>0.999</v>
      </c>
      <c r="AU109" s="211">
        <v>0.999</v>
      </c>
      <c r="AV109" s="211">
        <v>0.999</v>
      </c>
      <c r="AW109" s="211">
        <v>0.999</v>
      </c>
      <c r="AX109" s="211">
        <v>0.999</v>
      </c>
      <c r="AY109" s="211">
        <v>0.999</v>
      </c>
      <c r="AZ109" s="211">
        <v>0.999</v>
      </c>
      <c r="BA109" s="211">
        <v>0.999</v>
      </c>
      <c r="BB109" s="211">
        <v>0.999</v>
      </c>
      <c r="BC109" s="211">
        <v>0.999</v>
      </c>
      <c r="BD109" s="211">
        <v>0.999</v>
      </c>
      <c r="BE109" s="211">
        <v>0.999</v>
      </c>
      <c r="BF109" s="211">
        <v>0.999</v>
      </c>
      <c r="BG109" s="211">
        <v>0.999</v>
      </c>
      <c r="BH109" s="211">
        <v>0.999</v>
      </c>
      <c r="BI109" s="211">
        <v>0.999</v>
      </c>
      <c r="BJ109" s="211">
        <v>0.999</v>
      </c>
      <c r="BK109" s="211">
        <v>0.999</v>
      </c>
      <c r="BL109" s="211">
        <v>0.999</v>
      </c>
      <c r="BM109" s="211">
        <v>0.999</v>
      </c>
      <c r="BN109" s="211">
        <v>0.999</v>
      </c>
      <c r="BO109" s="211">
        <v>0.999</v>
      </c>
      <c r="BP109" s="211">
        <v>0.999</v>
      </c>
    </row>
    <row r="110" spans="1:72" s="150" customFormat="1">
      <c r="A110" s="173"/>
      <c r="C110" s="174" t="str">
        <v>Llamadas salientes a números no geográficos</v>
      </c>
      <c r="G110" s="150" t="s">
        <v>67</v>
      </c>
      <c r="S110" s="211">
        <v>0.999</v>
      </c>
      <c r="T110" s="211">
        <v>0.999</v>
      </c>
      <c r="U110" s="211">
        <v>0.999</v>
      </c>
      <c r="V110" s="211">
        <v>0.999</v>
      </c>
      <c r="W110" s="211">
        <v>0.999</v>
      </c>
      <c r="X110" s="211">
        <v>0.999</v>
      </c>
      <c r="Y110" s="211">
        <v>0.999</v>
      </c>
      <c r="Z110" s="211">
        <v>0.999</v>
      </c>
      <c r="AA110" s="211">
        <v>0.999</v>
      </c>
      <c r="AB110" s="211">
        <v>0.999</v>
      </c>
      <c r="AC110" s="211">
        <v>0.999</v>
      </c>
      <c r="AD110" s="211">
        <v>0.999</v>
      </c>
      <c r="AE110" s="211">
        <v>0.999</v>
      </c>
      <c r="AF110" s="211">
        <v>0.999</v>
      </c>
      <c r="AG110" s="211">
        <v>0.999</v>
      </c>
      <c r="AH110" s="211">
        <v>0.999</v>
      </c>
      <c r="AI110" s="211">
        <v>0.999</v>
      </c>
      <c r="AJ110" s="211">
        <v>0.999</v>
      </c>
      <c r="AK110" s="211">
        <v>0.999</v>
      </c>
      <c r="AL110" s="211">
        <v>0.999</v>
      </c>
      <c r="AM110" s="211">
        <v>0.999</v>
      </c>
      <c r="AN110" s="211">
        <v>0.999</v>
      </c>
      <c r="AO110" s="211">
        <v>0.999</v>
      </c>
      <c r="AP110" s="211">
        <v>0.999</v>
      </c>
      <c r="AQ110" s="211">
        <v>0.999</v>
      </c>
      <c r="AR110" s="211">
        <v>0.999</v>
      </c>
      <c r="AS110" s="211">
        <v>0.999</v>
      </c>
      <c r="AT110" s="211">
        <v>0.999</v>
      </c>
      <c r="AU110" s="211">
        <v>0.999</v>
      </c>
      <c r="AV110" s="211">
        <v>0.999</v>
      </c>
      <c r="AW110" s="211">
        <v>0.999</v>
      </c>
      <c r="AX110" s="211">
        <v>0.999</v>
      </c>
      <c r="AY110" s="211">
        <v>0.999</v>
      </c>
      <c r="AZ110" s="211">
        <v>0.999</v>
      </c>
      <c r="BA110" s="211">
        <v>0.999</v>
      </c>
      <c r="BB110" s="211">
        <v>0.999</v>
      </c>
      <c r="BC110" s="211">
        <v>0.999</v>
      </c>
      <c r="BD110" s="211">
        <v>0.999</v>
      </c>
      <c r="BE110" s="211">
        <v>0.999</v>
      </c>
      <c r="BF110" s="211">
        <v>0.999</v>
      </c>
      <c r="BG110" s="211">
        <v>0.999</v>
      </c>
      <c r="BH110" s="211">
        <v>0.999</v>
      </c>
      <c r="BI110" s="211">
        <v>0.999</v>
      </c>
      <c r="BJ110" s="211">
        <v>0.999</v>
      </c>
      <c r="BK110" s="211">
        <v>0.999</v>
      </c>
      <c r="BL110" s="211">
        <v>0.999</v>
      </c>
      <c r="BM110" s="211">
        <v>0.999</v>
      </c>
      <c r="BN110" s="211">
        <v>0.999</v>
      </c>
      <c r="BO110" s="211">
        <v>0.999</v>
      </c>
      <c r="BP110" s="211">
        <v>0.999</v>
      </c>
    </row>
    <row r="111" spans="1:72" s="150" customFormat="1">
      <c r="A111" s="173"/>
      <c r="C111" s="174" t="str">
        <v>Fixed Service8</v>
      </c>
      <c r="G111" s="150" t="s">
        <v>67</v>
      </c>
      <c r="S111" s="211">
        <v>0</v>
      </c>
      <c r="T111" s="211">
        <v>0</v>
      </c>
      <c r="U111" s="211">
        <v>0</v>
      </c>
      <c r="V111" s="211">
        <v>0</v>
      </c>
      <c r="W111" s="211">
        <v>0</v>
      </c>
      <c r="X111" s="211">
        <v>0</v>
      </c>
      <c r="Y111" s="211">
        <v>0</v>
      </c>
      <c r="Z111" s="211">
        <v>0</v>
      </c>
      <c r="AA111" s="211">
        <v>0</v>
      </c>
      <c r="AB111" s="211">
        <v>0</v>
      </c>
      <c r="AC111" s="211">
        <v>0</v>
      </c>
      <c r="AD111" s="211">
        <v>0</v>
      </c>
      <c r="AE111" s="211">
        <v>0</v>
      </c>
      <c r="AF111" s="211">
        <v>0</v>
      </c>
      <c r="AG111" s="211">
        <v>0</v>
      </c>
      <c r="AH111" s="211">
        <v>0</v>
      </c>
      <c r="AI111" s="211">
        <v>0</v>
      </c>
      <c r="AJ111" s="211">
        <v>0</v>
      </c>
      <c r="AK111" s="211">
        <v>0</v>
      </c>
      <c r="AL111" s="211">
        <v>0</v>
      </c>
      <c r="AM111" s="211">
        <v>0</v>
      </c>
      <c r="AN111" s="211">
        <v>0</v>
      </c>
      <c r="AO111" s="211">
        <v>0</v>
      </c>
      <c r="AP111" s="211">
        <v>0</v>
      </c>
      <c r="AQ111" s="211">
        <v>0</v>
      </c>
      <c r="AR111" s="211">
        <v>0</v>
      </c>
      <c r="AS111" s="211">
        <v>0</v>
      </c>
      <c r="AT111" s="211">
        <v>0</v>
      </c>
      <c r="AU111" s="211">
        <v>0</v>
      </c>
      <c r="AV111" s="211">
        <v>0</v>
      </c>
      <c r="AW111" s="211">
        <v>0</v>
      </c>
      <c r="AX111" s="211">
        <v>0</v>
      </c>
      <c r="AY111" s="211">
        <v>0</v>
      </c>
      <c r="AZ111" s="211">
        <v>0</v>
      </c>
      <c r="BA111" s="211">
        <v>0</v>
      </c>
      <c r="BB111" s="211">
        <v>0</v>
      </c>
      <c r="BC111" s="211">
        <v>0</v>
      </c>
      <c r="BD111" s="211">
        <v>0</v>
      </c>
      <c r="BE111" s="211">
        <v>0</v>
      </c>
      <c r="BF111" s="211">
        <v>0</v>
      </c>
      <c r="BG111" s="211">
        <v>0</v>
      </c>
      <c r="BH111" s="211">
        <v>0</v>
      </c>
      <c r="BI111" s="211">
        <v>0</v>
      </c>
      <c r="BJ111" s="211">
        <v>0</v>
      </c>
      <c r="BK111" s="211">
        <v>0</v>
      </c>
      <c r="BL111" s="211">
        <v>0</v>
      </c>
      <c r="BM111" s="211">
        <v>0</v>
      </c>
      <c r="BN111" s="211">
        <v>0</v>
      </c>
      <c r="BO111" s="211">
        <v>0</v>
      </c>
      <c r="BP111" s="211">
        <v>0</v>
      </c>
    </row>
    <row r="112" spans="1:72" s="150" customFormat="1">
      <c r="A112" s="173"/>
      <c r="C112" s="174" t="str">
        <v>Llamadas entrantes Local de otros operadores fijos</v>
      </c>
      <c r="G112" s="150" t="s">
        <v>67</v>
      </c>
      <c r="S112" s="211">
        <v>0.999</v>
      </c>
      <c r="T112" s="211">
        <v>0.999</v>
      </c>
      <c r="U112" s="211">
        <v>0.999</v>
      </c>
      <c r="V112" s="211">
        <v>0.999</v>
      </c>
      <c r="W112" s="211">
        <v>0.999</v>
      </c>
      <c r="X112" s="211">
        <v>0.999</v>
      </c>
      <c r="Y112" s="211">
        <v>0.999</v>
      </c>
      <c r="Z112" s="211">
        <v>0.999</v>
      </c>
      <c r="AA112" s="211">
        <v>0.999</v>
      </c>
      <c r="AB112" s="211">
        <v>0.999</v>
      </c>
      <c r="AC112" s="211">
        <v>0.999</v>
      </c>
      <c r="AD112" s="211">
        <v>0.999</v>
      </c>
      <c r="AE112" s="211">
        <v>0.999</v>
      </c>
      <c r="AF112" s="211">
        <v>0.999</v>
      </c>
      <c r="AG112" s="211">
        <v>0.999</v>
      </c>
      <c r="AH112" s="211">
        <v>0.999</v>
      </c>
      <c r="AI112" s="211">
        <v>0.999</v>
      </c>
      <c r="AJ112" s="211">
        <v>0.999</v>
      </c>
      <c r="AK112" s="211">
        <v>0.999</v>
      </c>
      <c r="AL112" s="211">
        <v>0.999</v>
      </c>
      <c r="AM112" s="211">
        <v>0.999</v>
      </c>
      <c r="AN112" s="211">
        <v>0.999</v>
      </c>
      <c r="AO112" s="211">
        <v>0.999</v>
      </c>
      <c r="AP112" s="211">
        <v>0.999</v>
      </c>
      <c r="AQ112" s="211">
        <v>0.999</v>
      </c>
      <c r="AR112" s="211">
        <v>0.999</v>
      </c>
      <c r="AS112" s="211">
        <v>0.999</v>
      </c>
      <c r="AT112" s="211">
        <v>0.999</v>
      </c>
      <c r="AU112" s="211">
        <v>0.999</v>
      </c>
      <c r="AV112" s="211">
        <v>0.999</v>
      </c>
      <c r="AW112" s="211">
        <v>0.999</v>
      </c>
      <c r="AX112" s="211">
        <v>0.999</v>
      </c>
      <c r="AY112" s="211">
        <v>0.999</v>
      </c>
      <c r="AZ112" s="211">
        <v>0.999</v>
      </c>
      <c r="BA112" s="211">
        <v>0.999</v>
      </c>
      <c r="BB112" s="211">
        <v>0.999</v>
      </c>
      <c r="BC112" s="211">
        <v>0.999</v>
      </c>
      <c r="BD112" s="211">
        <v>0.999</v>
      </c>
      <c r="BE112" s="211">
        <v>0.999</v>
      </c>
      <c r="BF112" s="211">
        <v>0.999</v>
      </c>
      <c r="BG112" s="211">
        <v>0.999</v>
      </c>
      <c r="BH112" s="211">
        <v>0.999</v>
      </c>
      <c r="BI112" s="211">
        <v>0.999</v>
      </c>
      <c r="BJ112" s="211">
        <v>0.999</v>
      </c>
      <c r="BK112" s="211">
        <v>0.999</v>
      </c>
      <c r="BL112" s="211">
        <v>0.999</v>
      </c>
      <c r="BM112" s="211">
        <v>0.999</v>
      </c>
      <c r="BN112" s="211">
        <v>0.999</v>
      </c>
      <c r="BO112" s="211">
        <v>0.999</v>
      </c>
      <c r="BP112" s="211">
        <v>0.999</v>
      </c>
    </row>
    <row r="113" spans="1:68" s="150" customFormat="1">
      <c r="A113" s="173"/>
      <c r="C113" s="174" t="str">
        <v>Llamadas entrantes Larga Distancia de otros operadores fijos</v>
      </c>
      <c r="G113" s="150" t="s">
        <v>67</v>
      </c>
      <c r="S113" s="211">
        <v>0.999</v>
      </c>
      <c r="T113" s="211">
        <v>0.999</v>
      </c>
      <c r="U113" s="211">
        <v>0.999</v>
      </c>
      <c r="V113" s="211">
        <v>0.999</v>
      </c>
      <c r="W113" s="211">
        <v>0.999</v>
      </c>
      <c r="X113" s="211">
        <v>0.999</v>
      </c>
      <c r="Y113" s="211">
        <v>0.999</v>
      </c>
      <c r="Z113" s="211">
        <v>0.999</v>
      </c>
      <c r="AA113" s="211">
        <v>0.999</v>
      </c>
      <c r="AB113" s="211">
        <v>0.999</v>
      </c>
      <c r="AC113" s="211">
        <v>0.999</v>
      </c>
      <c r="AD113" s="211">
        <v>0.999</v>
      </c>
      <c r="AE113" s="211">
        <v>0.999</v>
      </c>
      <c r="AF113" s="211">
        <v>0.999</v>
      </c>
      <c r="AG113" s="211">
        <v>0.999</v>
      </c>
      <c r="AH113" s="211">
        <v>0.999</v>
      </c>
      <c r="AI113" s="211">
        <v>0.999</v>
      </c>
      <c r="AJ113" s="211">
        <v>0.999</v>
      </c>
      <c r="AK113" s="211">
        <v>0.999</v>
      </c>
      <c r="AL113" s="211">
        <v>0.999</v>
      </c>
      <c r="AM113" s="211">
        <v>0.999</v>
      </c>
      <c r="AN113" s="211">
        <v>0.999</v>
      </c>
      <c r="AO113" s="211">
        <v>0.999</v>
      </c>
      <c r="AP113" s="211">
        <v>0.999</v>
      </c>
      <c r="AQ113" s="211">
        <v>0.999</v>
      </c>
      <c r="AR113" s="211">
        <v>0.999</v>
      </c>
      <c r="AS113" s="211">
        <v>0.999</v>
      </c>
      <c r="AT113" s="211">
        <v>0.999</v>
      </c>
      <c r="AU113" s="211">
        <v>0.999</v>
      </c>
      <c r="AV113" s="211">
        <v>0.999</v>
      </c>
      <c r="AW113" s="211">
        <v>0.999</v>
      </c>
      <c r="AX113" s="211">
        <v>0.999</v>
      </c>
      <c r="AY113" s="211">
        <v>0.999</v>
      </c>
      <c r="AZ113" s="211">
        <v>0.999</v>
      </c>
      <c r="BA113" s="211">
        <v>0.999</v>
      </c>
      <c r="BB113" s="211">
        <v>0.999</v>
      </c>
      <c r="BC113" s="211">
        <v>0.999</v>
      </c>
      <c r="BD113" s="211">
        <v>0.999</v>
      </c>
      <c r="BE113" s="211">
        <v>0.999</v>
      </c>
      <c r="BF113" s="211">
        <v>0.999</v>
      </c>
      <c r="BG113" s="211">
        <v>0.999</v>
      </c>
      <c r="BH113" s="211">
        <v>0.999</v>
      </c>
      <c r="BI113" s="211">
        <v>0.999</v>
      </c>
      <c r="BJ113" s="211">
        <v>0.999</v>
      </c>
      <c r="BK113" s="211">
        <v>0.999</v>
      </c>
      <c r="BL113" s="211">
        <v>0.999</v>
      </c>
      <c r="BM113" s="211">
        <v>0.999</v>
      </c>
      <c r="BN113" s="211">
        <v>0.999</v>
      </c>
      <c r="BO113" s="211">
        <v>0.999</v>
      </c>
      <c r="BP113" s="211">
        <v>0.999</v>
      </c>
    </row>
    <row r="114" spans="1:68" s="150" customFormat="1">
      <c r="A114" s="173"/>
      <c r="C114" s="174" t="str">
        <v>Llamadas entrantes de móvil</v>
      </c>
      <c r="G114" s="150" t="s">
        <v>67</v>
      </c>
      <c r="S114" s="211">
        <v>0.999</v>
      </c>
      <c r="T114" s="211">
        <v>0.999</v>
      </c>
      <c r="U114" s="211">
        <v>0.999</v>
      </c>
      <c r="V114" s="211">
        <v>0.999</v>
      </c>
      <c r="W114" s="211">
        <v>0.999</v>
      </c>
      <c r="X114" s="211">
        <v>0.999</v>
      </c>
      <c r="Y114" s="211">
        <v>0.999</v>
      </c>
      <c r="Z114" s="211">
        <v>0.999</v>
      </c>
      <c r="AA114" s="211">
        <v>0.999</v>
      </c>
      <c r="AB114" s="211">
        <v>0.999</v>
      </c>
      <c r="AC114" s="211">
        <v>0.999</v>
      </c>
      <c r="AD114" s="211">
        <v>0.999</v>
      </c>
      <c r="AE114" s="211">
        <v>0.999</v>
      </c>
      <c r="AF114" s="211">
        <v>0.999</v>
      </c>
      <c r="AG114" s="211">
        <v>0.999</v>
      </c>
      <c r="AH114" s="211">
        <v>0.999</v>
      </c>
      <c r="AI114" s="211">
        <v>0.999</v>
      </c>
      <c r="AJ114" s="211">
        <v>0.999</v>
      </c>
      <c r="AK114" s="211">
        <v>0.999</v>
      </c>
      <c r="AL114" s="211">
        <v>0.999</v>
      </c>
      <c r="AM114" s="211">
        <v>0.999</v>
      </c>
      <c r="AN114" s="211">
        <v>0.999</v>
      </c>
      <c r="AO114" s="211">
        <v>0.999</v>
      </c>
      <c r="AP114" s="211">
        <v>0.999</v>
      </c>
      <c r="AQ114" s="211">
        <v>0.999</v>
      </c>
      <c r="AR114" s="211">
        <v>0.999</v>
      </c>
      <c r="AS114" s="211">
        <v>0.999</v>
      </c>
      <c r="AT114" s="211">
        <v>0.999</v>
      </c>
      <c r="AU114" s="211">
        <v>0.999</v>
      </c>
      <c r="AV114" s="211">
        <v>0.999</v>
      </c>
      <c r="AW114" s="211">
        <v>0.999</v>
      </c>
      <c r="AX114" s="211">
        <v>0.999</v>
      </c>
      <c r="AY114" s="211">
        <v>0.999</v>
      </c>
      <c r="AZ114" s="211">
        <v>0.999</v>
      </c>
      <c r="BA114" s="211">
        <v>0.999</v>
      </c>
      <c r="BB114" s="211">
        <v>0.999</v>
      </c>
      <c r="BC114" s="211">
        <v>0.999</v>
      </c>
      <c r="BD114" s="211">
        <v>0.999</v>
      </c>
      <c r="BE114" s="211">
        <v>0.999</v>
      </c>
      <c r="BF114" s="211">
        <v>0.999</v>
      </c>
      <c r="BG114" s="211">
        <v>0.999</v>
      </c>
      <c r="BH114" s="211">
        <v>0.999</v>
      </c>
      <c r="BI114" s="211">
        <v>0.999</v>
      </c>
      <c r="BJ114" s="211">
        <v>0.999</v>
      </c>
      <c r="BK114" s="211">
        <v>0.999</v>
      </c>
      <c r="BL114" s="211">
        <v>0.999</v>
      </c>
      <c r="BM114" s="211">
        <v>0.999</v>
      </c>
      <c r="BN114" s="211">
        <v>0.999</v>
      </c>
      <c r="BO114" s="211">
        <v>0.999</v>
      </c>
      <c r="BP114" s="211">
        <v>0.999</v>
      </c>
    </row>
    <row r="115" spans="1:68" s="150" customFormat="1">
      <c r="A115" s="173"/>
      <c r="C115" s="174" t="str">
        <v>Llamadas entrantes de internacional</v>
      </c>
      <c r="G115" s="150" t="s">
        <v>67</v>
      </c>
      <c r="S115" s="211">
        <v>0.999</v>
      </c>
      <c r="T115" s="211">
        <v>0.999</v>
      </c>
      <c r="U115" s="211">
        <v>0.999</v>
      </c>
      <c r="V115" s="211">
        <v>0.999</v>
      </c>
      <c r="W115" s="211">
        <v>0.999</v>
      </c>
      <c r="X115" s="211">
        <v>0.999</v>
      </c>
      <c r="Y115" s="211">
        <v>0.999</v>
      </c>
      <c r="Z115" s="211">
        <v>0.999</v>
      </c>
      <c r="AA115" s="211">
        <v>0.999</v>
      </c>
      <c r="AB115" s="211">
        <v>0.999</v>
      </c>
      <c r="AC115" s="211">
        <v>0.999</v>
      </c>
      <c r="AD115" s="211">
        <v>0.999</v>
      </c>
      <c r="AE115" s="211">
        <v>0.999</v>
      </c>
      <c r="AF115" s="211">
        <v>0.999</v>
      </c>
      <c r="AG115" s="211">
        <v>0.999</v>
      </c>
      <c r="AH115" s="211">
        <v>0.999</v>
      </c>
      <c r="AI115" s="211">
        <v>0.999</v>
      </c>
      <c r="AJ115" s="211">
        <v>0.999</v>
      </c>
      <c r="AK115" s="211">
        <v>0.999</v>
      </c>
      <c r="AL115" s="211">
        <v>0.999</v>
      </c>
      <c r="AM115" s="211">
        <v>0.999</v>
      </c>
      <c r="AN115" s="211">
        <v>0.999</v>
      </c>
      <c r="AO115" s="211">
        <v>0.999</v>
      </c>
      <c r="AP115" s="211">
        <v>0.999</v>
      </c>
      <c r="AQ115" s="211">
        <v>0.999</v>
      </c>
      <c r="AR115" s="211">
        <v>0.999</v>
      </c>
      <c r="AS115" s="211">
        <v>0.999</v>
      </c>
      <c r="AT115" s="211">
        <v>0.999</v>
      </c>
      <c r="AU115" s="211">
        <v>0.999</v>
      </c>
      <c r="AV115" s="211">
        <v>0.999</v>
      </c>
      <c r="AW115" s="211">
        <v>0.999</v>
      </c>
      <c r="AX115" s="211">
        <v>0.999</v>
      </c>
      <c r="AY115" s="211">
        <v>0.999</v>
      </c>
      <c r="AZ115" s="211">
        <v>0.999</v>
      </c>
      <c r="BA115" s="211">
        <v>0.999</v>
      </c>
      <c r="BB115" s="211">
        <v>0.999</v>
      </c>
      <c r="BC115" s="211">
        <v>0.999</v>
      </c>
      <c r="BD115" s="211">
        <v>0.999</v>
      </c>
      <c r="BE115" s="211">
        <v>0.999</v>
      </c>
      <c r="BF115" s="211">
        <v>0.999</v>
      </c>
      <c r="BG115" s="211">
        <v>0.999</v>
      </c>
      <c r="BH115" s="211">
        <v>0.999</v>
      </c>
      <c r="BI115" s="211">
        <v>0.999</v>
      </c>
      <c r="BJ115" s="211">
        <v>0.999</v>
      </c>
      <c r="BK115" s="211">
        <v>0.999</v>
      </c>
      <c r="BL115" s="211">
        <v>0.999</v>
      </c>
      <c r="BM115" s="211">
        <v>0.999</v>
      </c>
      <c r="BN115" s="211">
        <v>0.999</v>
      </c>
      <c r="BO115" s="211">
        <v>0.999</v>
      </c>
      <c r="BP115" s="211">
        <v>0.999</v>
      </c>
    </row>
    <row r="116" spans="1:68" s="150" customFormat="1">
      <c r="A116" s="173"/>
      <c r="C116" s="174" t="str">
        <v>Llamadas entrantes de números no geográficos</v>
      </c>
      <c r="G116" s="150" t="s">
        <v>67</v>
      </c>
      <c r="S116" s="211">
        <v>0.999</v>
      </c>
      <c r="T116" s="211">
        <v>0.999</v>
      </c>
      <c r="U116" s="211">
        <v>0.999</v>
      </c>
      <c r="V116" s="211">
        <v>0.999</v>
      </c>
      <c r="W116" s="211">
        <v>0.999</v>
      </c>
      <c r="X116" s="211">
        <v>0.999</v>
      </c>
      <c r="Y116" s="211">
        <v>0.999</v>
      </c>
      <c r="Z116" s="211">
        <v>0.999</v>
      </c>
      <c r="AA116" s="211">
        <v>0.999</v>
      </c>
      <c r="AB116" s="211">
        <v>0.999</v>
      </c>
      <c r="AC116" s="211">
        <v>0.999</v>
      </c>
      <c r="AD116" s="211">
        <v>0.999</v>
      </c>
      <c r="AE116" s="211">
        <v>0.999</v>
      </c>
      <c r="AF116" s="211">
        <v>0.999</v>
      </c>
      <c r="AG116" s="211">
        <v>0.999</v>
      </c>
      <c r="AH116" s="211">
        <v>0.999</v>
      </c>
      <c r="AI116" s="211">
        <v>0.999</v>
      </c>
      <c r="AJ116" s="211">
        <v>0.999</v>
      </c>
      <c r="AK116" s="211">
        <v>0.999</v>
      </c>
      <c r="AL116" s="211">
        <v>0.999</v>
      </c>
      <c r="AM116" s="211">
        <v>0.999</v>
      </c>
      <c r="AN116" s="211">
        <v>0.999</v>
      </c>
      <c r="AO116" s="211">
        <v>0.999</v>
      </c>
      <c r="AP116" s="211">
        <v>0.999</v>
      </c>
      <c r="AQ116" s="211">
        <v>0.999</v>
      </c>
      <c r="AR116" s="211">
        <v>0.999</v>
      </c>
      <c r="AS116" s="211">
        <v>0.999</v>
      </c>
      <c r="AT116" s="211">
        <v>0.999</v>
      </c>
      <c r="AU116" s="211">
        <v>0.999</v>
      </c>
      <c r="AV116" s="211">
        <v>0.999</v>
      </c>
      <c r="AW116" s="211">
        <v>0.999</v>
      </c>
      <c r="AX116" s="211">
        <v>0.999</v>
      </c>
      <c r="AY116" s="211">
        <v>0.999</v>
      </c>
      <c r="AZ116" s="211">
        <v>0.999</v>
      </c>
      <c r="BA116" s="211">
        <v>0.999</v>
      </c>
      <c r="BB116" s="211">
        <v>0.999</v>
      </c>
      <c r="BC116" s="211">
        <v>0.999</v>
      </c>
      <c r="BD116" s="211">
        <v>0.999</v>
      </c>
      <c r="BE116" s="211">
        <v>0.999</v>
      </c>
      <c r="BF116" s="211">
        <v>0.999</v>
      </c>
      <c r="BG116" s="211">
        <v>0.999</v>
      </c>
      <c r="BH116" s="211">
        <v>0.999</v>
      </c>
      <c r="BI116" s="211">
        <v>0.999</v>
      </c>
      <c r="BJ116" s="211">
        <v>0.999</v>
      </c>
      <c r="BK116" s="211">
        <v>0.999</v>
      </c>
      <c r="BL116" s="211">
        <v>0.999</v>
      </c>
      <c r="BM116" s="211">
        <v>0.999</v>
      </c>
      <c r="BN116" s="211">
        <v>0.999</v>
      </c>
      <c r="BO116" s="211">
        <v>0.999</v>
      </c>
      <c r="BP116" s="211">
        <v>0.999</v>
      </c>
    </row>
    <row r="117" spans="1:68" s="150" customFormat="1">
      <c r="A117" s="173"/>
      <c r="C117" s="174" t="str">
        <v>Fixed Service14</v>
      </c>
      <c r="G117" s="150" t="s">
        <v>67</v>
      </c>
      <c r="S117" s="211">
        <v>0</v>
      </c>
      <c r="T117" s="211">
        <v>0</v>
      </c>
      <c r="U117" s="211">
        <v>0</v>
      </c>
      <c r="V117" s="211">
        <v>0</v>
      </c>
      <c r="W117" s="211">
        <v>0</v>
      </c>
      <c r="X117" s="211">
        <v>0</v>
      </c>
      <c r="Y117" s="211">
        <v>0</v>
      </c>
      <c r="Z117" s="211">
        <v>0</v>
      </c>
      <c r="AA117" s="211">
        <v>0</v>
      </c>
      <c r="AB117" s="211">
        <v>0</v>
      </c>
      <c r="AC117" s="211">
        <v>0</v>
      </c>
      <c r="AD117" s="211">
        <v>0</v>
      </c>
      <c r="AE117" s="211">
        <v>0</v>
      </c>
      <c r="AF117" s="211">
        <v>0</v>
      </c>
      <c r="AG117" s="211">
        <v>0</v>
      </c>
      <c r="AH117" s="211">
        <v>0</v>
      </c>
      <c r="AI117" s="211">
        <v>0</v>
      </c>
      <c r="AJ117" s="211">
        <v>0</v>
      </c>
      <c r="AK117" s="211">
        <v>0</v>
      </c>
      <c r="AL117" s="211">
        <v>0</v>
      </c>
      <c r="AM117" s="211">
        <v>0</v>
      </c>
      <c r="AN117" s="211">
        <v>0</v>
      </c>
      <c r="AO117" s="211">
        <v>0</v>
      </c>
      <c r="AP117" s="211">
        <v>0</v>
      </c>
      <c r="AQ117" s="211">
        <v>0</v>
      </c>
      <c r="AR117" s="211">
        <v>0</v>
      </c>
      <c r="AS117" s="211">
        <v>0</v>
      </c>
      <c r="AT117" s="211">
        <v>0</v>
      </c>
      <c r="AU117" s="211">
        <v>0</v>
      </c>
      <c r="AV117" s="211">
        <v>0</v>
      </c>
      <c r="AW117" s="211">
        <v>0</v>
      </c>
      <c r="AX117" s="211">
        <v>0</v>
      </c>
      <c r="AY117" s="211">
        <v>0</v>
      </c>
      <c r="AZ117" s="211">
        <v>0</v>
      </c>
      <c r="BA117" s="211">
        <v>0</v>
      </c>
      <c r="BB117" s="211">
        <v>0</v>
      </c>
      <c r="BC117" s="211">
        <v>0</v>
      </c>
      <c r="BD117" s="211">
        <v>0</v>
      </c>
      <c r="BE117" s="211">
        <v>0</v>
      </c>
      <c r="BF117" s="211">
        <v>0</v>
      </c>
      <c r="BG117" s="211">
        <v>0</v>
      </c>
      <c r="BH117" s="211">
        <v>0</v>
      </c>
      <c r="BI117" s="211">
        <v>0</v>
      </c>
      <c r="BJ117" s="211">
        <v>0</v>
      </c>
      <c r="BK117" s="211">
        <v>0</v>
      </c>
      <c r="BL117" s="211">
        <v>0</v>
      </c>
      <c r="BM117" s="211">
        <v>0</v>
      </c>
      <c r="BN117" s="211">
        <v>0</v>
      </c>
      <c r="BO117" s="211">
        <v>0</v>
      </c>
      <c r="BP117" s="211">
        <v>0</v>
      </c>
    </row>
    <row r="118" spans="1:68" s="150" customFormat="1">
      <c r="A118" s="173"/>
      <c r="C118" s="174" t="str">
        <v>Llamadas en tránsito Local</v>
      </c>
      <c r="G118" s="150" t="s">
        <v>67</v>
      </c>
      <c r="S118" s="211">
        <v>0.95</v>
      </c>
      <c r="T118" s="211">
        <v>0.95</v>
      </c>
      <c r="U118" s="211">
        <v>0.95</v>
      </c>
      <c r="V118" s="211">
        <v>0.95</v>
      </c>
      <c r="W118" s="211">
        <v>0.95</v>
      </c>
      <c r="X118" s="211">
        <v>0.95</v>
      </c>
      <c r="Y118" s="211">
        <v>0.95</v>
      </c>
      <c r="Z118" s="211">
        <v>0.95</v>
      </c>
      <c r="AA118" s="211">
        <v>0.95</v>
      </c>
      <c r="AB118" s="211">
        <v>0.95</v>
      </c>
      <c r="AC118" s="211">
        <v>0.95</v>
      </c>
      <c r="AD118" s="211">
        <v>0.95</v>
      </c>
      <c r="AE118" s="211">
        <v>0.95</v>
      </c>
      <c r="AF118" s="211">
        <v>0.95</v>
      </c>
      <c r="AG118" s="211">
        <v>0.95</v>
      </c>
      <c r="AH118" s="211">
        <v>0.95</v>
      </c>
      <c r="AI118" s="211">
        <v>0.95</v>
      </c>
      <c r="AJ118" s="211">
        <v>0.95</v>
      </c>
      <c r="AK118" s="211">
        <v>0.95</v>
      </c>
      <c r="AL118" s="211">
        <v>0.95</v>
      </c>
      <c r="AM118" s="211">
        <v>0.95</v>
      </c>
      <c r="AN118" s="211">
        <v>0.95</v>
      </c>
      <c r="AO118" s="211">
        <v>0.95</v>
      </c>
      <c r="AP118" s="211">
        <v>0.95</v>
      </c>
      <c r="AQ118" s="211">
        <v>0.95</v>
      </c>
      <c r="AR118" s="211">
        <v>0.95</v>
      </c>
      <c r="AS118" s="211">
        <v>0.95</v>
      </c>
      <c r="AT118" s="211">
        <v>0.95</v>
      </c>
      <c r="AU118" s="211">
        <v>0.95</v>
      </c>
      <c r="AV118" s="211">
        <v>0.95</v>
      </c>
      <c r="AW118" s="211">
        <v>0.95</v>
      </c>
      <c r="AX118" s="211">
        <v>0.95</v>
      </c>
      <c r="AY118" s="211">
        <v>0.95</v>
      </c>
      <c r="AZ118" s="211">
        <v>0.95</v>
      </c>
      <c r="BA118" s="211">
        <v>0.95</v>
      </c>
      <c r="BB118" s="211">
        <v>0.95</v>
      </c>
      <c r="BC118" s="211">
        <v>0.95</v>
      </c>
      <c r="BD118" s="211">
        <v>0.95</v>
      </c>
      <c r="BE118" s="211">
        <v>0.95</v>
      </c>
      <c r="BF118" s="211">
        <v>0.95</v>
      </c>
      <c r="BG118" s="211">
        <v>0.95</v>
      </c>
      <c r="BH118" s="211">
        <v>0.95</v>
      </c>
      <c r="BI118" s="211">
        <v>0.95</v>
      </c>
      <c r="BJ118" s="211">
        <v>0.95</v>
      </c>
      <c r="BK118" s="211">
        <v>0.95</v>
      </c>
      <c r="BL118" s="211">
        <v>0.95</v>
      </c>
      <c r="BM118" s="211">
        <v>0.95</v>
      </c>
      <c r="BN118" s="211">
        <v>0.95</v>
      </c>
      <c r="BO118" s="211">
        <v>0.95</v>
      </c>
      <c r="BP118" s="211">
        <v>0.95</v>
      </c>
    </row>
    <row r="119" spans="1:68" s="150" customFormat="1">
      <c r="A119" s="173"/>
      <c r="C119" s="174" t="str">
        <v>Llamadas en tránsito Larga Distancia</v>
      </c>
      <c r="G119" s="150" t="s">
        <v>67</v>
      </c>
      <c r="S119" s="211">
        <v>0.95</v>
      </c>
      <c r="T119" s="211">
        <v>0.95</v>
      </c>
      <c r="U119" s="211">
        <v>0.95</v>
      </c>
      <c r="V119" s="211">
        <v>0.95</v>
      </c>
      <c r="W119" s="211">
        <v>0.95</v>
      </c>
      <c r="X119" s="211">
        <v>0.95</v>
      </c>
      <c r="Y119" s="211">
        <v>0.95</v>
      </c>
      <c r="Z119" s="211">
        <v>0.95</v>
      </c>
      <c r="AA119" s="211">
        <v>0.95</v>
      </c>
      <c r="AB119" s="211">
        <v>0.95</v>
      </c>
      <c r="AC119" s="211">
        <v>0.95</v>
      </c>
      <c r="AD119" s="211">
        <v>0.95</v>
      </c>
      <c r="AE119" s="211">
        <v>0.95</v>
      </c>
      <c r="AF119" s="211">
        <v>0.95</v>
      </c>
      <c r="AG119" s="211">
        <v>0.95</v>
      </c>
      <c r="AH119" s="211">
        <v>0.95</v>
      </c>
      <c r="AI119" s="211">
        <v>0.95</v>
      </c>
      <c r="AJ119" s="211">
        <v>0.95</v>
      </c>
      <c r="AK119" s="211">
        <v>0.95</v>
      </c>
      <c r="AL119" s="211">
        <v>0.95</v>
      </c>
      <c r="AM119" s="211">
        <v>0.95</v>
      </c>
      <c r="AN119" s="211">
        <v>0.95</v>
      </c>
      <c r="AO119" s="211">
        <v>0.95</v>
      </c>
      <c r="AP119" s="211">
        <v>0.95</v>
      </c>
      <c r="AQ119" s="211">
        <v>0.95</v>
      </c>
      <c r="AR119" s="211">
        <v>0.95</v>
      </c>
      <c r="AS119" s="211">
        <v>0.95</v>
      </c>
      <c r="AT119" s="211">
        <v>0.95</v>
      </c>
      <c r="AU119" s="211">
        <v>0.95</v>
      </c>
      <c r="AV119" s="211">
        <v>0.95</v>
      </c>
      <c r="AW119" s="211">
        <v>0.95</v>
      </c>
      <c r="AX119" s="211">
        <v>0.95</v>
      </c>
      <c r="AY119" s="211">
        <v>0.95</v>
      </c>
      <c r="AZ119" s="211">
        <v>0.95</v>
      </c>
      <c r="BA119" s="211">
        <v>0.95</v>
      </c>
      <c r="BB119" s="211">
        <v>0.95</v>
      </c>
      <c r="BC119" s="211">
        <v>0.95</v>
      </c>
      <c r="BD119" s="211">
        <v>0.95</v>
      </c>
      <c r="BE119" s="211">
        <v>0.95</v>
      </c>
      <c r="BF119" s="211">
        <v>0.95</v>
      </c>
      <c r="BG119" s="211">
        <v>0.95</v>
      </c>
      <c r="BH119" s="211">
        <v>0.95</v>
      </c>
      <c r="BI119" s="211">
        <v>0.95</v>
      </c>
      <c r="BJ119" s="211">
        <v>0.95</v>
      </c>
      <c r="BK119" s="211">
        <v>0.95</v>
      </c>
      <c r="BL119" s="211">
        <v>0.95</v>
      </c>
      <c r="BM119" s="211">
        <v>0.95</v>
      </c>
      <c r="BN119" s="211">
        <v>0.95</v>
      </c>
      <c r="BO119" s="211">
        <v>0.95</v>
      </c>
      <c r="BP119" s="211">
        <v>0.95</v>
      </c>
    </row>
    <row r="120" spans="1:68" s="150" customFormat="1">
      <c r="A120" s="173"/>
      <c r="C120" s="174" t="str">
        <v>Fixed Service17</v>
      </c>
      <c r="G120" s="150" t="s">
        <v>67</v>
      </c>
      <c r="S120" s="211">
        <v>0</v>
      </c>
      <c r="T120" s="211">
        <v>0</v>
      </c>
      <c r="U120" s="211">
        <v>0</v>
      </c>
      <c r="V120" s="211">
        <v>0</v>
      </c>
      <c r="W120" s="211">
        <v>0</v>
      </c>
      <c r="X120" s="211">
        <v>0</v>
      </c>
      <c r="Y120" s="211">
        <v>0</v>
      </c>
      <c r="Z120" s="211">
        <v>0</v>
      </c>
      <c r="AA120" s="211">
        <v>0</v>
      </c>
      <c r="AB120" s="211">
        <v>0</v>
      </c>
      <c r="AC120" s="211">
        <v>0</v>
      </c>
      <c r="AD120" s="211">
        <v>0</v>
      </c>
      <c r="AE120" s="211">
        <v>0</v>
      </c>
      <c r="AF120" s="211">
        <v>0</v>
      </c>
      <c r="AG120" s="211">
        <v>0</v>
      </c>
      <c r="AH120" s="211">
        <v>0</v>
      </c>
      <c r="AI120" s="211">
        <v>0</v>
      </c>
      <c r="AJ120" s="211">
        <v>0</v>
      </c>
      <c r="AK120" s="211">
        <v>0</v>
      </c>
      <c r="AL120" s="211">
        <v>0</v>
      </c>
      <c r="AM120" s="211">
        <v>0</v>
      </c>
      <c r="AN120" s="211">
        <v>0</v>
      </c>
      <c r="AO120" s="211">
        <v>0</v>
      </c>
      <c r="AP120" s="211">
        <v>0</v>
      </c>
      <c r="AQ120" s="211">
        <v>0</v>
      </c>
      <c r="AR120" s="211">
        <v>0</v>
      </c>
      <c r="AS120" s="211">
        <v>0</v>
      </c>
      <c r="AT120" s="211">
        <v>0</v>
      </c>
      <c r="AU120" s="211">
        <v>0</v>
      </c>
      <c r="AV120" s="211">
        <v>0</v>
      </c>
      <c r="AW120" s="211">
        <v>0</v>
      </c>
      <c r="AX120" s="211">
        <v>0</v>
      </c>
      <c r="AY120" s="211">
        <v>0</v>
      </c>
      <c r="AZ120" s="211">
        <v>0</v>
      </c>
      <c r="BA120" s="211">
        <v>0</v>
      </c>
      <c r="BB120" s="211">
        <v>0</v>
      </c>
      <c r="BC120" s="211">
        <v>0</v>
      </c>
      <c r="BD120" s="211">
        <v>0</v>
      </c>
      <c r="BE120" s="211">
        <v>0</v>
      </c>
      <c r="BF120" s="211">
        <v>0</v>
      </c>
      <c r="BG120" s="211">
        <v>0</v>
      </c>
      <c r="BH120" s="211">
        <v>0</v>
      </c>
      <c r="BI120" s="211">
        <v>0</v>
      </c>
      <c r="BJ120" s="211">
        <v>0</v>
      </c>
      <c r="BK120" s="211">
        <v>0</v>
      </c>
      <c r="BL120" s="211">
        <v>0</v>
      </c>
      <c r="BM120" s="211">
        <v>0</v>
      </c>
      <c r="BN120" s="211">
        <v>0</v>
      </c>
      <c r="BO120" s="211">
        <v>0</v>
      </c>
      <c r="BP120" s="211">
        <v>0</v>
      </c>
    </row>
    <row r="121" spans="1:68" s="150" customFormat="1">
      <c r="A121" s="173"/>
      <c r="C121" s="174" t="str">
        <v>SMS on-net</v>
      </c>
      <c r="G121" s="150" t="s">
        <v>67</v>
      </c>
      <c r="S121" s="211">
        <v>0.999</v>
      </c>
      <c r="T121" s="211">
        <v>0.999</v>
      </c>
      <c r="U121" s="211">
        <v>0.999</v>
      </c>
      <c r="V121" s="211">
        <v>0.999</v>
      </c>
      <c r="W121" s="211">
        <v>0.999</v>
      </c>
      <c r="X121" s="211">
        <v>0.999</v>
      </c>
      <c r="Y121" s="211">
        <v>0.999</v>
      </c>
      <c r="Z121" s="211">
        <v>0.999</v>
      </c>
      <c r="AA121" s="211">
        <v>0.999</v>
      </c>
      <c r="AB121" s="211">
        <v>0.999</v>
      </c>
      <c r="AC121" s="211">
        <v>0.999</v>
      </c>
      <c r="AD121" s="211">
        <v>0.999</v>
      </c>
      <c r="AE121" s="211">
        <v>0.999</v>
      </c>
      <c r="AF121" s="211">
        <v>0.999</v>
      </c>
      <c r="AG121" s="211">
        <v>0.999</v>
      </c>
      <c r="AH121" s="211">
        <v>0.999</v>
      </c>
      <c r="AI121" s="211">
        <v>0.999</v>
      </c>
      <c r="AJ121" s="211">
        <v>0.999</v>
      </c>
      <c r="AK121" s="211">
        <v>0.999</v>
      </c>
      <c r="AL121" s="211">
        <v>0.999</v>
      </c>
      <c r="AM121" s="211">
        <v>0.999</v>
      </c>
      <c r="AN121" s="211">
        <v>0.999</v>
      </c>
      <c r="AO121" s="211">
        <v>0.999</v>
      </c>
      <c r="AP121" s="211">
        <v>0.999</v>
      </c>
      <c r="AQ121" s="211">
        <v>0.999</v>
      </c>
      <c r="AR121" s="211">
        <v>0.999</v>
      </c>
      <c r="AS121" s="211">
        <v>0.999</v>
      </c>
      <c r="AT121" s="211">
        <v>0.999</v>
      </c>
      <c r="AU121" s="211">
        <v>0.999</v>
      </c>
      <c r="AV121" s="211">
        <v>0.999</v>
      </c>
      <c r="AW121" s="211">
        <v>0.999</v>
      </c>
      <c r="AX121" s="211">
        <v>0.999</v>
      </c>
      <c r="AY121" s="211">
        <v>0.999</v>
      </c>
      <c r="AZ121" s="211">
        <v>0.999</v>
      </c>
      <c r="BA121" s="211">
        <v>0.999</v>
      </c>
      <c r="BB121" s="211">
        <v>0.999</v>
      </c>
      <c r="BC121" s="211">
        <v>0.999</v>
      </c>
      <c r="BD121" s="211">
        <v>0.999</v>
      </c>
      <c r="BE121" s="211">
        <v>0.999</v>
      </c>
      <c r="BF121" s="211">
        <v>0.999</v>
      </c>
      <c r="BG121" s="211">
        <v>0.999</v>
      </c>
      <c r="BH121" s="211">
        <v>0.999</v>
      </c>
      <c r="BI121" s="211">
        <v>0.999</v>
      </c>
      <c r="BJ121" s="211">
        <v>0.999</v>
      </c>
      <c r="BK121" s="211">
        <v>0.999</v>
      </c>
      <c r="BL121" s="211">
        <v>0.999</v>
      </c>
      <c r="BM121" s="211">
        <v>0.999</v>
      </c>
      <c r="BN121" s="211">
        <v>0.999</v>
      </c>
      <c r="BO121" s="211">
        <v>0.999</v>
      </c>
      <c r="BP121" s="211">
        <v>0.999</v>
      </c>
    </row>
    <row r="122" spans="1:68" s="150" customFormat="1">
      <c r="A122" s="173"/>
      <c r="C122" s="174" t="str">
        <v>SMS salientes</v>
      </c>
      <c r="G122" s="150" t="s">
        <v>67</v>
      </c>
      <c r="S122" s="211">
        <v>0.999</v>
      </c>
      <c r="T122" s="211">
        <v>0.999</v>
      </c>
      <c r="U122" s="211">
        <v>0.999</v>
      </c>
      <c r="V122" s="211">
        <v>0.999</v>
      </c>
      <c r="W122" s="211">
        <v>0.999</v>
      </c>
      <c r="X122" s="211">
        <v>0.999</v>
      </c>
      <c r="Y122" s="211">
        <v>0.999</v>
      </c>
      <c r="Z122" s="211">
        <v>0.999</v>
      </c>
      <c r="AA122" s="211">
        <v>0.999</v>
      </c>
      <c r="AB122" s="211">
        <v>0.999</v>
      </c>
      <c r="AC122" s="211">
        <v>0.999</v>
      </c>
      <c r="AD122" s="211">
        <v>0.999</v>
      </c>
      <c r="AE122" s="211">
        <v>0.999</v>
      </c>
      <c r="AF122" s="211">
        <v>0.999</v>
      </c>
      <c r="AG122" s="211">
        <v>0.999</v>
      </c>
      <c r="AH122" s="211">
        <v>0.999</v>
      </c>
      <c r="AI122" s="211">
        <v>0.999</v>
      </c>
      <c r="AJ122" s="211">
        <v>0.999</v>
      </c>
      <c r="AK122" s="211">
        <v>0.999</v>
      </c>
      <c r="AL122" s="211">
        <v>0.999</v>
      </c>
      <c r="AM122" s="211">
        <v>0.999</v>
      </c>
      <c r="AN122" s="211">
        <v>0.999</v>
      </c>
      <c r="AO122" s="211">
        <v>0.999</v>
      </c>
      <c r="AP122" s="211">
        <v>0.999</v>
      </c>
      <c r="AQ122" s="211">
        <v>0.999</v>
      </c>
      <c r="AR122" s="211">
        <v>0.999</v>
      </c>
      <c r="AS122" s="211">
        <v>0.999</v>
      </c>
      <c r="AT122" s="211">
        <v>0.999</v>
      </c>
      <c r="AU122" s="211">
        <v>0.999</v>
      </c>
      <c r="AV122" s="211">
        <v>0.999</v>
      </c>
      <c r="AW122" s="211">
        <v>0.999</v>
      </c>
      <c r="AX122" s="211">
        <v>0.999</v>
      </c>
      <c r="AY122" s="211">
        <v>0.999</v>
      </c>
      <c r="AZ122" s="211">
        <v>0.999</v>
      </c>
      <c r="BA122" s="211">
        <v>0.999</v>
      </c>
      <c r="BB122" s="211">
        <v>0.999</v>
      </c>
      <c r="BC122" s="211">
        <v>0.999</v>
      </c>
      <c r="BD122" s="211">
        <v>0.999</v>
      </c>
      <c r="BE122" s="211">
        <v>0.999</v>
      </c>
      <c r="BF122" s="211">
        <v>0.999</v>
      </c>
      <c r="BG122" s="211">
        <v>0.999</v>
      </c>
      <c r="BH122" s="211">
        <v>0.999</v>
      </c>
      <c r="BI122" s="211">
        <v>0.999</v>
      </c>
      <c r="BJ122" s="211">
        <v>0.999</v>
      </c>
      <c r="BK122" s="211">
        <v>0.999</v>
      </c>
      <c r="BL122" s="211">
        <v>0.999</v>
      </c>
      <c r="BM122" s="211">
        <v>0.999</v>
      </c>
      <c r="BN122" s="211">
        <v>0.999</v>
      </c>
      <c r="BO122" s="211">
        <v>0.999</v>
      </c>
      <c r="BP122" s="211">
        <v>0.999</v>
      </c>
    </row>
    <row r="123" spans="1:68" s="150" customFormat="1">
      <c r="A123" s="173"/>
      <c r="C123" s="174" t="str">
        <v>SMS entrantes</v>
      </c>
      <c r="G123" s="150" t="s">
        <v>67</v>
      </c>
      <c r="S123" s="211">
        <v>0.999</v>
      </c>
      <c r="T123" s="211">
        <v>0.999</v>
      </c>
      <c r="U123" s="211">
        <v>0.999</v>
      </c>
      <c r="V123" s="211">
        <v>0.999</v>
      </c>
      <c r="W123" s="211">
        <v>0.999</v>
      </c>
      <c r="X123" s="211">
        <v>0.999</v>
      </c>
      <c r="Y123" s="211">
        <v>0.999</v>
      </c>
      <c r="Z123" s="211">
        <v>0.999</v>
      </c>
      <c r="AA123" s="211">
        <v>0.999</v>
      </c>
      <c r="AB123" s="211">
        <v>0.999</v>
      </c>
      <c r="AC123" s="211">
        <v>0.999</v>
      </c>
      <c r="AD123" s="211">
        <v>0.999</v>
      </c>
      <c r="AE123" s="211">
        <v>0.999</v>
      </c>
      <c r="AF123" s="211">
        <v>0.999</v>
      </c>
      <c r="AG123" s="211">
        <v>0.999</v>
      </c>
      <c r="AH123" s="211">
        <v>0.999</v>
      </c>
      <c r="AI123" s="211">
        <v>0.999</v>
      </c>
      <c r="AJ123" s="211">
        <v>0.999</v>
      </c>
      <c r="AK123" s="211">
        <v>0.999</v>
      </c>
      <c r="AL123" s="211">
        <v>0.999</v>
      </c>
      <c r="AM123" s="211">
        <v>0.999</v>
      </c>
      <c r="AN123" s="211">
        <v>0.999</v>
      </c>
      <c r="AO123" s="211">
        <v>0.999</v>
      </c>
      <c r="AP123" s="211">
        <v>0.999</v>
      </c>
      <c r="AQ123" s="211">
        <v>0.999</v>
      </c>
      <c r="AR123" s="211">
        <v>0.999</v>
      </c>
      <c r="AS123" s="211">
        <v>0.999</v>
      </c>
      <c r="AT123" s="211">
        <v>0.999</v>
      </c>
      <c r="AU123" s="211">
        <v>0.999</v>
      </c>
      <c r="AV123" s="211">
        <v>0.999</v>
      </c>
      <c r="AW123" s="211">
        <v>0.999</v>
      </c>
      <c r="AX123" s="211">
        <v>0.999</v>
      </c>
      <c r="AY123" s="211">
        <v>0.999</v>
      </c>
      <c r="AZ123" s="211">
        <v>0.999</v>
      </c>
      <c r="BA123" s="211">
        <v>0.999</v>
      </c>
      <c r="BB123" s="211">
        <v>0.999</v>
      </c>
      <c r="BC123" s="211">
        <v>0.999</v>
      </c>
      <c r="BD123" s="211">
        <v>0.999</v>
      </c>
      <c r="BE123" s="211">
        <v>0.999</v>
      </c>
      <c r="BF123" s="211">
        <v>0.999</v>
      </c>
      <c r="BG123" s="211">
        <v>0.999</v>
      </c>
      <c r="BH123" s="211">
        <v>0.999</v>
      </c>
      <c r="BI123" s="211">
        <v>0.999</v>
      </c>
      <c r="BJ123" s="211">
        <v>0.999</v>
      </c>
      <c r="BK123" s="211">
        <v>0.999</v>
      </c>
      <c r="BL123" s="211">
        <v>0.999</v>
      </c>
      <c r="BM123" s="211">
        <v>0.999</v>
      </c>
      <c r="BN123" s="211">
        <v>0.999</v>
      </c>
      <c r="BO123" s="211">
        <v>0.999</v>
      </c>
      <c r="BP123" s="211">
        <v>0.999</v>
      </c>
    </row>
    <row r="124" spans="1:68" s="150" customFormat="1">
      <c r="A124" s="173"/>
      <c r="C124" s="174" t="str">
        <v>Enlaces dedicados locales</v>
      </c>
      <c r="G124" s="150" t="s">
        <v>67</v>
      </c>
      <c r="S124" s="211">
        <v>0.999</v>
      </c>
      <c r="T124" s="211">
        <v>0.999</v>
      </c>
      <c r="U124" s="211">
        <v>0.999</v>
      </c>
      <c r="V124" s="211">
        <v>0.999</v>
      </c>
      <c r="W124" s="211">
        <v>0.999</v>
      </c>
      <c r="X124" s="211">
        <v>0.999</v>
      </c>
      <c r="Y124" s="211">
        <v>0.999</v>
      </c>
      <c r="Z124" s="211">
        <v>0.999</v>
      </c>
      <c r="AA124" s="211">
        <v>0.999</v>
      </c>
      <c r="AB124" s="211">
        <v>0.999</v>
      </c>
      <c r="AC124" s="211">
        <v>0.999</v>
      </c>
      <c r="AD124" s="211">
        <v>0.999</v>
      </c>
      <c r="AE124" s="211">
        <v>0.999</v>
      </c>
      <c r="AF124" s="211">
        <v>0.999</v>
      </c>
      <c r="AG124" s="211">
        <v>0.999</v>
      </c>
      <c r="AH124" s="211">
        <v>0.999</v>
      </c>
      <c r="AI124" s="211">
        <v>0.999</v>
      </c>
      <c r="AJ124" s="211">
        <v>0.999</v>
      </c>
      <c r="AK124" s="211">
        <v>0.999</v>
      </c>
      <c r="AL124" s="211">
        <v>0.999</v>
      </c>
      <c r="AM124" s="211">
        <v>0.999</v>
      </c>
      <c r="AN124" s="211">
        <v>0.999</v>
      </c>
      <c r="AO124" s="211">
        <v>0.999</v>
      </c>
      <c r="AP124" s="211">
        <v>0.999</v>
      </c>
      <c r="AQ124" s="211">
        <v>0.999</v>
      </c>
      <c r="AR124" s="211">
        <v>0.999</v>
      </c>
      <c r="AS124" s="211">
        <v>0.999</v>
      </c>
      <c r="AT124" s="211">
        <v>0.999</v>
      </c>
      <c r="AU124" s="211">
        <v>0.999</v>
      </c>
      <c r="AV124" s="211">
        <v>0.999</v>
      </c>
      <c r="AW124" s="211">
        <v>0.999</v>
      </c>
      <c r="AX124" s="211">
        <v>0.999</v>
      </c>
      <c r="AY124" s="211">
        <v>0.999</v>
      </c>
      <c r="AZ124" s="211">
        <v>0.999</v>
      </c>
      <c r="BA124" s="211">
        <v>0.999</v>
      </c>
      <c r="BB124" s="211">
        <v>0.999</v>
      </c>
      <c r="BC124" s="211">
        <v>0.999</v>
      </c>
      <c r="BD124" s="211">
        <v>0.999</v>
      </c>
      <c r="BE124" s="211">
        <v>0.999</v>
      </c>
      <c r="BF124" s="211">
        <v>0.999</v>
      </c>
      <c r="BG124" s="211">
        <v>0.999</v>
      </c>
      <c r="BH124" s="211">
        <v>0.999</v>
      </c>
      <c r="BI124" s="211">
        <v>0.999</v>
      </c>
      <c r="BJ124" s="211">
        <v>0.999</v>
      </c>
      <c r="BK124" s="211">
        <v>0.999</v>
      </c>
      <c r="BL124" s="211">
        <v>0.999</v>
      </c>
      <c r="BM124" s="211">
        <v>0.999</v>
      </c>
      <c r="BN124" s="211">
        <v>0.999</v>
      </c>
      <c r="BO124" s="211">
        <v>0.999</v>
      </c>
      <c r="BP124" s="211">
        <v>0.999</v>
      </c>
    </row>
    <row r="125" spans="1:68" s="150" customFormat="1">
      <c r="A125" s="173"/>
      <c r="C125" s="174" t="str">
        <v>Enlaces dedicados larga distancia</v>
      </c>
      <c r="G125" s="150" t="s">
        <v>67</v>
      </c>
      <c r="S125" s="211">
        <v>0.999</v>
      </c>
      <c r="T125" s="211">
        <v>0.999</v>
      </c>
      <c r="U125" s="211">
        <v>0.999</v>
      </c>
      <c r="V125" s="211">
        <v>0.999</v>
      </c>
      <c r="W125" s="211">
        <v>0.999</v>
      </c>
      <c r="X125" s="211">
        <v>0.999</v>
      </c>
      <c r="Y125" s="211">
        <v>0.999</v>
      </c>
      <c r="Z125" s="211">
        <v>0.999</v>
      </c>
      <c r="AA125" s="211">
        <v>0.999</v>
      </c>
      <c r="AB125" s="211">
        <v>0.999</v>
      </c>
      <c r="AC125" s="211">
        <v>0.999</v>
      </c>
      <c r="AD125" s="211">
        <v>0.999</v>
      </c>
      <c r="AE125" s="211">
        <v>0.999</v>
      </c>
      <c r="AF125" s="211">
        <v>0.999</v>
      </c>
      <c r="AG125" s="211">
        <v>0.999</v>
      </c>
      <c r="AH125" s="211">
        <v>0.999</v>
      </c>
      <c r="AI125" s="211">
        <v>0.999</v>
      </c>
      <c r="AJ125" s="211">
        <v>0.999</v>
      </c>
      <c r="AK125" s="211">
        <v>0.999</v>
      </c>
      <c r="AL125" s="211">
        <v>0.999</v>
      </c>
      <c r="AM125" s="211">
        <v>0.999</v>
      </c>
      <c r="AN125" s="211">
        <v>0.999</v>
      </c>
      <c r="AO125" s="211">
        <v>0.999</v>
      </c>
      <c r="AP125" s="211">
        <v>0.999</v>
      </c>
      <c r="AQ125" s="211">
        <v>0.999</v>
      </c>
      <c r="AR125" s="211">
        <v>0.999</v>
      </c>
      <c r="AS125" s="211">
        <v>0.999</v>
      </c>
      <c r="AT125" s="211">
        <v>0.999</v>
      </c>
      <c r="AU125" s="211">
        <v>0.999</v>
      </c>
      <c r="AV125" s="211">
        <v>0.999</v>
      </c>
      <c r="AW125" s="211">
        <v>0.999</v>
      </c>
      <c r="AX125" s="211">
        <v>0.999</v>
      </c>
      <c r="AY125" s="211">
        <v>0.999</v>
      </c>
      <c r="AZ125" s="211">
        <v>0.999</v>
      </c>
      <c r="BA125" s="211">
        <v>0.999</v>
      </c>
      <c r="BB125" s="211">
        <v>0.999</v>
      </c>
      <c r="BC125" s="211">
        <v>0.999</v>
      </c>
      <c r="BD125" s="211">
        <v>0.999</v>
      </c>
      <c r="BE125" s="211">
        <v>0.999</v>
      </c>
      <c r="BF125" s="211">
        <v>0.999</v>
      </c>
      <c r="BG125" s="211">
        <v>0.999</v>
      </c>
      <c r="BH125" s="211">
        <v>0.999</v>
      </c>
      <c r="BI125" s="211">
        <v>0.999</v>
      </c>
      <c r="BJ125" s="211">
        <v>0.999</v>
      </c>
      <c r="BK125" s="211">
        <v>0.999</v>
      </c>
      <c r="BL125" s="211">
        <v>0.999</v>
      </c>
      <c r="BM125" s="211">
        <v>0.999</v>
      </c>
      <c r="BN125" s="211">
        <v>0.999</v>
      </c>
      <c r="BO125" s="211">
        <v>0.999</v>
      </c>
      <c r="BP125" s="211">
        <v>0.999</v>
      </c>
    </row>
    <row r="126" spans="1:68" s="150" customFormat="1">
      <c r="A126" s="173"/>
      <c r="C126" s="174" t="str">
        <v>xDSL propio (líneas)</v>
      </c>
      <c r="G126" s="150" t="s">
        <v>67</v>
      </c>
      <c r="S126" s="211">
        <v>0.999</v>
      </c>
      <c r="T126" s="211">
        <v>0.999</v>
      </c>
      <c r="U126" s="211">
        <v>0.999</v>
      </c>
      <c r="V126" s="211">
        <v>0.999</v>
      </c>
      <c r="W126" s="211">
        <v>0.999</v>
      </c>
      <c r="X126" s="211">
        <v>0.999</v>
      </c>
      <c r="Y126" s="211">
        <v>0.999</v>
      </c>
      <c r="Z126" s="211">
        <v>0.999</v>
      </c>
      <c r="AA126" s="211">
        <v>0.999</v>
      </c>
      <c r="AB126" s="211">
        <v>0.999</v>
      </c>
      <c r="AC126" s="211">
        <v>0.999</v>
      </c>
      <c r="AD126" s="211">
        <v>0.999</v>
      </c>
      <c r="AE126" s="211">
        <v>0.999</v>
      </c>
      <c r="AF126" s="211">
        <v>0.999</v>
      </c>
      <c r="AG126" s="211">
        <v>0.999</v>
      </c>
      <c r="AH126" s="211">
        <v>0.999</v>
      </c>
      <c r="AI126" s="211">
        <v>0.999</v>
      </c>
      <c r="AJ126" s="211">
        <v>0.999</v>
      </c>
      <c r="AK126" s="211">
        <v>0.999</v>
      </c>
      <c r="AL126" s="211">
        <v>0.999</v>
      </c>
      <c r="AM126" s="211">
        <v>0.999</v>
      </c>
      <c r="AN126" s="211">
        <v>0.999</v>
      </c>
      <c r="AO126" s="211">
        <v>0.999</v>
      </c>
      <c r="AP126" s="211">
        <v>0.999</v>
      </c>
      <c r="AQ126" s="211">
        <v>0.999</v>
      </c>
      <c r="AR126" s="211">
        <v>0.999</v>
      </c>
      <c r="AS126" s="211">
        <v>0.999</v>
      </c>
      <c r="AT126" s="211">
        <v>0.999</v>
      </c>
      <c r="AU126" s="211">
        <v>0.999</v>
      </c>
      <c r="AV126" s="211">
        <v>0.999</v>
      </c>
      <c r="AW126" s="211">
        <v>0.999</v>
      </c>
      <c r="AX126" s="211">
        <v>0.999</v>
      </c>
      <c r="AY126" s="211">
        <v>0.999</v>
      </c>
      <c r="AZ126" s="211">
        <v>0.999</v>
      </c>
      <c r="BA126" s="211">
        <v>0.999</v>
      </c>
      <c r="BB126" s="211">
        <v>0.999</v>
      </c>
      <c r="BC126" s="211">
        <v>0.999</v>
      </c>
      <c r="BD126" s="211">
        <v>0.999</v>
      </c>
      <c r="BE126" s="211">
        <v>0.999</v>
      </c>
      <c r="BF126" s="211">
        <v>0.999</v>
      </c>
      <c r="BG126" s="211">
        <v>0.999</v>
      </c>
      <c r="BH126" s="211">
        <v>0.999</v>
      </c>
      <c r="BI126" s="211">
        <v>0.999</v>
      </c>
      <c r="BJ126" s="211">
        <v>0.999</v>
      </c>
      <c r="BK126" s="211">
        <v>0.999</v>
      </c>
      <c r="BL126" s="211">
        <v>0.999</v>
      </c>
      <c r="BM126" s="211">
        <v>0.999</v>
      </c>
      <c r="BN126" s="211">
        <v>0.999</v>
      </c>
      <c r="BO126" s="211">
        <v>0.999</v>
      </c>
      <c r="BP126" s="211">
        <v>0.999</v>
      </c>
    </row>
    <row r="127" spans="1:68" s="150" customFormat="1">
      <c r="A127" s="173"/>
      <c r="C127" s="174" t="str">
        <v>xDSL propio (contendido)</v>
      </c>
      <c r="G127" s="150" t="s">
        <v>67</v>
      </c>
      <c r="S127" s="211">
        <v>0.999</v>
      </c>
      <c r="T127" s="211">
        <v>0.999</v>
      </c>
      <c r="U127" s="211">
        <v>0.999</v>
      </c>
      <c r="V127" s="211">
        <v>0.999</v>
      </c>
      <c r="W127" s="211">
        <v>0.999</v>
      </c>
      <c r="X127" s="211">
        <v>0.999</v>
      </c>
      <c r="Y127" s="211">
        <v>0.999</v>
      </c>
      <c r="Z127" s="211">
        <v>0.999</v>
      </c>
      <c r="AA127" s="211">
        <v>0.999</v>
      </c>
      <c r="AB127" s="211">
        <v>0.999</v>
      </c>
      <c r="AC127" s="211">
        <v>0.999</v>
      </c>
      <c r="AD127" s="211">
        <v>0.999</v>
      </c>
      <c r="AE127" s="211">
        <v>0.999</v>
      </c>
      <c r="AF127" s="211">
        <v>0.999</v>
      </c>
      <c r="AG127" s="211">
        <v>0.999</v>
      </c>
      <c r="AH127" s="211">
        <v>0.999</v>
      </c>
      <c r="AI127" s="211">
        <v>0.999</v>
      </c>
      <c r="AJ127" s="211">
        <v>0.999</v>
      </c>
      <c r="AK127" s="211">
        <v>0.999</v>
      </c>
      <c r="AL127" s="211">
        <v>0.999</v>
      </c>
      <c r="AM127" s="211">
        <v>0.999</v>
      </c>
      <c r="AN127" s="211">
        <v>0.999</v>
      </c>
      <c r="AO127" s="211">
        <v>0.999</v>
      </c>
      <c r="AP127" s="211">
        <v>0.999</v>
      </c>
      <c r="AQ127" s="211">
        <v>0.999</v>
      </c>
      <c r="AR127" s="211">
        <v>0.999</v>
      </c>
      <c r="AS127" s="211">
        <v>0.999</v>
      </c>
      <c r="AT127" s="211">
        <v>0.999</v>
      </c>
      <c r="AU127" s="211">
        <v>0.999</v>
      </c>
      <c r="AV127" s="211">
        <v>0.999</v>
      </c>
      <c r="AW127" s="211">
        <v>0.999</v>
      </c>
      <c r="AX127" s="211">
        <v>0.999</v>
      </c>
      <c r="AY127" s="211">
        <v>0.999</v>
      </c>
      <c r="AZ127" s="211">
        <v>0.999</v>
      </c>
      <c r="BA127" s="211">
        <v>0.999</v>
      </c>
      <c r="BB127" s="211">
        <v>0.999</v>
      </c>
      <c r="BC127" s="211">
        <v>0.999</v>
      </c>
      <c r="BD127" s="211">
        <v>0.999</v>
      </c>
      <c r="BE127" s="211">
        <v>0.999</v>
      </c>
      <c r="BF127" s="211">
        <v>0.999</v>
      </c>
      <c r="BG127" s="211">
        <v>0.999</v>
      </c>
      <c r="BH127" s="211">
        <v>0.999</v>
      </c>
      <c r="BI127" s="211">
        <v>0.999</v>
      </c>
      <c r="BJ127" s="211">
        <v>0.999</v>
      </c>
      <c r="BK127" s="211">
        <v>0.999</v>
      </c>
      <c r="BL127" s="211">
        <v>0.999</v>
      </c>
      <c r="BM127" s="211">
        <v>0.999</v>
      </c>
      <c r="BN127" s="211">
        <v>0.999</v>
      </c>
      <c r="BO127" s="211">
        <v>0.999</v>
      </c>
      <c r="BP127" s="211">
        <v>0.999</v>
      </c>
    </row>
    <row r="128" spans="1:68" s="150" customFormat="1">
      <c r="A128" s="173"/>
      <c r="C128" s="174" t="str">
        <v>xDSL ajeno (líneas)</v>
      </c>
      <c r="G128" s="150" t="s">
        <v>67</v>
      </c>
      <c r="S128" s="211">
        <v>0.999</v>
      </c>
      <c r="T128" s="211">
        <v>0.999</v>
      </c>
      <c r="U128" s="211">
        <v>0.999</v>
      </c>
      <c r="V128" s="211">
        <v>0.999</v>
      </c>
      <c r="W128" s="211">
        <v>0.999</v>
      </c>
      <c r="X128" s="211">
        <v>0.999</v>
      </c>
      <c r="Y128" s="211">
        <v>0.999</v>
      </c>
      <c r="Z128" s="211">
        <v>0.999</v>
      </c>
      <c r="AA128" s="211">
        <v>0.999</v>
      </c>
      <c r="AB128" s="211">
        <v>0.999</v>
      </c>
      <c r="AC128" s="211">
        <v>0.999</v>
      </c>
      <c r="AD128" s="211">
        <v>0.999</v>
      </c>
      <c r="AE128" s="211">
        <v>0.999</v>
      </c>
      <c r="AF128" s="211">
        <v>0.999</v>
      </c>
      <c r="AG128" s="211">
        <v>0.999</v>
      </c>
      <c r="AH128" s="211">
        <v>0.999</v>
      </c>
      <c r="AI128" s="211">
        <v>0.999</v>
      </c>
      <c r="AJ128" s="211">
        <v>0.999</v>
      </c>
      <c r="AK128" s="211">
        <v>0.999</v>
      </c>
      <c r="AL128" s="211">
        <v>0.999</v>
      </c>
      <c r="AM128" s="211">
        <v>0.999</v>
      </c>
      <c r="AN128" s="211">
        <v>0.999</v>
      </c>
      <c r="AO128" s="211">
        <v>0.999</v>
      </c>
      <c r="AP128" s="211">
        <v>0.999</v>
      </c>
      <c r="AQ128" s="211">
        <v>0.999</v>
      </c>
      <c r="AR128" s="211">
        <v>0.999</v>
      </c>
      <c r="AS128" s="211">
        <v>0.999</v>
      </c>
      <c r="AT128" s="211">
        <v>0.999</v>
      </c>
      <c r="AU128" s="211">
        <v>0.999</v>
      </c>
      <c r="AV128" s="211">
        <v>0.999</v>
      </c>
      <c r="AW128" s="211">
        <v>0.999</v>
      </c>
      <c r="AX128" s="211">
        <v>0.999</v>
      </c>
      <c r="AY128" s="211">
        <v>0.999</v>
      </c>
      <c r="AZ128" s="211">
        <v>0.999</v>
      </c>
      <c r="BA128" s="211">
        <v>0.999</v>
      </c>
      <c r="BB128" s="211">
        <v>0.999</v>
      </c>
      <c r="BC128" s="211">
        <v>0.999</v>
      </c>
      <c r="BD128" s="211">
        <v>0.999</v>
      </c>
      <c r="BE128" s="211">
        <v>0.999</v>
      </c>
      <c r="BF128" s="211">
        <v>0.999</v>
      </c>
      <c r="BG128" s="211">
        <v>0.999</v>
      </c>
      <c r="BH128" s="211">
        <v>0.999</v>
      </c>
      <c r="BI128" s="211">
        <v>0.999</v>
      </c>
      <c r="BJ128" s="211">
        <v>0.999</v>
      </c>
      <c r="BK128" s="211">
        <v>0.999</v>
      </c>
      <c r="BL128" s="211">
        <v>0.999</v>
      </c>
      <c r="BM128" s="211">
        <v>0.999</v>
      </c>
      <c r="BN128" s="211">
        <v>0.999</v>
      </c>
      <c r="BO128" s="211">
        <v>0.999</v>
      </c>
      <c r="BP128" s="211">
        <v>0.999</v>
      </c>
    </row>
    <row r="129" spans="1:69" s="150" customFormat="1">
      <c r="A129" s="173"/>
      <c r="C129" s="174" t="str">
        <v>xDSL ajeno (bitstream)</v>
      </c>
      <c r="G129" s="150" t="s">
        <v>67</v>
      </c>
      <c r="S129" s="211">
        <v>0.999</v>
      </c>
      <c r="T129" s="211">
        <v>0.999</v>
      </c>
      <c r="U129" s="211">
        <v>0.999</v>
      </c>
      <c r="V129" s="211">
        <v>0.999</v>
      </c>
      <c r="W129" s="211">
        <v>0.999</v>
      </c>
      <c r="X129" s="211">
        <v>0.999</v>
      </c>
      <c r="Y129" s="211">
        <v>0.999</v>
      </c>
      <c r="Z129" s="211">
        <v>0.999</v>
      </c>
      <c r="AA129" s="211">
        <v>0.999</v>
      </c>
      <c r="AB129" s="211">
        <v>0.999</v>
      </c>
      <c r="AC129" s="211">
        <v>0.999</v>
      </c>
      <c r="AD129" s="211">
        <v>0.999</v>
      </c>
      <c r="AE129" s="211">
        <v>0.999</v>
      </c>
      <c r="AF129" s="211">
        <v>0.999</v>
      </c>
      <c r="AG129" s="211">
        <v>0.999</v>
      </c>
      <c r="AH129" s="211">
        <v>0.999</v>
      </c>
      <c r="AI129" s="211">
        <v>0.999</v>
      </c>
      <c r="AJ129" s="211">
        <v>0.999</v>
      </c>
      <c r="AK129" s="211">
        <v>0.999</v>
      </c>
      <c r="AL129" s="211">
        <v>0.999</v>
      </c>
      <c r="AM129" s="211">
        <v>0.999</v>
      </c>
      <c r="AN129" s="211">
        <v>0.999</v>
      </c>
      <c r="AO129" s="211">
        <v>0.999</v>
      </c>
      <c r="AP129" s="211">
        <v>0.999</v>
      </c>
      <c r="AQ129" s="211">
        <v>0.999</v>
      </c>
      <c r="AR129" s="211">
        <v>0.999</v>
      </c>
      <c r="AS129" s="211">
        <v>0.999</v>
      </c>
      <c r="AT129" s="211">
        <v>0.999</v>
      </c>
      <c r="AU129" s="211">
        <v>0.999</v>
      </c>
      <c r="AV129" s="211">
        <v>0.999</v>
      </c>
      <c r="AW129" s="211">
        <v>0.999</v>
      </c>
      <c r="AX129" s="211">
        <v>0.999</v>
      </c>
      <c r="AY129" s="211">
        <v>0.999</v>
      </c>
      <c r="AZ129" s="211">
        <v>0.999</v>
      </c>
      <c r="BA129" s="211">
        <v>0.999</v>
      </c>
      <c r="BB129" s="211">
        <v>0.999</v>
      </c>
      <c r="BC129" s="211">
        <v>0.999</v>
      </c>
      <c r="BD129" s="211">
        <v>0.999</v>
      </c>
      <c r="BE129" s="211">
        <v>0.999</v>
      </c>
      <c r="BF129" s="211">
        <v>0.999</v>
      </c>
      <c r="BG129" s="211">
        <v>0.999</v>
      </c>
      <c r="BH129" s="211">
        <v>0.999</v>
      </c>
      <c r="BI129" s="211">
        <v>0.999</v>
      </c>
      <c r="BJ129" s="211">
        <v>0.999</v>
      </c>
      <c r="BK129" s="211">
        <v>0.999</v>
      </c>
      <c r="BL129" s="211">
        <v>0.999</v>
      </c>
      <c r="BM129" s="211">
        <v>0.999</v>
      </c>
      <c r="BN129" s="211">
        <v>0.999</v>
      </c>
      <c r="BO129" s="211">
        <v>0.999</v>
      </c>
      <c r="BP129" s="211">
        <v>0.999</v>
      </c>
    </row>
    <row r="130" spans="1:69" s="150" customFormat="1">
      <c r="A130" s="173"/>
      <c r="C130" s="174" t="str">
        <v>Fixed Service27</v>
      </c>
      <c r="G130" s="150" t="s">
        <v>67</v>
      </c>
      <c r="S130" s="211">
        <v>0</v>
      </c>
      <c r="T130" s="211">
        <v>0</v>
      </c>
      <c r="U130" s="211">
        <v>0</v>
      </c>
      <c r="V130" s="211">
        <v>0</v>
      </c>
      <c r="W130" s="211">
        <v>0</v>
      </c>
      <c r="X130" s="211">
        <v>0</v>
      </c>
      <c r="Y130" s="211">
        <v>0</v>
      </c>
      <c r="Z130" s="211">
        <v>0</v>
      </c>
      <c r="AA130" s="211">
        <v>0</v>
      </c>
      <c r="AB130" s="211">
        <v>0</v>
      </c>
      <c r="AC130" s="211">
        <v>0</v>
      </c>
      <c r="AD130" s="211">
        <v>0</v>
      </c>
      <c r="AE130" s="211">
        <v>0</v>
      </c>
      <c r="AF130" s="211">
        <v>0</v>
      </c>
      <c r="AG130" s="211">
        <v>0</v>
      </c>
      <c r="AH130" s="211">
        <v>0</v>
      </c>
      <c r="AI130" s="211">
        <v>0</v>
      </c>
      <c r="AJ130" s="211">
        <v>0</v>
      </c>
      <c r="AK130" s="211">
        <v>0</v>
      </c>
      <c r="AL130" s="211">
        <v>0</v>
      </c>
      <c r="AM130" s="211">
        <v>0</v>
      </c>
      <c r="AN130" s="211">
        <v>0</v>
      </c>
      <c r="AO130" s="211">
        <v>0</v>
      </c>
      <c r="AP130" s="211">
        <v>0</v>
      </c>
      <c r="AQ130" s="211">
        <v>0</v>
      </c>
      <c r="AR130" s="211">
        <v>0</v>
      </c>
      <c r="AS130" s="211">
        <v>0</v>
      </c>
      <c r="AT130" s="211">
        <v>0</v>
      </c>
      <c r="AU130" s="211">
        <v>0</v>
      </c>
      <c r="AV130" s="211">
        <v>0</v>
      </c>
      <c r="AW130" s="211">
        <v>0</v>
      </c>
      <c r="AX130" s="211">
        <v>0</v>
      </c>
      <c r="AY130" s="211">
        <v>0</v>
      </c>
      <c r="AZ130" s="211">
        <v>0</v>
      </c>
      <c r="BA130" s="211">
        <v>0</v>
      </c>
      <c r="BB130" s="211">
        <v>0</v>
      </c>
      <c r="BC130" s="211">
        <v>0</v>
      </c>
      <c r="BD130" s="211">
        <v>0</v>
      </c>
      <c r="BE130" s="211">
        <v>0</v>
      </c>
      <c r="BF130" s="211">
        <v>0</v>
      </c>
      <c r="BG130" s="211">
        <v>0</v>
      </c>
      <c r="BH130" s="211">
        <v>0</v>
      </c>
      <c r="BI130" s="211">
        <v>0</v>
      </c>
      <c r="BJ130" s="211">
        <v>0</v>
      </c>
      <c r="BK130" s="211">
        <v>0</v>
      </c>
      <c r="BL130" s="211">
        <v>0</v>
      </c>
      <c r="BM130" s="211">
        <v>0</v>
      </c>
      <c r="BN130" s="211">
        <v>0</v>
      </c>
      <c r="BO130" s="211">
        <v>0</v>
      </c>
      <c r="BP130" s="211">
        <v>0</v>
      </c>
    </row>
    <row r="131" spans="1:69" s="150" customFormat="1">
      <c r="A131" s="173"/>
      <c r="C131" s="174" t="str">
        <v>Fixed Service28</v>
      </c>
      <c r="G131" s="150" t="s">
        <v>67</v>
      </c>
      <c r="S131" s="211">
        <v>0</v>
      </c>
      <c r="T131" s="211">
        <v>0</v>
      </c>
      <c r="U131" s="211">
        <v>0</v>
      </c>
      <c r="V131" s="211">
        <v>0</v>
      </c>
      <c r="W131" s="211">
        <v>0</v>
      </c>
      <c r="X131" s="211">
        <v>0</v>
      </c>
      <c r="Y131" s="211">
        <v>0</v>
      </c>
      <c r="Z131" s="211">
        <v>0</v>
      </c>
      <c r="AA131" s="211">
        <v>0</v>
      </c>
      <c r="AB131" s="211">
        <v>0</v>
      </c>
      <c r="AC131" s="211">
        <v>0</v>
      </c>
      <c r="AD131" s="211">
        <v>0</v>
      </c>
      <c r="AE131" s="211">
        <v>0</v>
      </c>
      <c r="AF131" s="211">
        <v>0</v>
      </c>
      <c r="AG131" s="211">
        <v>0</v>
      </c>
      <c r="AH131" s="211">
        <v>0</v>
      </c>
      <c r="AI131" s="211">
        <v>0</v>
      </c>
      <c r="AJ131" s="211">
        <v>0</v>
      </c>
      <c r="AK131" s="211">
        <v>0</v>
      </c>
      <c r="AL131" s="211">
        <v>0</v>
      </c>
      <c r="AM131" s="211">
        <v>0</v>
      </c>
      <c r="AN131" s="211">
        <v>0</v>
      </c>
      <c r="AO131" s="211">
        <v>0</v>
      </c>
      <c r="AP131" s="211">
        <v>0</v>
      </c>
      <c r="AQ131" s="211">
        <v>0</v>
      </c>
      <c r="AR131" s="211">
        <v>0</v>
      </c>
      <c r="AS131" s="211">
        <v>0</v>
      </c>
      <c r="AT131" s="211">
        <v>0</v>
      </c>
      <c r="AU131" s="211">
        <v>0</v>
      </c>
      <c r="AV131" s="211">
        <v>0</v>
      </c>
      <c r="AW131" s="211">
        <v>0</v>
      </c>
      <c r="AX131" s="211">
        <v>0</v>
      </c>
      <c r="AY131" s="211">
        <v>0</v>
      </c>
      <c r="AZ131" s="211">
        <v>0</v>
      </c>
      <c r="BA131" s="211">
        <v>0</v>
      </c>
      <c r="BB131" s="211">
        <v>0</v>
      </c>
      <c r="BC131" s="211">
        <v>0</v>
      </c>
      <c r="BD131" s="211">
        <v>0</v>
      </c>
      <c r="BE131" s="211">
        <v>0</v>
      </c>
      <c r="BF131" s="211">
        <v>0</v>
      </c>
      <c r="BG131" s="211">
        <v>0</v>
      </c>
      <c r="BH131" s="211">
        <v>0</v>
      </c>
      <c r="BI131" s="211">
        <v>0</v>
      </c>
      <c r="BJ131" s="211">
        <v>0</v>
      </c>
      <c r="BK131" s="211">
        <v>0</v>
      </c>
      <c r="BL131" s="211">
        <v>0</v>
      </c>
      <c r="BM131" s="211">
        <v>0</v>
      </c>
      <c r="BN131" s="211">
        <v>0</v>
      </c>
      <c r="BO131" s="211">
        <v>0</v>
      </c>
      <c r="BP131" s="211">
        <v>0</v>
      </c>
    </row>
    <row r="132" spans="1:69" s="150" customFormat="1">
      <c r="A132" s="173"/>
      <c r="C132" s="174" t="str">
        <v>Fixed Service29</v>
      </c>
      <c r="G132" s="150" t="s">
        <v>67</v>
      </c>
      <c r="S132" s="211">
        <v>0</v>
      </c>
      <c r="T132" s="211">
        <v>0</v>
      </c>
      <c r="U132" s="211">
        <v>0</v>
      </c>
      <c r="V132" s="211">
        <v>0</v>
      </c>
      <c r="W132" s="211">
        <v>0</v>
      </c>
      <c r="X132" s="211">
        <v>0</v>
      </c>
      <c r="Y132" s="211">
        <v>0</v>
      </c>
      <c r="Z132" s="211">
        <v>0</v>
      </c>
      <c r="AA132" s="211">
        <v>0</v>
      </c>
      <c r="AB132" s="211">
        <v>0</v>
      </c>
      <c r="AC132" s="211">
        <v>0</v>
      </c>
      <c r="AD132" s="211">
        <v>0</v>
      </c>
      <c r="AE132" s="211">
        <v>0</v>
      </c>
      <c r="AF132" s="211">
        <v>0</v>
      </c>
      <c r="AG132" s="211">
        <v>0</v>
      </c>
      <c r="AH132" s="211">
        <v>0</v>
      </c>
      <c r="AI132" s="211">
        <v>0</v>
      </c>
      <c r="AJ132" s="211">
        <v>0</v>
      </c>
      <c r="AK132" s="211">
        <v>0</v>
      </c>
      <c r="AL132" s="211">
        <v>0</v>
      </c>
      <c r="AM132" s="211">
        <v>0</v>
      </c>
      <c r="AN132" s="211">
        <v>0</v>
      </c>
      <c r="AO132" s="211">
        <v>0</v>
      </c>
      <c r="AP132" s="211">
        <v>0</v>
      </c>
      <c r="AQ132" s="211">
        <v>0</v>
      </c>
      <c r="AR132" s="211">
        <v>0</v>
      </c>
      <c r="AS132" s="211">
        <v>0</v>
      </c>
      <c r="AT132" s="211">
        <v>0</v>
      </c>
      <c r="AU132" s="211">
        <v>0</v>
      </c>
      <c r="AV132" s="211">
        <v>0</v>
      </c>
      <c r="AW132" s="211">
        <v>0</v>
      </c>
      <c r="AX132" s="211">
        <v>0</v>
      </c>
      <c r="AY132" s="211">
        <v>0</v>
      </c>
      <c r="AZ132" s="211">
        <v>0</v>
      </c>
      <c r="BA132" s="211">
        <v>0</v>
      </c>
      <c r="BB132" s="211">
        <v>0</v>
      </c>
      <c r="BC132" s="211">
        <v>0</v>
      </c>
      <c r="BD132" s="211">
        <v>0</v>
      </c>
      <c r="BE132" s="211">
        <v>0</v>
      </c>
      <c r="BF132" s="211">
        <v>0</v>
      </c>
      <c r="BG132" s="211">
        <v>0</v>
      </c>
      <c r="BH132" s="211">
        <v>0</v>
      </c>
      <c r="BI132" s="211">
        <v>0</v>
      </c>
      <c r="BJ132" s="211">
        <v>0</v>
      </c>
      <c r="BK132" s="211">
        <v>0</v>
      </c>
      <c r="BL132" s="211">
        <v>0</v>
      </c>
      <c r="BM132" s="211">
        <v>0</v>
      </c>
      <c r="BN132" s="211">
        <v>0</v>
      </c>
      <c r="BO132" s="211">
        <v>0</v>
      </c>
      <c r="BP132" s="211">
        <v>0</v>
      </c>
    </row>
    <row r="133" spans="1:69" s="150" customFormat="1">
      <c r="A133" s="173"/>
      <c r="C133" s="174" t="str">
        <v>Televisión</v>
      </c>
      <c r="G133" s="150" t="s">
        <v>67</v>
      </c>
      <c r="S133" s="211">
        <v>0.999</v>
      </c>
      <c r="T133" s="211">
        <v>0.999</v>
      </c>
      <c r="U133" s="211">
        <v>0.999</v>
      </c>
      <c r="V133" s="211">
        <v>0.999</v>
      </c>
      <c r="W133" s="211">
        <v>0.999</v>
      </c>
      <c r="X133" s="211">
        <v>0.999</v>
      </c>
      <c r="Y133" s="211">
        <v>0.999</v>
      </c>
      <c r="Z133" s="211">
        <v>0.999</v>
      </c>
      <c r="AA133" s="211">
        <v>0.999</v>
      </c>
      <c r="AB133" s="211">
        <v>0.999</v>
      </c>
      <c r="AC133" s="211">
        <v>0.999</v>
      </c>
      <c r="AD133" s="211">
        <v>0.999</v>
      </c>
      <c r="AE133" s="211">
        <v>0.999</v>
      </c>
      <c r="AF133" s="211">
        <v>0.999</v>
      </c>
      <c r="AG133" s="211">
        <v>0.999</v>
      </c>
      <c r="AH133" s="211">
        <v>0.999</v>
      </c>
      <c r="AI133" s="211">
        <v>0.999</v>
      </c>
      <c r="AJ133" s="211">
        <v>0.999</v>
      </c>
      <c r="AK133" s="211">
        <v>0.999</v>
      </c>
      <c r="AL133" s="211">
        <v>0.999</v>
      </c>
      <c r="AM133" s="211">
        <v>0.999</v>
      </c>
      <c r="AN133" s="211">
        <v>0.999</v>
      </c>
      <c r="AO133" s="211">
        <v>0.999</v>
      </c>
      <c r="AP133" s="211">
        <v>0.999</v>
      </c>
      <c r="AQ133" s="211">
        <v>0.999</v>
      </c>
      <c r="AR133" s="211">
        <v>0.999</v>
      </c>
      <c r="AS133" s="211">
        <v>0.999</v>
      </c>
      <c r="AT133" s="211">
        <v>0.999</v>
      </c>
      <c r="AU133" s="211">
        <v>0.999</v>
      </c>
      <c r="AV133" s="211">
        <v>0.999</v>
      </c>
      <c r="AW133" s="211">
        <v>0.999</v>
      </c>
      <c r="AX133" s="211">
        <v>0.999</v>
      </c>
      <c r="AY133" s="211">
        <v>0.999</v>
      </c>
      <c r="AZ133" s="211">
        <v>0.999</v>
      </c>
      <c r="BA133" s="211">
        <v>0.999</v>
      </c>
      <c r="BB133" s="211">
        <v>0.999</v>
      </c>
      <c r="BC133" s="211">
        <v>0.999</v>
      </c>
      <c r="BD133" s="211">
        <v>0.999</v>
      </c>
      <c r="BE133" s="211">
        <v>0.999</v>
      </c>
      <c r="BF133" s="211">
        <v>0.999</v>
      </c>
      <c r="BG133" s="211">
        <v>0.999</v>
      </c>
      <c r="BH133" s="211">
        <v>0.999</v>
      </c>
      <c r="BI133" s="211">
        <v>0.999</v>
      </c>
      <c r="BJ133" s="211">
        <v>0.999</v>
      </c>
      <c r="BK133" s="211">
        <v>0.999</v>
      </c>
      <c r="BL133" s="211">
        <v>0.999</v>
      </c>
      <c r="BM133" s="211">
        <v>0.999</v>
      </c>
      <c r="BN133" s="211">
        <v>0.999</v>
      </c>
      <c r="BO133" s="211">
        <v>0.999</v>
      </c>
      <c r="BP133" s="211">
        <v>0.999</v>
      </c>
    </row>
    <row r="134" spans="1:69" ht="12">
      <c r="BQ134" s="159" t="s">
        <v>191</v>
      </c>
    </row>
  </sheetData>
  <conditionalFormatting sqref="K102:K133">
    <cfRule type="cellIs" dxfId="0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32</vt:i4>
      </vt:variant>
    </vt:vector>
  </HeadingPairs>
  <TitlesOfParts>
    <vt:vector size="40" baseType="lpstr">
      <vt:lpstr>C</vt:lpstr>
      <vt:lpstr>V</vt:lpstr>
      <vt:lpstr>S</vt:lpstr>
      <vt:lpstr>Control</vt:lpstr>
      <vt:lpstr>Listas</vt:lpstr>
      <vt:lpstr>Mercado móvil - Incumbente</vt:lpstr>
      <vt:lpstr>Output móvil - Incumbente</vt:lpstr>
      <vt:lpstr>Output fijo - Incumbente</vt:lpstr>
      <vt:lpstr>cuota_operador_fijo_incumbente</vt:lpstr>
      <vt:lpstr>cuota_operador_movil_elegido</vt:lpstr>
      <vt:lpstr>cuota_operador_movil_incumbente</vt:lpstr>
      <vt:lpstr>Data.technologies</vt:lpstr>
      <vt:lpstr>Fixed.operator.market.share</vt:lpstr>
      <vt:lpstr>Fixed.Retail.Services</vt:lpstr>
      <vt:lpstr>Fixed.Retail.Services.Units</vt:lpstr>
      <vt:lpstr>geotypes</vt:lpstr>
      <vt:lpstr>kbps.per.Mbps</vt:lpstr>
      <vt:lpstr>Market.Years</vt:lpstr>
      <vt:lpstr>Mobile.operator.market.share</vt:lpstr>
      <vt:lpstr>Mobile.Retail.Services</vt:lpstr>
      <vt:lpstr>Mobile.Retail.Services.Units</vt:lpstr>
      <vt:lpstr>Mobile.technologies</vt:lpstr>
      <vt:lpstr>movil.demanda.incumbente</vt:lpstr>
      <vt:lpstr>Number_of_operators</vt:lpstr>
      <vt:lpstr>Operator.data.Subscribers.Movil.incumbente</vt:lpstr>
      <vt:lpstr>Operator.Retail.Services.Proporcion.Urbano</vt:lpstr>
      <vt:lpstr>Operator.Retail.Services.Volumes.Fijo</vt:lpstr>
      <vt:lpstr>Operator.Subscribers.Fijo</vt:lpstr>
      <vt:lpstr>Operator.Subscribers.incumbente</vt:lpstr>
      <vt:lpstr>thousand</vt:lpstr>
      <vt:lpstr>TV.technologies</vt:lpstr>
      <vt:lpstr>usuarios.datos.4G.incumbente</vt:lpstr>
      <vt:lpstr>usuarios.datos.incumbente</vt:lpstr>
      <vt:lpstr>Voice.technologies</vt:lpstr>
      <vt:lpstr>Workbook.Author</vt:lpstr>
      <vt:lpstr>Workbook.Authors_Email_Address</vt:lpstr>
      <vt:lpstr>Workbook.Objective</vt:lpstr>
      <vt:lpstr>Workbook.Status</vt:lpstr>
      <vt:lpstr>Workbook.Title</vt:lpstr>
      <vt:lpstr>Workbook.Version</vt:lpstr>
    </vt:vector>
  </TitlesOfParts>
  <Manager>-</Manager>
  <Company>Analysys Mason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Adriana Williams Hernandez</cp:lastModifiedBy>
  <cp:lastPrinted>2014-11-05T09:02:58Z</cp:lastPrinted>
  <dcterms:created xsi:type="dcterms:W3CDTF">1997-01-23T15:12:23Z</dcterms:created>
  <dcterms:modified xsi:type="dcterms:W3CDTF">2018-03-13T22:57:18Z</dcterms:modified>
</cp:coreProperties>
</file>