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.de.antonio\DatAnywhere\Projects\xift006\XIFT006008 - Scenarios for discussion\Escenario Final\"/>
    </mc:Choice>
  </mc:AlternateContent>
  <bookViews>
    <workbookView xWindow="240" yWindow="1010" windowWidth="15120" windowHeight="6230" activeTab="3"/>
  </bookViews>
  <sheets>
    <sheet name="C" sheetId="50" r:id="rId1"/>
    <sheet name="V" sheetId="48" r:id="rId2"/>
    <sheet name="S" sheetId="47" r:id="rId3"/>
    <sheet name="Control" sheetId="107" r:id="rId4"/>
    <sheet name="Listas" sheetId="51" r:id="rId5"/>
    <sheet name="Mercado" sheetId="100" r:id="rId6"/>
    <sheet name="Fijo" sheetId="164" r:id="rId7"/>
    <sheet name="Móvil" sheetId="104" r:id="rId8"/>
  </sheets>
  <externalReferences>
    <externalReference r:id="rId9"/>
    <externalReference r:id="rId10"/>
    <externalReference r:id="rId11"/>
  </externalReferences>
  <definedNames>
    <definedName name="A.Broadband.Fixed">Mercado!$F$90</definedName>
    <definedName name="A.Broadband.Mobile">Mercado!$F$104</definedName>
    <definedName name="A.Mobile">Mercado!$F$59</definedName>
    <definedName name="A.TV">Mercado!$F$128</definedName>
    <definedName name="B.Broadband.Fixed">Mercado!$F$91</definedName>
    <definedName name="B.Broadband.Mobile">Mercado!$F$105</definedName>
    <definedName name="B.Mobile">Mercado!$F$60</definedName>
    <definedName name="B.TV">Mercado!$F$129</definedName>
    <definedName name="Base.Broadband.Fixed">Mercado!$F$85</definedName>
    <definedName name="Base.Broadband.Mobile">Mercado!$F$99</definedName>
    <definedName name="Base.Mobile">Mercado!$F$54</definedName>
    <definedName name="Base.TV">Mercado!$F$123</definedName>
    <definedName name="cuota_operador_fijo_1">Control!$D$8</definedName>
    <definedName name="cuota_operador_fijo_2">Control!$D$9</definedName>
    <definedName name="cuota_operador_fijo_3">Control!$D$10</definedName>
    <definedName name="cuota_operador_fijo_4">Control!$D$11</definedName>
    <definedName name="cuota_operador_fijo_5">Control!$D$12</definedName>
    <definedName name="cuota_operador_fijo_6">Control!$D$13</definedName>
    <definedName name="cuota_operador_movil_1">Control!$D$19</definedName>
    <definedName name="cuota_operador_movil_2">Control!$D$20</definedName>
    <definedName name="cuota_operador_movil_3">Control!$D$21</definedName>
    <definedName name="cuota_operador_movil_4">Control!$D$22</definedName>
    <definedName name="cuota_operador_movil_5">Control!$D$23</definedName>
    <definedName name="cuota_operador_movil_elegido">Control!$T$31</definedName>
    <definedName name="Data.technologies">Listas!$P$6:$P$10</definedName>
    <definedName name="density">[1]Geotipos!$G$21:$G$3998</definedName>
    <definedName name="Fixed.Connections">Mercado!$R$518:$CD$518</definedName>
    <definedName name="Fixed.operator.market.share">Control!$D$30:$BV$30</definedName>
    <definedName name="Fixed.Retail.Services">Listas!$G$6:$G$35</definedName>
    <definedName name="Fixed.Retail.Services.Units">Listas!$H$6:$H$35</definedName>
    <definedName name="Fixed.Retail.Services.Volumes">Mercado!$R$521:$CD$550</definedName>
    <definedName name="geotypes">Listas!$J$6:$J$10</definedName>
    <definedName name="kbps.per.Mbps">Listas!$B$3</definedName>
    <definedName name="Market.Data.Subscribers">Móvil!$O$10:$BP$10</definedName>
    <definedName name="Market.Retail.Services.Proporcion.Urbano">Mercado!$Q$595:$CD$624</definedName>
    <definedName name="Market.Retail.Services.Volumes.Fijo" localSheetId="6">Fijo!$S$13:$BP$42</definedName>
    <definedName name="Market.Retail.Services.Volumes.Movil" localSheetId="7">Móvil!$S$14:$BP$43</definedName>
    <definedName name="Market.Subscribers">Móvil!$S$9:$BP$9</definedName>
    <definedName name="Market.Subscribers.Fijo" localSheetId="6">Fijo!$S$9:$BP$9</definedName>
    <definedName name="Market.Years">Listas!$B$6:$B$76</definedName>
    <definedName name="Mobile.data.subscribers">Mercado!$R$555:$CD$555</definedName>
    <definedName name="Mobile.operator.market.share">Control!$D$31:$BV$31</definedName>
    <definedName name="Mobile.Retail.Services">Listas!$D$6:$D$35</definedName>
    <definedName name="Mobile.Retail.Services.Units">Listas!$E$6:$E$35</definedName>
    <definedName name="Mobile.Retail.Services.Volumes">Mercado!$R$558:$CD$587</definedName>
    <definedName name="Mobile.subscribers">Mercado!$R$554:$CD$554</definedName>
    <definedName name="Mobile.technologies">Listas!$L$6:$L$10</definedName>
    <definedName name="Number_of_operators">Control!$C$8:$C$19</definedName>
    <definedName name="NumberA.Broadband.Fixed">Mercado!$F$87</definedName>
    <definedName name="NumberA.Broadband.Mobile">Mercado!$F$101</definedName>
    <definedName name="NumberA.Mobile">Mercado!$F$56</definedName>
    <definedName name="NumberA.TV">Mercado!$F$125</definedName>
    <definedName name="NumberB.Broadband.Fixed">Mercado!$F$89</definedName>
    <definedName name="NumberB.Broadband.Mobile">Mercado!$F$103</definedName>
    <definedName name="NumberB.Mobile">Mercado!$F$58</definedName>
    <definedName name="NumberB.TV">Mercado!$F$127</definedName>
    <definedName name="Operator.4G.proportion.Movil">Móvil!$S$72:$BP$72</definedName>
    <definedName name="Operator.data.Subscribers.Movil">Móvil!$S$71:$BP$71</definedName>
    <definedName name="Operator.Retail.Services.Proporcion.Urbano">Fijo!$N$92:$BP$121</definedName>
    <definedName name="Operator.Retail.Services.Volumes.Fijo">Fijo!$S$55:$BP$84</definedName>
    <definedName name="Operator.Retail.Services.Volumes.Movil">Móvil!$M$76:$BL$105</definedName>
    <definedName name="Operator.Subscribers.Fijo">Fijo!$S$51:$BP$51</definedName>
    <definedName name="Operator.Subscribers.Movil">Móvil!$S$70:$BP$70</definedName>
    <definedName name="Operator.Subscribers.Share.Fijo">Fijo!$S$48:$BP$48</definedName>
    <definedName name="Operator.Subscribers.Share.Mobile">Móvil!$S$49:$BP$49</definedName>
    <definedName name="oversubscription.factor">Mercado!$I$452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Mercado!$L$36:$CD$36</definedName>
    <definedName name="Saturation.Broadband.Fixed">Mercado!$F$84</definedName>
    <definedName name="Saturation.Broadband.Mobile">Mercado!$F$98</definedName>
    <definedName name="Saturation.Mobile">Mercado!$F$53</definedName>
    <definedName name="Saturation.TV">Mercado!$F$122</definedName>
    <definedName name="scenario.bb.penetration">Control!$E$39:$G$39</definedName>
    <definedName name="scenario.bb.penetration.selected">Control!$C$39</definedName>
    <definedName name="scenario.fixed.DSL">Control!$E$45:$G$45</definedName>
    <definedName name="scenario.fixed.DSL.selected">Control!$C$45</definedName>
    <definedName name="scenario.fixed.links">Control!$E$44:$G$44</definedName>
    <definedName name="scenario.fixed.links.selected">Control!$C$44</definedName>
    <definedName name="scenario.fixed.penetration">Control!$E$38:$G$38</definedName>
    <definedName name="scenario.fixed.penetration.selected">Control!$C$38</definedName>
    <definedName name="scenario.fixed.television">Control!$E$46:$G$46</definedName>
    <definedName name="scenario.fixed.television.selected">Control!$C$46</definedName>
    <definedName name="scenario.fixed.voice">Control!$E$41:$G$41</definedName>
    <definedName name="scenario.fixed.voice.selected">Control!$C$41</definedName>
    <definedName name="scenario.mobile.data">Control!$E$43:$G$43</definedName>
    <definedName name="scenario.mobile.data.selected">Control!$C$43</definedName>
    <definedName name="scenario.mobile.penetration">Control!$E$37:$G$37</definedName>
    <definedName name="scenario.mobile.penetration.selected">Control!$C$37</definedName>
    <definedName name="scenario.mobile.SMS">Control!$E$42:$G$42</definedName>
    <definedName name="scenario.mobile.SMS.selected">Control!$C$42</definedName>
    <definedName name="scenario.mobile.voice">Control!$E$40:$G$40</definedName>
    <definedName name="scenario.mobile.voice.selected">Control!$C$40</definedName>
    <definedName name="scenarios">Control!$E$36:$G$36</definedName>
    <definedName name="share.of.average.speed">Mercado!$H$452</definedName>
    <definedName name="thousand">Listas!$B$2</definedName>
    <definedName name="TimeA.Broadband.Fixed">Mercado!$F$86</definedName>
    <definedName name="TimeA.Broadband.Mobile">Mercado!$F$100</definedName>
    <definedName name="TimeA.Mobile">Mercado!$F$55</definedName>
    <definedName name="TimeA.TV">Mercado!$F$124</definedName>
    <definedName name="TimeB.Broadband.Fixed">Mercado!$F$88</definedName>
    <definedName name="TimeB.Broadband.Mobile">Mercado!$F$102</definedName>
    <definedName name="TimeB.Mobile">Mercado!$F$57</definedName>
    <definedName name="TimeB.TV">Mercado!$F$126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71027" calcMode="manual"/>
</workbook>
</file>

<file path=xl/calcChain.xml><?xml version="1.0" encoding="utf-8"?>
<calcChain xmlns="http://schemas.openxmlformats.org/spreadsheetml/2006/main">
  <c r="E35" i="51" l="1"/>
  <c r="D35" i="51"/>
  <c r="E34" i="51"/>
  <c r="D34" i="51"/>
  <c r="E33" i="51"/>
  <c r="D33" i="51"/>
  <c r="E32" i="51"/>
  <c r="D32" i="51"/>
  <c r="E31" i="51"/>
  <c r="D31" i="51"/>
  <c r="E30" i="51"/>
  <c r="D30" i="51"/>
  <c r="E29" i="51"/>
  <c r="D29" i="51"/>
  <c r="E28" i="51"/>
  <c r="D28" i="51"/>
  <c r="E27" i="51"/>
  <c r="D27" i="51"/>
  <c r="E26" i="51"/>
  <c r="D26" i="51"/>
  <c r="E25" i="51"/>
  <c r="D25" i="51"/>
  <c r="E24" i="51"/>
  <c r="D24" i="51"/>
  <c r="E23" i="51"/>
  <c r="D23" i="51"/>
  <c r="E22" i="51"/>
  <c r="D22" i="51"/>
  <c r="E21" i="51"/>
  <c r="D21" i="51"/>
  <c r="E20" i="51"/>
  <c r="D20" i="51"/>
  <c r="E19" i="51"/>
  <c r="D19" i="51"/>
  <c r="E18" i="51"/>
  <c r="D18" i="51"/>
  <c r="E17" i="51"/>
  <c r="D17" i="51"/>
  <c r="E16" i="51"/>
  <c r="D16" i="51"/>
  <c r="E15" i="51"/>
  <c r="D15" i="51"/>
  <c r="E14" i="51"/>
  <c r="D14" i="51"/>
  <c r="E13" i="51"/>
  <c r="D13" i="51"/>
  <c r="E12" i="51"/>
  <c r="D12" i="51"/>
  <c r="E11" i="51"/>
  <c r="D11" i="51"/>
  <c r="E10" i="51"/>
  <c r="D10" i="51"/>
  <c r="E9" i="51"/>
  <c r="D9" i="51"/>
  <c r="E8" i="51"/>
  <c r="D8" i="51"/>
  <c r="E7" i="51"/>
  <c r="D7" i="51"/>
  <c r="E6" i="51"/>
  <c r="D6" i="51"/>
  <c r="B20" i="107" a="1"/>
  <c r="B21" i="107" s="1"/>
  <c r="B17" i="107"/>
  <c r="B20" i="107" l="1"/>
  <c r="B23" i="107"/>
  <c r="B22" i="107"/>
  <c r="R615" i="100" l="1"/>
  <c r="S615" i="100" s="1"/>
  <c r="T615" i="100" s="1"/>
  <c r="U615" i="100" s="1"/>
  <c r="V615" i="100" s="1"/>
  <c r="W615" i="100" s="1"/>
  <c r="X615" i="100" s="1"/>
  <c r="Y615" i="100" s="1"/>
  <c r="Z615" i="100" s="1"/>
  <c r="AA615" i="100" s="1"/>
  <c r="AB615" i="100" s="1"/>
  <c r="AC615" i="100" s="1"/>
  <c r="AD615" i="100" s="1"/>
  <c r="AE615" i="100" s="1"/>
  <c r="AF615" i="100" s="1"/>
  <c r="AG615" i="100" s="1"/>
  <c r="AH615" i="100" s="1"/>
  <c r="AI615" i="100" s="1"/>
  <c r="AJ615" i="100" s="1"/>
  <c r="AK615" i="100" s="1"/>
  <c r="AL615" i="100" s="1"/>
  <c r="AM615" i="100" s="1"/>
  <c r="AN615" i="100" s="1"/>
  <c r="AO615" i="100" s="1"/>
  <c r="AP615" i="100" s="1"/>
  <c r="AQ615" i="100" s="1"/>
  <c r="AR615" i="100" s="1"/>
  <c r="AS615" i="100" s="1"/>
  <c r="AT615" i="100" s="1"/>
  <c r="AU615" i="100" s="1"/>
  <c r="AV615" i="100" s="1"/>
  <c r="AW615" i="100" s="1"/>
  <c r="AX615" i="100" s="1"/>
  <c r="AY615" i="100" s="1"/>
  <c r="AZ615" i="100" s="1"/>
  <c r="BA615" i="100" s="1"/>
  <c r="BB615" i="100" s="1"/>
  <c r="BC615" i="100" s="1"/>
  <c r="BD615" i="100" s="1"/>
  <c r="BE615" i="100" s="1"/>
  <c r="BF615" i="100" s="1"/>
  <c r="BG615" i="100" s="1"/>
  <c r="BH615" i="100" s="1"/>
  <c r="BI615" i="100" s="1"/>
  <c r="BJ615" i="100" s="1"/>
  <c r="BK615" i="100" s="1"/>
  <c r="BL615" i="100" s="1"/>
  <c r="BM615" i="100" s="1"/>
  <c r="BN615" i="100" s="1"/>
  <c r="BO615" i="100" s="1"/>
  <c r="BP615" i="100" s="1"/>
  <c r="BQ615" i="100" s="1"/>
  <c r="BR615" i="100" s="1"/>
  <c r="BS615" i="100" s="1"/>
  <c r="BT615" i="100" s="1"/>
  <c r="BU615" i="100" s="1"/>
  <c r="BV615" i="100" s="1"/>
  <c r="BW615" i="100" s="1"/>
  <c r="BX615" i="100" s="1"/>
  <c r="BY615" i="100" s="1"/>
  <c r="BZ615" i="100" s="1"/>
  <c r="CA615" i="100" s="1"/>
  <c r="CB615" i="100" s="1"/>
  <c r="CC615" i="100" s="1"/>
  <c r="CD615" i="100" s="1"/>
  <c r="S542" i="100"/>
  <c r="T542" i="100"/>
  <c r="U542" i="100"/>
  <c r="V542" i="100"/>
  <c r="W542" i="100"/>
  <c r="X542" i="100"/>
  <c r="Y542" i="100"/>
  <c r="Z542" i="100"/>
  <c r="AA542" i="100"/>
  <c r="AB542" i="100"/>
  <c r="AC542" i="100"/>
  <c r="AD542" i="100"/>
  <c r="AE542" i="100"/>
  <c r="AF542" i="100"/>
  <c r="AG542" i="100"/>
  <c r="AH542" i="100"/>
  <c r="AI542" i="100"/>
  <c r="AJ542" i="100"/>
  <c r="AK542" i="100"/>
  <c r="AL542" i="100"/>
  <c r="AM542" i="100"/>
  <c r="AN542" i="100"/>
  <c r="AO542" i="100"/>
  <c r="AP542" i="100"/>
  <c r="AQ542" i="100"/>
  <c r="AR542" i="100"/>
  <c r="AS542" i="100"/>
  <c r="AT542" i="100"/>
  <c r="AU542" i="100"/>
  <c r="AV542" i="100"/>
  <c r="AW542" i="100"/>
  <c r="AX542" i="100"/>
  <c r="AY542" i="100"/>
  <c r="AZ542" i="100"/>
  <c r="BA542" i="100"/>
  <c r="BB542" i="100"/>
  <c r="BC542" i="100"/>
  <c r="BD542" i="100"/>
  <c r="BE542" i="100"/>
  <c r="BF542" i="100"/>
  <c r="BG542" i="100"/>
  <c r="BH542" i="100"/>
  <c r="BI542" i="100"/>
  <c r="BJ542" i="100"/>
  <c r="BK542" i="100"/>
  <c r="BL542" i="100"/>
  <c r="BM542" i="100"/>
  <c r="BN542" i="100"/>
  <c r="BO542" i="100"/>
  <c r="BP542" i="100"/>
  <c r="BQ542" i="100"/>
  <c r="BR542" i="100"/>
  <c r="BS542" i="100"/>
  <c r="R542" i="100"/>
  <c r="S541" i="100"/>
  <c r="T541" i="100"/>
  <c r="U541" i="100"/>
  <c r="V541" i="100"/>
  <c r="W541" i="100"/>
  <c r="X541" i="100"/>
  <c r="Y541" i="100"/>
  <c r="Z541" i="100"/>
  <c r="AA541" i="100"/>
  <c r="AB541" i="100"/>
  <c r="AC541" i="100"/>
  <c r="AD541" i="100"/>
  <c r="AE541" i="100"/>
  <c r="AF541" i="100"/>
  <c r="AG541" i="100"/>
  <c r="AH541" i="100"/>
  <c r="AI541" i="100"/>
  <c r="AJ541" i="100"/>
  <c r="AK541" i="100"/>
  <c r="AL541" i="100"/>
  <c r="AM541" i="100"/>
  <c r="AN541" i="100"/>
  <c r="AO541" i="100"/>
  <c r="AP541" i="100"/>
  <c r="AQ541" i="100"/>
  <c r="AR541" i="100"/>
  <c r="AS541" i="100"/>
  <c r="AT541" i="100"/>
  <c r="AU541" i="100"/>
  <c r="AV541" i="100"/>
  <c r="AW541" i="100"/>
  <c r="AX541" i="100"/>
  <c r="AY541" i="100"/>
  <c r="AZ541" i="100"/>
  <c r="BA541" i="100"/>
  <c r="BB541" i="100"/>
  <c r="BC541" i="100"/>
  <c r="BD541" i="100"/>
  <c r="BE541" i="100"/>
  <c r="BF541" i="100"/>
  <c r="BG541" i="100"/>
  <c r="BH541" i="100"/>
  <c r="BI541" i="100"/>
  <c r="BJ541" i="100"/>
  <c r="BK541" i="100"/>
  <c r="BL541" i="100"/>
  <c r="BM541" i="100"/>
  <c r="BN541" i="100"/>
  <c r="BO541" i="100"/>
  <c r="BP541" i="100"/>
  <c r="BQ541" i="100"/>
  <c r="BR541" i="100"/>
  <c r="BS541" i="100"/>
  <c r="R541" i="100"/>
  <c r="BT512" i="100"/>
  <c r="BU512" i="100" s="1"/>
  <c r="BV512" i="100" s="1"/>
  <c r="BW512" i="100" s="1"/>
  <c r="BX512" i="100" s="1"/>
  <c r="BY512" i="100" s="1"/>
  <c r="BZ512" i="100" s="1"/>
  <c r="CA512" i="100" s="1"/>
  <c r="CB512" i="100" s="1"/>
  <c r="CC512" i="100" s="1"/>
  <c r="CD512" i="100" s="1"/>
  <c r="CD542" i="100" s="1"/>
  <c r="BZ542" i="100" l="1"/>
  <c r="BV542" i="100"/>
  <c r="CC542" i="100"/>
  <c r="BY542" i="100"/>
  <c r="BU542" i="100"/>
  <c r="CB542" i="100"/>
  <c r="BX542" i="100"/>
  <c r="BT542" i="100"/>
  <c r="CA542" i="100"/>
  <c r="BW542" i="100"/>
  <c r="B8" i="107" l="1" a="1"/>
  <c r="B8" i="107" s="1"/>
  <c r="B5" i="107"/>
  <c r="B10" i="107" l="1"/>
  <c r="B11" i="107"/>
  <c r="B13" i="107"/>
  <c r="B9" i="107"/>
  <c r="B12" i="107"/>
  <c r="BT510" i="100" l="1"/>
  <c r="BU510" i="100" l="1"/>
  <c r="BT541" i="100"/>
  <c r="K285" i="100"/>
  <c r="BV510" i="100" l="1"/>
  <c r="BU541" i="100"/>
  <c r="AB226" i="100"/>
  <c r="BW510" i="100" l="1"/>
  <c r="BV541" i="100"/>
  <c r="BX510" i="100" l="1"/>
  <c r="BW541" i="100"/>
  <c r="BY510" i="100" l="1"/>
  <c r="BX541" i="100"/>
  <c r="D9" i="107"/>
  <c r="BZ510" i="100" l="1"/>
  <c r="BY541" i="100"/>
  <c r="S474" i="100"/>
  <c r="T474" i="100" s="1"/>
  <c r="U474" i="100" s="1"/>
  <c r="V474" i="100" s="1"/>
  <c r="W474" i="100" s="1"/>
  <c r="X474" i="100" s="1"/>
  <c r="Y474" i="100" s="1"/>
  <c r="Z474" i="100" s="1"/>
  <c r="AA474" i="100" s="1"/>
  <c r="AB474" i="100" s="1"/>
  <c r="AC474" i="100" s="1"/>
  <c r="AD474" i="100" s="1"/>
  <c r="AE474" i="100" s="1"/>
  <c r="AF474" i="100" s="1"/>
  <c r="AG474" i="100" s="1"/>
  <c r="AH474" i="100" s="1"/>
  <c r="AI474" i="100" s="1"/>
  <c r="AJ474" i="100" s="1"/>
  <c r="AK474" i="100" s="1"/>
  <c r="CA510" i="100" l="1"/>
  <c r="BZ541" i="100"/>
  <c r="F98" i="100"/>
  <c r="CB510" i="100" l="1"/>
  <c r="CA541" i="100"/>
  <c r="F53" i="100"/>
  <c r="AG497" i="100"/>
  <c r="CC510" i="100" l="1"/>
  <c r="CB541" i="100"/>
  <c r="F84" i="100"/>
  <c r="CD510" i="100" l="1"/>
  <c r="CD541" i="100" s="1"/>
  <c r="CC541" i="100"/>
  <c r="F122" i="100"/>
  <c r="R362" i="100" l="1"/>
  <c r="R673" i="100" l="1"/>
  <c r="R204" i="100" s="1"/>
  <c r="Q673" i="100"/>
  <c r="Q204" i="100" s="1"/>
  <c r="P673" i="100"/>
  <c r="O673" i="100"/>
  <c r="R670" i="100"/>
  <c r="Q670" i="100"/>
  <c r="P670" i="100"/>
  <c r="O670" i="100"/>
  <c r="U61" i="104" l="1"/>
  <c r="T62" i="104"/>
  <c r="U62" i="104" s="1"/>
  <c r="V62" i="104" s="1"/>
  <c r="S61" i="104"/>
  <c r="W62" i="104" l="1"/>
  <c r="V61" i="104"/>
  <c r="T61" i="104"/>
  <c r="W61" i="104" l="1"/>
  <c r="X62" i="104"/>
  <c r="Y62" i="104" l="1"/>
  <c r="X61" i="104"/>
  <c r="Z62" i="104" l="1"/>
  <c r="Y61" i="104"/>
  <c r="AA62" i="104" l="1"/>
  <c r="Z61" i="104"/>
  <c r="AA61" i="104" l="1"/>
  <c r="AB62" i="104"/>
  <c r="AC62" i="104" l="1"/>
  <c r="AB61" i="104"/>
  <c r="AD62" i="104" l="1"/>
  <c r="AC61" i="104"/>
  <c r="AE62" i="104" l="1"/>
  <c r="AD61" i="104"/>
  <c r="AE61" i="104" l="1"/>
  <c r="AF62" i="104"/>
  <c r="F119" i="104"/>
  <c r="F120" i="104"/>
  <c r="F121" i="104"/>
  <c r="F122" i="104"/>
  <c r="F123" i="104"/>
  <c r="F124" i="104"/>
  <c r="F125" i="104"/>
  <c r="F126" i="104"/>
  <c r="F127" i="104"/>
  <c r="F128" i="104"/>
  <c r="F129" i="104"/>
  <c r="F130" i="104"/>
  <c r="F131" i="104"/>
  <c r="F132" i="104"/>
  <c r="F133" i="104"/>
  <c r="F134" i="104"/>
  <c r="F135" i="104"/>
  <c r="F136" i="104"/>
  <c r="F137" i="104"/>
  <c r="F138" i="104"/>
  <c r="F139" i="104"/>
  <c r="F140" i="104"/>
  <c r="F141" i="104"/>
  <c r="F142" i="104"/>
  <c r="F143" i="104"/>
  <c r="F144" i="104"/>
  <c r="F145" i="104"/>
  <c r="F146" i="104"/>
  <c r="F147" i="104"/>
  <c r="F148" i="104"/>
  <c r="F149" i="104"/>
  <c r="F150" i="104"/>
  <c r="F151" i="104"/>
  <c r="F152" i="104"/>
  <c r="F153" i="104"/>
  <c r="F154" i="104"/>
  <c r="F155" i="104"/>
  <c r="F156" i="104"/>
  <c r="F157" i="104"/>
  <c r="F158" i="104"/>
  <c r="F159" i="104"/>
  <c r="F160" i="104"/>
  <c r="F161" i="104"/>
  <c r="F162" i="104"/>
  <c r="F163" i="104"/>
  <c r="F164" i="104"/>
  <c r="F165" i="104"/>
  <c r="F166" i="104"/>
  <c r="F167" i="104"/>
  <c r="F168" i="104"/>
  <c r="F169" i="104"/>
  <c r="F170" i="104"/>
  <c r="F171" i="104"/>
  <c r="F172" i="104"/>
  <c r="F173" i="104"/>
  <c r="F174" i="104"/>
  <c r="F175" i="104"/>
  <c r="F176" i="104"/>
  <c r="F177" i="104"/>
  <c r="F178" i="104"/>
  <c r="F179" i="104"/>
  <c r="F180" i="104"/>
  <c r="F181" i="104"/>
  <c r="F182" i="104"/>
  <c r="F118" i="104"/>
  <c r="F115" i="104"/>
  <c r="F116" i="104"/>
  <c r="F117" i="104"/>
  <c r="F114" i="104"/>
  <c r="AG62" i="104" l="1"/>
  <c r="AF61" i="104"/>
  <c r="AH62" i="104" l="1"/>
  <c r="AG61" i="104"/>
  <c r="F184" i="104"/>
  <c r="F185" i="104"/>
  <c r="F186" i="104"/>
  <c r="F187" i="104"/>
  <c r="F188" i="104"/>
  <c r="F189" i="104"/>
  <c r="F190" i="104"/>
  <c r="F191" i="104"/>
  <c r="F192" i="104"/>
  <c r="F193" i="104"/>
  <c r="F194" i="104"/>
  <c r="F195" i="104"/>
  <c r="F196" i="104"/>
  <c r="F197" i="104"/>
  <c r="F198" i="104"/>
  <c r="F199" i="104"/>
  <c r="F200" i="104"/>
  <c r="F201" i="104"/>
  <c r="F202" i="104"/>
  <c r="F203" i="104"/>
  <c r="F204" i="104"/>
  <c r="F205" i="104"/>
  <c r="F206" i="104"/>
  <c r="F207" i="104"/>
  <c r="F208" i="104"/>
  <c r="F209" i="104"/>
  <c r="F210" i="104"/>
  <c r="F211" i="104"/>
  <c r="F212" i="104"/>
  <c r="F213" i="104"/>
  <c r="F183" i="104"/>
  <c r="AI62" i="104" l="1"/>
  <c r="AH61" i="104"/>
  <c r="T72" i="104"/>
  <c r="U72" i="104"/>
  <c r="V72" i="104"/>
  <c r="W72" i="104"/>
  <c r="X72" i="104"/>
  <c r="Y72" i="104"/>
  <c r="Z72" i="104"/>
  <c r="AA72" i="104"/>
  <c r="AB72" i="104"/>
  <c r="AC72" i="104"/>
  <c r="S72" i="104"/>
  <c r="AI61" i="104" l="1"/>
  <c r="AJ62" i="104"/>
  <c r="AB479" i="100"/>
  <c r="AC479" i="100" s="1"/>
  <c r="AD479" i="100" s="1"/>
  <c r="AB478" i="100"/>
  <c r="AC478" i="100" s="1"/>
  <c r="AD478" i="100" s="1"/>
  <c r="AK62" i="104" l="1"/>
  <c r="AJ61" i="104"/>
  <c r="AE478" i="100"/>
  <c r="AF478" i="100" s="1"/>
  <c r="AG478" i="100" s="1"/>
  <c r="AH478" i="100" s="1"/>
  <c r="AI478" i="100" s="1"/>
  <c r="AJ478" i="100" s="1"/>
  <c r="AK478" i="100" s="1"/>
  <c r="AE479" i="100"/>
  <c r="AF479" i="100" s="1"/>
  <c r="AG479" i="100" s="1"/>
  <c r="AH479" i="100" s="1"/>
  <c r="AI479" i="100" s="1"/>
  <c r="AJ479" i="100" s="1"/>
  <c r="AK479" i="100" s="1"/>
  <c r="AH497" i="100" l="1"/>
  <c r="AL62" i="104"/>
  <c r="AK61" i="104"/>
  <c r="AD72" i="104"/>
  <c r="AB497" i="100"/>
  <c r="AB500" i="100" s="1"/>
  <c r="Z500" i="100"/>
  <c r="AC497" i="100"/>
  <c r="AC500" i="100" s="1"/>
  <c r="AD497" i="100"/>
  <c r="AE497" i="100"/>
  <c r="AF497" i="100"/>
  <c r="AA500" i="100"/>
  <c r="AI497" i="100" l="1"/>
  <c r="AM62" i="104"/>
  <c r="AL61" i="104"/>
  <c r="AE72" i="104"/>
  <c r="AF500" i="100"/>
  <c r="AD500" i="100"/>
  <c r="AE500" i="100"/>
  <c r="AJ497" i="100" l="1"/>
  <c r="AM61" i="104"/>
  <c r="AN62" i="104"/>
  <c r="AF72" i="104"/>
  <c r="AL498" i="100" l="1"/>
  <c r="AM498" i="100" s="1"/>
  <c r="AN498" i="100" s="1"/>
  <c r="AO498" i="100" s="1"/>
  <c r="AO62" i="104"/>
  <c r="AN61" i="104"/>
  <c r="AG72" i="104"/>
  <c r="AK497" i="100"/>
  <c r="AL497" i="100" s="1"/>
  <c r="AM497" i="100" s="1"/>
  <c r="AN497" i="100" s="1"/>
  <c r="AP62" i="104" l="1"/>
  <c r="AO61" i="104"/>
  <c r="AH72" i="104"/>
  <c r="AL499" i="100"/>
  <c r="AO497" i="100"/>
  <c r="AP498" i="100"/>
  <c r="AQ62" i="104" l="1"/>
  <c r="AP61" i="104"/>
  <c r="AI72" i="104"/>
  <c r="AM499" i="100"/>
  <c r="AP497" i="100"/>
  <c r="AQ498" i="100"/>
  <c r="AQ61" i="104" l="1"/>
  <c r="AR62" i="104"/>
  <c r="AJ72" i="104"/>
  <c r="AN499" i="100"/>
  <c r="AR498" i="100"/>
  <c r="AQ497" i="100"/>
  <c r="AS62" i="104" l="1"/>
  <c r="AR61" i="104"/>
  <c r="AK72" i="104"/>
  <c r="AO499" i="100"/>
  <c r="AR497" i="100"/>
  <c r="AS498" i="100"/>
  <c r="AT62" i="104" l="1"/>
  <c r="AS61" i="104"/>
  <c r="AL72" i="104"/>
  <c r="AP499" i="100"/>
  <c r="AT498" i="100"/>
  <c r="AS497" i="100"/>
  <c r="AU62" i="104" l="1"/>
  <c r="AT61" i="104"/>
  <c r="AM72" i="104"/>
  <c r="AQ499" i="100"/>
  <c r="AT497" i="100"/>
  <c r="AU498" i="100"/>
  <c r="AU61" i="104" l="1"/>
  <c r="AV62" i="104"/>
  <c r="AN72" i="104"/>
  <c r="AR499" i="100"/>
  <c r="AV498" i="100"/>
  <c r="AU497" i="100"/>
  <c r="AW62" i="104" l="1"/>
  <c r="AV61" i="104"/>
  <c r="AO72" i="104"/>
  <c r="AS499" i="100"/>
  <c r="AV497" i="100"/>
  <c r="AW498" i="100"/>
  <c r="AX62" i="104" l="1"/>
  <c r="AW61" i="104"/>
  <c r="AP72" i="104"/>
  <c r="AT499" i="100"/>
  <c r="AW497" i="100"/>
  <c r="AX498" i="100"/>
  <c r="AY62" i="104" l="1"/>
  <c r="AX61" i="104"/>
  <c r="AQ72" i="104"/>
  <c r="AU499" i="100"/>
  <c r="AX497" i="100"/>
  <c r="AY498" i="100"/>
  <c r="AY61" i="104" l="1"/>
  <c r="AZ62" i="104"/>
  <c r="AR72" i="104"/>
  <c r="AV499" i="100"/>
  <c r="AZ498" i="100"/>
  <c r="AY497" i="100"/>
  <c r="BA62" i="104" l="1"/>
  <c r="AZ61" i="104"/>
  <c r="AS72" i="104"/>
  <c r="AW499" i="100"/>
  <c r="AZ497" i="100"/>
  <c r="BA498" i="100"/>
  <c r="BB62" i="104" l="1"/>
  <c r="BA61" i="104"/>
  <c r="AT72" i="104"/>
  <c r="AX499" i="100"/>
  <c r="BA497" i="100"/>
  <c r="BB498" i="100"/>
  <c r="BC62" i="104" l="1"/>
  <c r="BB61" i="104"/>
  <c r="AU72" i="104"/>
  <c r="AY499" i="100"/>
  <c r="BC498" i="100"/>
  <c r="BB497" i="100"/>
  <c r="BC61" i="104" l="1"/>
  <c r="BD62" i="104"/>
  <c r="AV72" i="104"/>
  <c r="AZ499" i="100"/>
  <c r="BD498" i="100"/>
  <c r="BC497" i="100"/>
  <c r="BE62" i="104" l="1"/>
  <c r="BD61" i="104"/>
  <c r="AW72" i="104"/>
  <c r="BA499" i="100"/>
  <c r="BD497" i="100"/>
  <c r="BE498" i="100"/>
  <c r="BF62" i="104" l="1"/>
  <c r="BE61" i="104"/>
  <c r="AX72" i="104"/>
  <c r="BB499" i="100"/>
  <c r="BE497" i="100"/>
  <c r="BF498" i="100"/>
  <c r="BG62" i="104" l="1"/>
  <c r="BF61" i="104"/>
  <c r="AY72" i="104"/>
  <c r="BC499" i="100"/>
  <c r="BF497" i="100"/>
  <c r="BG498" i="100"/>
  <c r="BG61" i="104" l="1"/>
  <c r="BH62" i="104"/>
  <c r="AZ72" i="104"/>
  <c r="BD499" i="100"/>
  <c r="BH498" i="100"/>
  <c r="BG497" i="100"/>
  <c r="BI62" i="104" l="1"/>
  <c r="BH61" i="104"/>
  <c r="BA72" i="104"/>
  <c r="BE499" i="100"/>
  <c r="BH497" i="100"/>
  <c r="BI498" i="100"/>
  <c r="BJ62" i="104" l="1"/>
  <c r="BI61" i="104"/>
  <c r="BB72" i="104"/>
  <c r="BF499" i="100"/>
  <c r="BI497" i="100"/>
  <c r="BJ498" i="100"/>
  <c r="BK62" i="104" l="1"/>
  <c r="BJ61" i="104"/>
  <c r="BC72" i="104"/>
  <c r="BG499" i="100"/>
  <c r="BK498" i="100"/>
  <c r="BJ497" i="100"/>
  <c r="BK61" i="104" l="1"/>
  <c r="BL62" i="104"/>
  <c r="BD72" i="104"/>
  <c r="BH499" i="100"/>
  <c r="BL498" i="100"/>
  <c r="BK497" i="100"/>
  <c r="BM62" i="104" l="1"/>
  <c r="BL61" i="104"/>
  <c r="BE72" i="104"/>
  <c r="BI499" i="100"/>
  <c r="BM498" i="100"/>
  <c r="BL497" i="100"/>
  <c r="BN62" i="104" l="1"/>
  <c r="BM61" i="104"/>
  <c r="BF72" i="104"/>
  <c r="BJ499" i="100"/>
  <c r="BM497" i="100"/>
  <c r="BN498" i="100"/>
  <c r="BO62" i="104" l="1"/>
  <c r="BN61" i="104"/>
  <c r="BG72" i="104"/>
  <c r="BK499" i="100"/>
  <c r="BO498" i="100"/>
  <c r="BN497" i="100"/>
  <c r="BO61" i="104" l="1"/>
  <c r="BP62" i="104"/>
  <c r="BP61" i="104" s="1"/>
  <c r="BH72" i="104"/>
  <c r="BL499" i="100"/>
  <c r="BP498" i="100"/>
  <c r="BO497" i="100"/>
  <c r="BI72" i="104" l="1"/>
  <c r="BM499" i="100"/>
  <c r="BP497" i="100"/>
  <c r="BQ498" i="100"/>
  <c r="BJ72" i="104" l="1"/>
  <c r="BN499" i="100"/>
  <c r="BQ497" i="100"/>
  <c r="BR498" i="100"/>
  <c r="BK72" i="104" l="1"/>
  <c r="BO499" i="100"/>
  <c r="BS498" i="100"/>
  <c r="BR497" i="100"/>
  <c r="BL72" i="104" l="1"/>
  <c r="BP499" i="100"/>
  <c r="BS497" i="100"/>
  <c r="BT498" i="100"/>
  <c r="BM72" i="104" l="1"/>
  <c r="BQ499" i="100"/>
  <c r="BU498" i="100"/>
  <c r="BT497" i="100"/>
  <c r="BN72" i="104" l="1"/>
  <c r="BR499" i="100"/>
  <c r="BU497" i="100"/>
  <c r="BV498" i="100"/>
  <c r="BO72" i="104" l="1"/>
  <c r="BS499" i="100"/>
  <c r="BW498" i="100"/>
  <c r="BV497" i="100"/>
  <c r="BP72" i="104" l="1"/>
  <c r="BT499" i="100"/>
  <c r="BU499" i="100" s="1"/>
  <c r="BV499" i="100" s="1"/>
  <c r="BW497" i="100"/>
  <c r="BX498" i="100"/>
  <c r="BW499" i="100" l="1"/>
  <c r="BX497" i="100"/>
  <c r="BY498" i="100"/>
  <c r="BY497" i="100" l="1"/>
  <c r="BZ498" i="100"/>
  <c r="BX499" i="100"/>
  <c r="CA498" i="100" l="1"/>
  <c r="BZ497" i="100"/>
  <c r="BY499" i="100"/>
  <c r="CA497" i="100" l="1"/>
  <c r="CB498" i="100"/>
  <c r="BZ499" i="100"/>
  <c r="CC498" i="100" l="1"/>
  <c r="CA499" i="100"/>
  <c r="CB497" i="100"/>
  <c r="CB499" i="100" l="1"/>
  <c r="CC497" i="100"/>
  <c r="CD498" i="100"/>
  <c r="CD497" i="100" l="1"/>
  <c r="CC499" i="100"/>
  <c r="CD499" i="100" l="1"/>
  <c r="AA481" i="100" l="1"/>
  <c r="S644" i="100" l="1"/>
  <c r="T644" i="100"/>
  <c r="U644" i="100" l="1"/>
  <c r="Y671" i="100" l="1"/>
  <c r="Y672" i="100" s="1"/>
  <c r="Z671" i="100"/>
  <c r="Z672" i="100" s="1"/>
  <c r="AA671" i="100" l="1"/>
  <c r="AA672" i="100" s="1"/>
  <c r="V644" i="100" l="1"/>
  <c r="U663" i="100" l="1"/>
  <c r="AE471" i="100" l="1"/>
  <c r="AH471" i="100"/>
  <c r="AA247" i="100" l="1"/>
  <c r="V247" i="100"/>
  <c r="U240" i="100"/>
  <c r="T240" i="100" s="1"/>
  <c r="S240" i="100" s="1"/>
  <c r="R240" i="100" s="1"/>
  <c r="U247" i="100" l="1"/>
  <c r="T247" i="100"/>
  <c r="AK457" i="100"/>
  <c r="AJ457" i="100"/>
  <c r="AJ380" i="100"/>
  <c r="AK380" i="100"/>
  <c r="AJ162" i="100"/>
  <c r="AK162" i="100"/>
  <c r="AK471" i="100" l="1"/>
  <c r="AJ471" i="100"/>
  <c r="AA453" i="100"/>
  <c r="AA455" i="100" s="1"/>
  <c r="BU578" i="100" l="1"/>
  <c r="BV578" i="100"/>
  <c r="BW578" i="100"/>
  <c r="BX578" i="100"/>
  <c r="BY578" i="100"/>
  <c r="BZ578" i="100"/>
  <c r="CA578" i="100"/>
  <c r="CB578" i="100"/>
  <c r="CC578" i="100"/>
  <c r="CD578" i="100"/>
  <c r="AL484" i="100" l="1"/>
  <c r="AM484" i="100" s="1"/>
  <c r="AN484" i="100" s="1"/>
  <c r="AO484" i="100" s="1"/>
  <c r="AP484" i="100" s="1"/>
  <c r="AQ484" i="100" s="1"/>
  <c r="AR484" i="100" s="1"/>
  <c r="AS484" i="100" s="1"/>
  <c r="E555" i="100"/>
  <c r="BQ578" i="100" l="1"/>
  <c r="BR578" i="100"/>
  <c r="BS578" i="100"/>
  <c r="BT578" i="100"/>
  <c r="S485" i="100" l="1"/>
  <c r="T485" i="100"/>
  <c r="U485" i="100"/>
  <c r="V485" i="100"/>
  <c r="W485" i="100"/>
  <c r="X485" i="100"/>
  <c r="R485" i="100"/>
  <c r="Z481" i="100"/>
  <c r="Z485" i="100" s="1"/>
  <c r="AA485" i="100"/>
  <c r="Y481" i="100"/>
  <c r="Y485" i="100" s="1"/>
  <c r="AB481" i="100"/>
  <c r="AB485" i="100" s="1"/>
  <c r="P493" i="100" l="1"/>
  <c r="Q493" i="100"/>
  <c r="R493" i="100"/>
  <c r="R577" i="100" s="1"/>
  <c r="AT484" i="100" l="1"/>
  <c r="AU484" i="100" l="1"/>
  <c r="AV484" i="100" l="1"/>
  <c r="AW484" i="100" l="1"/>
  <c r="AX484" i="100" l="1"/>
  <c r="M66" i="100"/>
  <c r="N66" i="100"/>
  <c r="O66" i="100"/>
  <c r="P66" i="100"/>
  <c r="Q66" i="100"/>
  <c r="R66" i="100"/>
  <c r="L66" i="100"/>
  <c r="AA43" i="100"/>
  <c r="N43" i="100"/>
  <c r="O43" i="100"/>
  <c r="P43" i="100"/>
  <c r="Q43" i="100"/>
  <c r="R43" i="100"/>
  <c r="S43" i="100"/>
  <c r="T43" i="100"/>
  <c r="U43" i="100"/>
  <c r="V43" i="100"/>
  <c r="W43" i="100"/>
  <c r="X43" i="100"/>
  <c r="Y43" i="100"/>
  <c r="Z43" i="100"/>
  <c r="M43" i="100"/>
  <c r="M36" i="100"/>
  <c r="N36" i="100"/>
  <c r="O36" i="100"/>
  <c r="P36" i="100"/>
  <c r="Q36" i="100"/>
  <c r="R36" i="100"/>
  <c r="L36" i="100"/>
  <c r="AL478" i="100" l="1"/>
  <c r="AY484" i="100"/>
  <c r="AM478" i="100" l="1"/>
  <c r="AZ484" i="100"/>
  <c r="AN478" i="100" l="1"/>
  <c r="BA484" i="100"/>
  <c r="AO478" i="100" l="1"/>
  <c r="BB484" i="100"/>
  <c r="AP478" i="100" l="1"/>
  <c r="BC484" i="100"/>
  <c r="AQ478" i="100" l="1"/>
  <c r="BD484" i="100"/>
  <c r="AR478" i="100" l="1"/>
  <c r="BE484" i="100"/>
  <c r="AS478" i="100" l="1"/>
  <c r="BF484" i="100"/>
  <c r="AT478" i="100" l="1"/>
  <c r="BG484" i="100"/>
  <c r="AU478" i="100" l="1"/>
  <c r="BH484" i="100"/>
  <c r="AV478" i="100" l="1"/>
  <c r="BI484" i="100"/>
  <c r="AW478" i="100" l="1"/>
  <c r="BJ484" i="100"/>
  <c r="AX478" i="100" l="1"/>
  <c r="BK484" i="100"/>
  <c r="AY478" i="100" l="1"/>
  <c r="BL484" i="100"/>
  <c r="AA665" i="100"/>
  <c r="AZ478" i="100" l="1"/>
  <c r="AA148" i="100"/>
  <c r="BM484" i="100"/>
  <c r="M636" i="100"/>
  <c r="N636" i="100"/>
  <c r="O636" i="100"/>
  <c r="P636" i="100"/>
  <c r="Q636" i="100"/>
  <c r="R636" i="100"/>
  <c r="S636" i="100"/>
  <c r="L636" i="100"/>
  <c r="BA478" i="100" l="1"/>
  <c r="BN484" i="100"/>
  <c r="BB478" i="100" l="1"/>
  <c r="BO484" i="100"/>
  <c r="BC478" i="100" l="1"/>
  <c r="BP484" i="100"/>
  <c r="AA377" i="100" l="1"/>
  <c r="BD478" i="100"/>
  <c r="BQ484" i="100"/>
  <c r="AA429" i="100" l="1"/>
  <c r="AA433" i="100"/>
  <c r="BE478" i="100"/>
  <c r="BR484" i="100"/>
  <c r="T66" i="100"/>
  <c r="U66" i="100"/>
  <c r="V66" i="100"/>
  <c r="W66" i="100"/>
  <c r="AA66" i="100"/>
  <c r="S66" i="100"/>
  <c r="AA656" i="100" l="1"/>
  <c r="AA147" i="100" s="1"/>
  <c r="AA67" i="100"/>
  <c r="AA95" i="100" s="1"/>
  <c r="Y644" i="100"/>
  <c r="AA644" i="100"/>
  <c r="AA467" i="100" s="1"/>
  <c r="Z644" i="100"/>
  <c r="X644" i="100"/>
  <c r="W644" i="100"/>
  <c r="X66" i="100"/>
  <c r="AA81" i="100"/>
  <c r="BF478" i="100"/>
  <c r="BS484" i="100"/>
  <c r="AA646" i="100"/>
  <c r="AA132" i="100"/>
  <c r="AA133" i="100"/>
  <c r="Z50" i="100"/>
  <c r="AA636" i="100"/>
  <c r="AA50" i="100"/>
  <c r="W636" i="100"/>
  <c r="V636" i="100"/>
  <c r="Z636" i="100"/>
  <c r="U636" i="100"/>
  <c r="Y636" i="100"/>
  <c r="X636" i="100"/>
  <c r="T636" i="100"/>
  <c r="AA378" i="100" l="1"/>
  <c r="AA662" i="100"/>
  <c r="BG478" i="100"/>
  <c r="AA160" i="100"/>
  <c r="BT484" i="100"/>
  <c r="AA36" i="100"/>
  <c r="T36" i="100"/>
  <c r="U36" i="100"/>
  <c r="V36" i="100"/>
  <c r="W36" i="100"/>
  <c r="X36" i="100"/>
  <c r="Y36" i="100"/>
  <c r="Z36" i="100"/>
  <c r="S36" i="100"/>
  <c r="BH478" i="100" l="1"/>
  <c r="BU484" i="100"/>
  <c r="BI478" i="100" l="1"/>
  <c r="BV484" i="100"/>
  <c r="BJ478" i="100" l="1"/>
  <c r="BW484" i="100"/>
  <c r="W18" i="100"/>
  <c r="X18" i="100" s="1"/>
  <c r="Y18" i="100" s="1"/>
  <c r="Z18" i="100" s="1"/>
  <c r="W9" i="100"/>
  <c r="X9" i="100" s="1"/>
  <c r="Y9" i="100" s="1"/>
  <c r="Z9" i="100" s="1"/>
  <c r="BK478" i="100" l="1"/>
  <c r="BX484" i="100"/>
  <c r="BL478" i="100" l="1"/>
  <c r="BY484" i="100"/>
  <c r="BM478" i="100" l="1"/>
  <c r="BZ484" i="100"/>
  <c r="T31" i="107" l="1"/>
  <c r="BN478" i="100"/>
  <c r="CA484" i="100"/>
  <c r="U31" i="107" l="1"/>
  <c r="BO478" i="100"/>
  <c r="BP478" i="100" s="1"/>
  <c r="BQ478" i="100" s="1"/>
  <c r="BR478" i="100" s="1"/>
  <c r="BS478" i="100" s="1"/>
  <c r="BT478" i="100" s="1"/>
  <c r="BU478" i="100" s="1"/>
  <c r="BV478" i="100" s="1"/>
  <c r="BW478" i="100" s="1"/>
  <c r="BX478" i="100" s="1"/>
  <c r="BY478" i="100" s="1"/>
  <c r="BZ478" i="100" s="1"/>
  <c r="CA478" i="100" s="1"/>
  <c r="CB478" i="100" s="1"/>
  <c r="CC478" i="100" s="1"/>
  <c r="CD478" i="100" s="1"/>
  <c r="CB484" i="100"/>
  <c r="S247" i="100"/>
  <c r="R247" i="100" s="1"/>
  <c r="Q247" i="100" s="1"/>
  <c r="Q240" i="100"/>
  <c r="CC484" i="100" l="1"/>
  <c r="T30" i="107"/>
  <c r="U30" i="107" l="1"/>
  <c r="CD484" i="100"/>
  <c r="P132" i="100" l="1"/>
  <c r="P133" i="100"/>
  <c r="M24" i="100"/>
  <c r="M30" i="100" s="1"/>
  <c r="AI380" i="100"/>
  <c r="AL380" i="100" s="1"/>
  <c r="AM380" i="100" s="1"/>
  <c r="AN380" i="100" s="1"/>
  <c r="AO380" i="100" s="1"/>
  <c r="AP380" i="100" s="1"/>
  <c r="AQ380" i="100" s="1"/>
  <c r="AR380" i="100" s="1"/>
  <c r="AS380" i="100" s="1"/>
  <c r="AT380" i="100" s="1"/>
  <c r="AU380" i="100" s="1"/>
  <c r="AV380" i="100" s="1"/>
  <c r="AW380" i="100" s="1"/>
  <c r="AX380" i="100" s="1"/>
  <c r="AY380" i="100" s="1"/>
  <c r="AZ380" i="100" s="1"/>
  <c r="BA380" i="100" s="1"/>
  <c r="BB380" i="100" s="1"/>
  <c r="BC380" i="100" s="1"/>
  <c r="BD380" i="100" s="1"/>
  <c r="BE380" i="100" s="1"/>
  <c r="BF380" i="100" s="1"/>
  <c r="BG380" i="100" s="1"/>
  <c r="BH380" i="100" s="1"/>
  <c r="BI380" i="100" s="1"/>
  <c r="BJ380" i="100" s="1"/>
  <c r="BK380" i="100" s="1"/>
  <c r="BL380" i="100" s="1"/>
  <c r="BM380" i="100" s="1"/>
  <c r="BN380" i="100" s="1"/>
  <c r="BO380" i="100" s="1"/>
  <c r="BP380" i="100" s="1"/>
  <c r="BQ380" i="100" s="1"/>
  <c r="BR380" i="100" s="1"/>
  <c r="BS380" i="100" s="1"/>
  <c r="BT380" i="100" s="1"/>
  <c r="BU380" i="100" s="1"/>
  <c r="BV380" i="100" s="1"/>
  <c r="BW380" i="100" s="1"/>
  <c r="BX380" i="100" s="1"/>
  <c r="BY380" i="100" s="1"/>
  <c r="BZ380" i="100" s="1"/>
  <c r="CA380" i="100" s="1"/>
  <c r="CB380" i="100" s="1"/>
  <c r="CC380" i="100" s="1"/>
  <c r="CD380" i="100" s="1"/>
  <c r="L132" i="100"/>
  <c r="L133" i="100"/>
  <c r="L30" i="100"/>
  <c r="M132" i="100"/>
  <c r="M133" i="100"/>
  <c r="N132" i="100"/>
  <c r="N133" i="100"/>
  <c r="O132" i="100"/>
  <c r="O133" i="100"/>
  <c r="Q132" i="100"/>
  <c r="Q133" i="100"/>
  <c r="Q30" i="100"/>
  <c r="R132" i="100"/>
  <c r="R133" i="100"/>
  <c r="Q25" i="100"/>
  <c r="L25" i="100"/>
  <c r="S132" i="100"/>
  <c r="S133" i="100"/>
  <c r="T132" i="100"/>
  <c r="T133" i="100"/>
  <c r="W15" i="100"/>
  <c r="V15" i="100"/>
  <c r="X15" i="100"/>
  <c r="Y15" i="100"/>
  <c r="Z15" i="100"/>
  <c r="CI247" i="100"/>
  <c r="R236" i="100"/>
  <c r="S236" i="100" s="1"/>
  <c r="T236" i="100" s="1"/>
  <c r="U236" i="100" s="1"/>
  <c r="V236" i="100" s="1"/>
  <c r="W236" i="100" s="1"/>
  <c r="X236" i="100" s="1"/>
  <c r="Y236" i="100" s="1"/>
  <c r="Z236" i="100" s="1"/>
  <c r="AA236" i="100" s="1"/>
  <c r="AB236" i="100" s="1"/>
  <c r="AC236" i="100" s="1"/>
  <c r="AD236" i="100" s="1"/>
  <c r="AE236" i="100" s="1"/>
  <c r="AF236" i="100" s="1"/>
  <c r="AG236" i="100" s="1"/>
  <c r="AH236" i="100" s="1"/>
  <c r="AI236" i="100" s="1"/>
  <c r="AJ236" i="100" s="1"/>
  <c r="AK236" i="100" s="1"/>
  <c r="AL236" i="100" s="1"/>
  <c r="AM236" i="100" s="1"/>
  <c r="AN236" i="100" s="1"/>
  <c r="AO236" i="100" s="1"/>
  <c r="AP236" i="100" s="1"/>
  <c r="AQ236" i="100" s="1"/>
  <c r="AR236" i="100" s="1"/>
  <c r="AS236" i="100" s="1"/>
  <c r="AT236" i="100" s="1"/>
  <c r="AU236" i="100" s="1"/>
  <c r="AV236" i="100" s="1"/>
  <c r="AW236" i="100" s="1"/>
  <c r="AX236" i="100" s="1"/>
  <c r="AY236" i="100" s="1"/>
  <c r="AZ236" i="100" s="1"/>
  <c r="BA236" i="100" s="1"/>
  <c r="BB236" i="100" s="1"/>
  <c r="BC236" i="100" s="1"/>
  <c r="BD236" i="100" s="1"/>
  <c r="BE236" i="100" s="1"/>
  <c r="BF236" i="100" s="1"/>
  <c r="BG236" i="100" s="1"/>
  <c r="BH236" i="100" s="1"/>
  <c r="BI236" i="100" s="1"/>
  <c r="BJ236" i="100" s="1"/>
  <c r="BK236" i="100" s="1"/>
  <c r="BL236" i="100" s="1"/>
  <c r="BM236" i="100" s="1"/>
  <c r="BN236" i="100" s="1"/>
  <c r="BO236" i="100" s="1"/>
  <c r="BP236" i="100" s="1"/>
  <c r="BQ236" i="100" s="1"/>
  <c r="BR236" i="100" s="1"/>
  <c r="BS236" i="100" s="1"/>
  <c r="BT236" i="100" s="1"/>
  <c r="BU236" i="100" s="1"/>
  <c r="BV236" i="100" s="1"/>
  <c r="BW236" i="100" s="1"/>
  <c r="BX236" i="100" s="1"/>
  <c r="BY236" i="100" s="1"/>
  <c r="BZ236" i="100" s="1"/>
  <c r="CA236" i="100" s="1"/>
  <c r="CB236" i="100" s="1"/>
  <c r="CC236" i="100" s="1"/>
  <c r="CD236" i="100" s="1"/>
  <c r="AA15" i="100"/>
  <c r="AB15" i="100"/>
  <c r="AC15" i="100"/>
  <c r="AD15" i="100"/>
  <c r="AE15" i="100"/>
  <c r="AF15" i="100"/>
  <c r="AG15" i="100"/>
  <c r="AH15" i="100"/>
  <c r="AI15" i="100"/>
  <c r="AJ15" i="100"/>
  <c r="AK15" i="100"/>
  <c r="AL15" i="100"/>
  <c r="AM15" i="100"/>
  <c r="AN15" i="100"/>
  <c r="AO15" i="100"/>
  <c r="AP15" i="100"/>
  <c r="AQ15" i="100"/>
  <c r="AR15" i="100"/>
  <c r="AS15" i="100"/>
  <c r="AT15" i="100"/>
  <c r="AU15" i="100"/>
  <c r="AV15" i="100"/>
  <c r="AW15" i="100"/>
  <c r="AX15" i="100"/>
  <c r="AY15" i="100"/>
  <c r="AZ15" i="100"/>
  <c r="BA15" i="100"/>
  <c r="BB15" i="100"/>
  <c r="BC15" i="100"/>
  <c r="BD15" i="100"/>
  <c r="BE15" i="100"/>
  <c r="BF15" i="100"/>
  <c r="BG15" i="100"/>
  <c r="BH15" i="100"/>
  <c r="BI15" i="100"/>
  <c r="BJ15" i="100"/>
  <c r="AB457" i="100"/>
  <c r="AC457" i="100"/>
  <c r="AD457" i="100"/>
  <c r="AE457" i="100"/>
  <c r="AF457" i="100"/>
  <c r="AG457" i="100"/>
  <c r="AH457" i="100"/>
  <c r="AI457" i="100"/>
  <c r="AM457" i="100"/>
  <c r="AN457" i="100" s="1"/>
  <c r="AO457" i="100" s="1"/>
  <c r="AP457" i="100" s="1"/>
  <c r="AQ457" i="100" s="1"/>
  <c r="AR457" i="100" s="1"/>
  <c r="AS457" i="100" s="1"/>
  <c r="AT457" i="100" s="1"/>
  <c r="AU457" i="100" s="1"/>
  <c r="AV457" i="100" s="1"/>
  <c r="AW457" i="100" s="1"/>
  <c r="AX457" i="100" s="1"/>
  <c r="AY457" i="100" s="1"/>
  <c r="AZ457" i="100" s="1"/>
  <c r="BA457" i="100" s="1"/>
  <c r="BB457" i="100" s="1"/>
  <c r="BC457" i="100" s="1"/>
  <c r="BD457" i="100" s="1"/>
  <c r="BE457" i="100" s="1"/>
  <c r="BF457" i="100" s="1"/>
  <c r="BG457" i="100" s="1"/>
  <c r="BH457" i="100" s="1"/>
  <c r="BI457" i="100" s="1"/>
  <c r="BJ457" i="100" s="1"/>
  <c r="BK457" i="100" s="1"/>
  <c r="BL457" i="100" s="1"/>
  <c r="BM457" i="100" s="1"/>
  <c r="BN457" i="100" s="1"/>
  <c r="BO457" i="100" s="1"/>
  <c r="BP457" i="100" s="1"/>
  <c r="BQ457" i="100" s="1"/>
  <c r="BR457" i="100" s="1"/>
  <c r="BS457" i="100" s="1"/>
  <c r="BT457" i="100" s="1"/>
  <c r="BU457" i="100" s="1"/>
  <c r="BV457" i="100" s="1"/>
  <c r="BW457" i="100" s="1"/>
  <c r="BX457" i="100" s="1"/>
  <c r="BY457" i="100" s="1"/>
  <c r="BZ457" i="100" s="1"/>
  <c r="CA457" i="100" s="1"/>
  <c r="CB457" i="100" s="1"/>
  <c r="CC457" i="100" s="1"/>
  <c r="CD457" i="100" s="1"/>
  <c r="L81" i="100"/>
  <c r="AL460" i="100"/>
  <c r="AM460" i="100" s="1"/>
  <c r="AN460" i="100" s="1"/>
  <c r="AO460" i="100" s="1"/>
  <c r="AP460" i="100" s="1"/>
  <c r="AQ460" i="100" s="1"/>
  <c r="AR460" i="100" s="1"/>
  <c r="AS460" i="100" s="1"/>
  <c r="AT460" i="100" s="1"/>
  <c r="AU460" i="100" s="1"/>
  <c r="AV460" i="100" s="1"/>
  <c r="AW460" i="100" s="1"/>
  <c r="AX460" i="100" s="1"/>
  <c r="AY460" i="100" s="1"/>
  <c r="AZ460" i="100" s="1"/>
  <c r="BA460" i="100" s="1"/>
  <c r="BB460" i="100" s="1"/>
  <c r="BC460" i="100" s="1"/>
  <c r="BD460" i="100" s="1"/>
  <c r="BE460" i="100" s="1"/>
  <c r="BF460" i="100" s="1"/>
  <c r="BG460" i="100" s="1"/>
  <c r="BH460" i="100" s="1"/>
  <c r="BI460" i="100" s="1"/>
  <c r="BJ460" i="100" s="1"/>
  <c r="BK460" i="100" s="1"/>
  <c r="BL460" i="100" s="1"/>
  <c r="BM460" i="100" s="1"/>
  <c r="BN460" i="100" s="1"/>
  <c r="BO460" i="100" s="1"/>
  <c r="BP460" i="100" s="1"/>
  <c r="BQ460" i="100" s="1"/>
  <c r="BR460" i="100" s="1"/>
  <c r="BS460" i="100" s="1"/>
  <c r="BT460" i="100" s="1"/>
  <c r="BU460" i="100" s="1"/>
  <c r="BV460" i="100" s="1"/>
  <c r="BW460" i="100" s="1"/>
  <c r="BX460" i="100" s="1"/>
  <c r="BY460" i="100" s="1"/>
  <c r="BZ460" i="100" s="1"/>
  <c r="CA460" i="100" s="1"/>
  <c r="CB460" i="100" s="1"/>
  <c r="CC460" i="100" s="1"/>
  <c r="CD460" i="100" s="1"/>
  <c r="U112" i="100"/>
  <c r="V112" i="100" s="1"/>
  <c r="W112" i="100" s="1"/>
  <c r="X112" i="100" s="1"/>
  <c r="Y112" i="100" s="1"/>
  <c r="Z112" i="100" s="1"/>
  <c r="AA112" i="100" s="1"/>
  <c r="AB112" i="100" s="1"/>
  <c r="AC112" i="100" s="1"/>
  <c r="AD112" i="100" s="1"/>
  <c r="AE112" i="100" s="1"/>
  <c r="AF112" i="100" s="1"/>
  <c r="AG112" i="100" s="1"/>
  <c r="AH112" i="100" s="1"/>
  <c r="AI112" i="100" s="1"/>
  <c r="AJ112" i="100" s="1"/>
  <c r="AK112" i="100" s="1"/>
  <c r="AM112" i="100"/>
  <c r="AN112" i="100" s="1"/>
  <c r="AO112" i="100" s="1"/>
  <c r="AP112" i="100" s="1"/>
  <c r="AQ112" i="100" s="1"/>
  <c r="AR112" i="100" s="1"/>
  <c r="AS112" i="100" s="1"/>
  <c r="AT112" i="100" s="1"/>
  <c r="AU112" i="100" s="1"/>
  <c r="AV112" i="100" s="1"/>
  <c r="AW112" i="100" s="1"/>
  <c r="AX112" i="100" s="1"/>
  <c r="AY112" i="100" s="1"/>
  <c r="AZ112" i="100" s="1"/>
  <c r="BA112" i="100" s="1"/>
  <c r="BB112" i="100" s="1"/>
  <c r="BC112" i="100" s="1"/>
  <c r="BD112" i="100" s="1"/>
  <c r="BE112" i="100" s="1"/>
  <c r="BF112" i="100" s="1"/>
  <c r="BG112" i="100" s="1"/>
  <c r="BH112" i="100" s="1"/>
  <c r="BI112" i="100" s="1"/>
  <c r="BJ112" i="100" s="1"/>
  <c r="BK112" i="100" s="1"/>
  <c r="BL112" i="100" s="1"/>
  <c r="BM112" i="100" s="1"/>
  <c r="BN112" i="100" s="1"/>
  <c r="BO112" i="100" s="1"/>
  <c r="BP112" i="100" s="1"/>
  <c r="BQ112" i="100" s="1"/>
  <c r="BR112" i="100" s="1"/>
  <c r="BS112" i="100" s="1"/>
  <c r="BT112" i="100" s="1"/>
  <c r="BU112" i="100" s="1"/>
  <c r="BV112" i="100" s="1"/>
  <c r="BW112" i="100" s="1"/>
  <c r="BX112" i="100" s="1"/>
  <c r="BY112" i="100" s="1"/>
  <c r="BZ112" i="100" s="1"/>
  <c r="CA112" i="100" s="1"/>
  <c r="CB112" i="100" s="1"/>
  <c r="CC112" i="100" s="1"/>
  <c r="CD112" i="100" s="1"/>
  <c r="AA380" i="100"/>
  <c r="AD380" i="100"/>
  <c r="AE380" i="100"/>
  <c r="AF380" i="100"/>
  <c r="AG380" i="100"/>
  <c r="AH380" i="100"/>
  <c r="L50" i="100"/>
  <c r="L29" i="100"/>
  <c r="L94" i="100" s="1"/>
  <c r="W8" i="100"/>
  <c r="V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R385" i="100"/>
  <c r="S385" i="100" s="1"/>
  <c r="T385" i="100" s="1"/>
  <c r="U385" i="100" s="1"/>
  <c r="V385" i="100" s="1"/>
  <c r="W385" i="100" s="1"/>
  <c r="X385" i="100" s="1"/>
  <c r="Y385" i="100" s="1"/>
  <c r="Z385" i="100" s="1"/>
  <c r="AA385" i="100" s="1"/>
  <c r="AB385" i="100" s="1"/>
  <c r="AC385" i="100" s="1"/>
  <c r="AD385" i="100" s="1"/>
  <c r="AE385" i="100" s="1"/>
  <c r="AF385" i="100" s="1"/>
  <c r="AG385" i="100" s="1"/>
  <c r="AH385" i="100" s="1"/>
  <c r="AI385" i="100" s="1"/>
  <c r="AJ385" i="100" s="1"/>
  <c r="AK385" i="100" s="1"/>
  <c r="AL385" i="100" s="1"/>
  <c r="AM385" i="100" s="1"/>
  <c r="AN385" i="100" s="1"/>
  <c r="AO385" i="100" s="1"/>
  <c r="AP385" i="100" s="1"/>
  <c r="AQ385" i="100" s="1"/>
  <c r="AR385" i="100" s="1"/>
  <c r="AS385" i="100" s="1"/>
  <c r="AT385" i="100" s="1"/>
  <c r="AU385" i="100" s="1"/>
  <c r="AV385" i="100" s="1"/>
  <c r="AW385" i="100" s="1"/>
  <c r="AX385" i="100" s="1"/>
  <c r="AY385" i="100" s="1"/>
  <c r="AZ385" i="100" s="1"/>
  <c r="BA385" i="100" s="1"/>
  <c r="BB385" i="100" s="1"/>
  <c r="BC385" i="100" s="1"/>
  <c r="BD385" i="100" s="1"/>
  <c r="BE385" i="100" s="1"/>
  <c r="BF385" i="100" s="1"/>
  <c r="BG385" i="100" s="1"/>
  <c r="BH385" i="100" s="1"/>
  <c r="BI385" i="100" s="1"/>
  <c r="BJ385" i="100" s="1"/>
  <c r="BK385" i="100" s="1"/>
  <c r="BL385" i="100" s="1"/>
  <c r="BM385" i="100" s="1"/>
  <c r="BN385" i="100" s="1"/>
  <c r="BO385" i="100" s="1"/>
  <c r="AI396" i="100"/>
  <c r="AH396" i="100"/>
  <c r="AG396" i="100"/>
  <c r="AF396" i="100"/>
  <c r="AE396" i="100"/>
  <c r="AD396" i="100"/>
  <c r="AC396" i="100"/>
  <c r="AB396" i="100"/>
  <c r="AA396" i="100"/>
  <c r="Z396" i="100"/>
  <c r="Y396" i="100"/>
  <c r="X396" i="100"/>
  <c r="W396" i="100"/>
  <c r="V396" i="100"/>
  <c r="U396" i="100"/>
  <c r="T377" i="100"/>
  <c r="T396" i="100"/>
  <c r="S377" i="100"/>
  <c r="S396" i="100"/>
  <c r="AB162" i="100"/>
  <c r="AC162" i="100"/>
  <c r="AD162" i="100"/>
  <c r="AE162" i="100"/>
  <c r="AF162" i="100"/>
  <c r="AG162" i="100"/>
  <c r="AH162" i="100"/>
  <c r="AI162" i="100"/>
  <c r="AM162" i="100"/>
  <c r="AN162" i="100" s="1"/>
  <c r="AO162" i="100" s="1"/>
  <c r="AP162" i="100" s="1"/>
  <c r="AQ162" i="100" s="1"/>
  <c r="AR162" i="100" s="1"/>
  <c r="AS162" i="100" s="1"/>
  <c r="AT162" i="100" s="1"/>
  <c r="AU162" i="100" s="1"/>
  <c r="AV162" i="100" s="1"/>
  <c r="AW162" i="100" s="1"/>
  <c r="AX162" i="100" s="1"/>
  <c r="AY162" i="100" s="1"/>
  <c r="AZ162" i="100" s="1"/>
  <c r="BA162" i="100" s="1"/>
  <c r="BB162" i="100" s="1"/>
  <c r="BC162" i="100" s="1"/>
  <c r="BD162" i="100" s="1"/>
  <c r="BE162" i="100" s="1"/>
  <c r="BF162" i="100" s="1"/>
  <c r="BG162" i="100" s="1"/>
  <c r="BH162" i="100" s="1"/>
  <c r="BI162" i="100" s="1"/>
  <c r="BJ162" i="100" s="1"/>
  <c r="BK162" i="100" s="1"/>
  <c r="BL162" i="100" s="1"/>
  <c r="BM162" i="100" s="1"/>
  <c r="BN162" i="100" s="1"/>
  <c r="BO162" i="100" s="1"/>
  <c r="BP162" i="100" s="1"/>
  <c r="BQ162" i="100" s="1"/>
  <c r="BR162" i="100" s="1"/>
  <c r="BS162" i="100" s="1"/>
  <c r="BT162" i="100" s="1"/>
  <c r="BU162" i="100" s="1"/>
  <c r="BV162" i="100" s="1"/>
  <c r="BW162" i="100" s="1"/>
  <c r="BX162" i="100" s="1"/>
  <c r="BY162" i="100" s="1"/>
  <c r="BZ162" i="100" s="1"/>
  <c r="CA162" i="100" s="1"/>
  <c r="CB162" i="100" s="1"/>
  <c r="CC162" i="100" s="1"/>
  <c r="CD162" i="100" s="1"/>
  <c r="M154" i="100"/>
  <c r="N154" i="100" s="1"/>
  <c r="O154" i="100" s="1"/>
  <c r="P154" i="100" s="1"/>
  <c r="Q154" i="100" s="1"/>
  <c r="R154" i="100" s="1"/>
  <c r="S154" i="100" s="1"/>
  <c r="T154" i="100" s="1"/>
  <c r="U154" i="100" s="1"/>
  <c r="V154" i="100" s="1"/>
  <c r="W154" i="100" s="1"/>
  <c r="X154" i="100" s="1"/>
  <c r="Y154" i="100" s="1"/>
  <c r="U217" i="100"/>
  <c r="V217" i="100" s="1"/>
  <c r="W217" i="100" s="1"/>
  <c r="X217" i="100" s="1"/>
  <c r="Y217" i="100" s="1"/>
  <c r="Z217" i="100" s="1"/>
  <c r="AA217" i="100" s="1"/>
  <c r="AB217" i="100" s="1"/>
  <c r="AC217" i="100" s="1"/>
  <c r="AD217" i="100" s="1"/>
  <c r="AE217" i="100" s="1"/>
  <c r="AF217" i="100" s="1"/>
  <c r="AG217" i="100" s="1"/>
  <c r="AH217" i="100" s="1"/>
  <c r="AI217" i="100" s="1"/>
  <c r="AJ217" i="100" s="1"/>
  <c r="AK217" i="100" s="1"/>
  <c r="AL217" i="100" s="1"/>
  <c r="AM217" i="100" s="1"/>
  <c r="AN217" i="100" s="1"/>
  <c r="AO217" i="100" s="1"/>
  <c r="AP217" i="100" s="1"/>
  <c r="AQ217" i="100" s="1"/>
  <c r="AR217" i="100" s="1"/>
  <c r="AS217" i="100" s="1"/>
  <c r="AT217" i="100" s="1"/>
  <c r="AU217" i="100" s="1"/>
  <c r="AV217" i="100" s="1"/>
  <c r="AW217" i="100" s="1"/>
  <c r="AX217" i="100" s="1"/>
  <c r="AY217" i="100" s="1"/>
  <c r="AZ217" i="100" s="1"/>
  <c r="BA217" i="100" s="1"/>
  <c r="BB217" i="100" s="1"/>
  <c r="BC217" i="100" s="1"/>
  <c r="BD217" i="100" s="1"/>
  <c r="BE217" i="100" s="1"/>
  <c r="BF217" i="100" s="1"/>
  <c r="BG217" i="100" s="1"/>
  <c r="BH217" i="100" s="1"/>
  <c r="BI217" i="100" s="1"/>
  <c r="BJ217" i="100" s="1"/>
  <c r="BK217" i="100" s="1"/>
  <c r="BL217" i="100" s="1"/>
  <c r="BM217" i="100" s="1"/>
  <c r="BN217" i="100" s="1"/>
  <c r="BO217" i="100" s="1"/>
  <c r="BP217" i="100" s="1"/>
  <c r="BQ217" i="100" s="1"/>
  <c r="BR217" i="100" s="1"/>
  <c r="BS217" i="100" s="1"/>
  <c r="BT217" i="100" s="1"/>
  <c r="BU217" i="100" s="1"/>
  <c r="BV217" i="100" s="1"/>
  <c r="BW217" i="100" s="1"/>
  <c r="BX217" i="100" s="1"/>
  <c r="BY217" i="100" s="1"/>
  <c r="BZ217" i="100" s="1"/>
  <c r="CA217" i="100" s="1"/>
  <c r="CB217" i="100" s="1"/>
  <c r="CC217" i="100" s="1"/>
  <c r="CD217" i="100" s="1"/>
  <c r="Z191" i="100"/>
  <c r="Z198" i="100"/>
  <c r="S357" i="100"/>
  <c r="S358" i="100" s="1"/>
  <c r="S362" i="100"/>
  <c r="T362" i="100" s="1"/>
  <c r="U362" i="100" s="1"/>
  <c r="V362" i="100" s="1"/>
  <c r="W362" i="100" s="1"/>
  <c r="X362" i="100" s="1"/>
  <c r="Y362" i="100" s="1"/>
  <c r="Z362" i="100" s="1"/>
  <c r="AA362" i="100" s="1"/>
  <c r="AB362" i="100" s="1"/>
  <c r="AC362" i="100" s="1"/>
  <c r="AD362" i="100" s="1"/>
  <c r="AE362" i="100" s="1"/>
  <c r="AF362" i="100" s="1"/>
  <c r="AG362" i="100" s="1"/>
  <c r="AH362" i="100" s="1"/>
  <c r="AI362" i="100" s="1"/>
  <c r="AJ362" i="100" s="1"/>
  <c r="AK362" i="100" s="1"/>
  <c r="AL362" i="100" s="1"/>
  <c r="AM362" i="100" s="1"/>
  <c r="AN362" i="100" s="1"/>
  <c r="AO362" i="100" s="1"/>
  <c r="AP362" i="100" s="1"/>
  <c r="AQ362" i="100" s="1"/>
  <c r="AR362" i="100" s="1"/>
  <c r="AS362" i="100" s="1"/>
  <c r="AT362" i="100" s="1"/>
  <c r="AU362" i="100" s="1"/>
  <c r="AV362" i="100" s="1"/>
  <c r="AW362" i="100" s="1"/>
  <c r="AX362" i="100" s="1"/>
  <c r="AY362" i="100" s="1"/>
  <c r="AZ362" i="100" s="1"/>
  <c r="BA362" i="100" s="1"/>
  <c r="BB362" i="100" s="1"/>
  <c r="BC362" i="100" s="1"/>
  <c r="BD362" i="100" s="1"/>
  <c r="BE362" i="100" s="1"/>
  <c r="BF362" i="100" s="1"/>
  <c r="BG362" i="100" s="1"/>
  <c r="BH362" i="100" s="1"/>
  <c r="BI362" i="100" s="1"/>
  <c r="BJ362" i="100" s="1"/>
  <c r="BK362" i="100" s="1"/>
  <c r="BL362" i="100" s="1"/>
  <c r="BM362" i="100" s="1"/>
  <c r="BN362" i="100" s="1"/>
  <c r="BO362" i="100" s="1"/>
  <c r="BP362" i="100" s="1"/>
  <c r="BQ362" i="100" s="1"/>
  <c r="BR362" i="100" s="1"/>
  <c r="BS362" i="100" s="1"/>
  <c r="BT362" i="100" s="1"/>
  <c r="BU362" i="100" s="1"/>
  <c r="BV362" i="100" s="1"/>
  <c r="BW362" i="100" s="1"/>
  <c r="BX362" i="100" s="1"/>
  <c r="BY362" i="100" s="1"/>
  <c r="BZ362" i="100" s="1"/>
  <c r="CA362" i="100" s="1"/>
  <c r="CB362" i="100" s="1"/>
  <c r="CC362" i="100" s="1"/>
  <c r="CD362" i="100" s="1"/>
  <c r="Y191" i="100"/>
  <c r="Y198" i="100"/>
  <c r="X191" i="100"/>
  <c r="X198" i="100"/>
  <c r="W191" i="100"/>
  <c r="W198" i="100"/>
  <c r="V191" i="100"/>
  <c r="V198" i="100"/>
  <c r="U191" i="100"/>
  <c r="U198" i="100"/>
  <c r="T191" i="100"/>
  <c r="T198" i="100"/>
  <c r="S217" i="100"/>
  <c r="R217" i="100" s="1"/>
  <c r="Q217" i="100" s="1"/>
  <c r="S191" i="100"/>
  <c r="S198" i="100"/>
  <c r="R191" i="100"/>
  <c r="R198" i="100"/>
  <c r="R358" i="100"/>
  <c r="S50" i="100"/>
  <c r="V22" i="100"/>
  <c r="R475" i="100"/>
  <c r="M95" i="100"/>
  <c r="M9" i="100"/>
  <c r="M29" i="100" s="1"/>
  <c r="N95" i="100"/>
  <c r="O95" i="100"/>
  <c r="P95" i="100"/>
  <c r="Q95" i="100"/>
  <c r="R555" i="100" s="1"/>
  <c r="Q29" i="100"/>
  <c r="Q74" i="100" s="1"/>
  <c r="R95" i="100"/>
  <c r="R9" i="100"/>
  <c r="S9" i="100" s="1"/>
  <c r="V29" i="100"/>
  <c r="AB471" i="100"/>
  <c r="AM471" i="100"/>
  <c r="AN471" i="100" s="1"/>
  <c r="AO471" i="100" s="1"/>
  <c r="AP471" i="100" s="1"/>
  <c r="AQ471" i="100" s="1"/>
  <c r="AR471" i="100" s="1"/>
  <c r="AS471" i="100" s="1"/>
  <c r="AT471" i="100" s="1"/>
  <c r="AU471" i="100" s="1"/>
  <c r="AV471" i="100" s="1"/>
  <c r="AW471" i="100" s="1"/>
  <c r="AX471" i="100" s="1"/>
  <c r="AY471" i="100" s="1"/>
  <c r="AZ471" i="100" s="1"/>
  <c r="BA471" i="100" s="1"/>
  <c r="BB471" i="100" s="1"/>
  <c r="BC471" i="100" s="1"/>
  <c r="BD471" i="100" s="1"/>
  <c r="BE471" i="100" s="1"/>
  <c r="BF471" i="100" s="1"/>
  <c r="BG471" i="100" s="1"/>
  <c r="BH471" i="100" s="1"/>
  <c r="BI471" i="100" s="1"/>
  <c r="BJ471" i="100" s="1"/>
  <c r="BK471" i="100" s="1"/>
  <c r="BL471" i="100" s="1"/>
  <c r="BM471" i="100" s="1"/>
  <c r="BN471" i="100" s="1"/>
  <c r="BO471" i="100" s="1"/>
  <c r="BP471" i="100" s="1"/>
  <c r="BQ471" i="100" s="1"/>
  <c r="BR471" i="100" s="1"/>
  <c r="BS471" i="100" s="1"/>
  <c r="BT471" i="100" s="1"/>
  <c r="BU471" i="100" s="1"/>
  <c r="BV471" i="100" s="1"/>
  <c r="BW471" i="100" s="1"/>
  <c r="BX471" i="100" s="1"/>
  <c r="BY471" i="100" s="1"/>
  <c r="BZ471" i="100" s="1"/>
  <c r="CA471" i="100" s="1"/>
  <c r="CB471" i="100" s="1"/>
  <c r="CC471" i="100" s="1"/>
  <c r="CD471" i="100" s="1"/>
  <c r="AC471" i="100"/>
  <c r="AD471" i="100"/>
  <c r="AF471" i="100"/>
  <c r="AG471" i="100"/>
  <c r="AI471" i="100"/>
  <c r="P441" i="100"/>
  <c r="Q441" i="100" s="1"/>
  <c r="R441" i="100" s="1"/>
  <c r="S441" i="100" s="1"/>
  <c r="T441" i="100" s="1"/>
  <c r="U441" i="100" s="1"/>
  <c r="V441" i="100" s="1"/>
  <c r="W441" i="100" s="1"/>
  <c r="X441" i="100" s="1"/>
  <c r="Y441" i="100" s="1"/>
  <c r="Z441" i="100" s="1"/>
  <c r="AA441" i="100" s="1"/>
  <c r="AB441" i="100" s="1"/>
  <c r="AC441" i="100" s="1"/>
  <c r="AD441" i="100" s="1"/>
  <c r="AE441" i="100" s="1"/>
  <c r="AF441" i="100" s="1"/>
  <c r="AG441" i="100" s="1"/>
  <c r="AH441" i="100" s="1"/>
  <c r="AI441" i="100" s="1"/>
  <c r="AJ441" i="100" s="1"/>
  <c r="AK441" i="100" s="1"/>
  <c r="AL441" i="100" s="1"/>
  <c r="AM441" i="100" s="1"/>
  <c r="AN441" i="100" s="1"/>
  <c r="AO441" i="100" s="1"/>
  <c r="AP441" i="100" s="1"/>
  <c r="AQ441" i="100" s="1"/>
  <c r="AR441" i="100" s="1"/>
  <c r="AS441" i="100" s="1"/>
  <c r="AT441" i="100" s="1"/>
  <c r="AU441" i="100" s="1"/>
  <c r="AV441" i="100" s="1"/>
  <c r="AW441" i="100" s="1"/>
  <c r="AX441" i="100" s="1"/>
  <c r="AY441" i="100" s="1"/>
  <c r="AZ441" i="100" s="1"/>
  <c r="BA441" i="100" s="1"/>
  <c r="BB441" i="100" s="1"/>
  <c r="BC441" i="100" s="1"/>
  <c r="BD441" i="100" s="1"/>
  <c r="BE441" i="100" s="1"/>
  <c r="BF441" i="100" s="1"/>
  <c r="BG441" i="100" s="1"/>
  <c r="BH441" i="100" s="1"/>
  <c r="BI441" i="100" s="1"/>
  <c r="BJ441" i="100" s="1"/>
  <c r="BK441" i="100" s="1"/>
  <c r="BL441" i="100" s="1"/>
  <c r="BM441" i="100" s="1"/>
  <c r="BN441" i="100" s="1"/>
  <c r="BO441" i="100" s="1"/>
  <c r="BP441" i="100" s="1"/>
  <c r="BQ441" i="100" s="1"/>
  <c r="BR441" i="100" s="1"/>
  <c r="BS441" i="100" s="1"/>
  <c r="BT441" i="100" s="1"/>
  <c r="BU441" i="100" s="1"/>
  <c r="BV441" i="100" s="1"/>
  <c r="BW441" i="100" s="1"/>
  <c r="BX441" i="100" s="1"/>
  <c r="BY441" i="100" s="1"/>
  <c r="BZ441" i="100" s="1"/>
  <c r="CA441" i="100" s="1"/>
  <c r="CB441" i="100" s="1"/>
  <c r="CC441" i="100" s="1"/>
  <c r="CD441" i="100" s="1"/>
  <c r="P440" i="100"/>
  <c r="Q440" i="100" s="1"/>
  <c r="R440" i="100" s="1"/>
  <c r="S440" i="100" s="1"/>
  <c r="T440" i="100" s="1"/>
  <c r="U440" i="100" s="1"/>
  <c r="V440" i="100" s="1"/>
  <c r="W440" i="100" s="1"/>
  <c r="X440" i="100" s="1"/>
  <c r="Y440" i="100" s="1"/>
  <c r="Z440" i="100" s="1"/>
  <c r="AA440" i="100" s="1"/>
  <c r="AB440" i="100" s="1"/>
  <c r="AC440" i="100" s="1"/>
  <c r="AD440" i="100" s="1"/>
  <c r="AE440" i="100" s="1"/>
  <c r="AF440" i="100" s="1"/>
  <c r="AG440" i="100" s="1"/>
  <c r="AH440" i="100" s="1"/>
  <c r="AI440" i="100" s="1"/>
  <c r="AJ440" i="100" s="1"/>
  <c r="AK440" i="100" s="1"/>
  <c r="AL440" i="100" s="1"/>
  <c r="AM440" i="100" s="1"/>
  <c r="AN440" i="100" s="1"/>
  <c r="AO440" i="100" s="1"/>
  <c r="AP440" i="100" s="1"/>
  <c r="AQ440" i="100" s="1"/>
  <c r="AR440" i="100" s="1"/>
  <c r="AS440" i="100" s="1"/>
  <c r="AT440" i="100" s="1"/>
  <c r="AU440" i="100" s="1"/>
  <c r="AV440" i="100" s="1"/>
  <c r="AW440" i="100" s="1"/>
  <c r="AX440" i="100" s="1"/>
  <c r="AY440" i="100" s="1"/>
  <c r="AZ440" i="100" s="1"/>
  <c r="BA440" i="100" s="1"/>
  <c r="BB440" i="100" s="1"/>
  <c r="BC440" i="100" s="1"/>
  <c r="BD440" i="100" s="1"/>
  <c r="BE440" i="100" s="1"/>
  <c r="BF440" i="100" s="1"/>
  <c r="BG440" i="100" s="1"/>
  <c r="BH440" i="100" s="1"/>
  <c r="BI440" i="100" s="1"/>
  <c r="BJ440" i="100" s="1"/>
  <c r="BK440" i="100" s="1"/>
  <c r="BL440" i="100" s="1"/>
  <c r="BM440" i="100" s="1"/>
  <c r="BN440" i="100" s="1"/>
  <c r="BO440" i="100" s="1"/>
  <c r="BP440" i="100" s="1"/>
  <c r="BQ440" i="100" s="1"/>
  <c r="BR440" i="100" s="1"/>
  <c r="BS440" i="100" s="1"/>
  <c r="BT440" i="100" s="1"/>
  <c r="BU440" i="100" s="1"/>
  <c r="BV440" i="100" s="1"/>
  <c r="BW440" i="100" s="1"/>
  <c r="BX440" i="100" s="1"/>
  <c r="BY440" i="100" s="1"/>
  <c r="BZ440" i="100" s="1"/>
  <c r="CA440" i="100" s="1"/>
  <c r="CB440" i="100" s="1"/>
  <c r="CC440" i="100" s="1"/>
  <c r="CD440" i="100" s="1"/>
  <c r="M165" i="100"/>
  <c r="O81" i="100"/>
  <c r="N81" i="100"/>
  <c r="M81" i="100"/>
  <c r="M646" i="100"/>
  <c r="N646" i="100"/>
  <c r="O646" i="100"/>
  <c r="P646" i="100"/>
  <c r="Q646" i="100"/>
  <c r="R646" i="100"/>
  <c r="S646" i="100"/>
  <c r="T646" i="100"/>
  <c r="L646" i="100"/>
  <c r="R50" i="100"/>
  <c r="Q50" i="100"/>
  <c r="P50" i="100"/>
  <c r="O50" i="100"/>
  <c r="N50" i="100"/>
  <c r="M50" i="100"/>
  <c r="AB43" i="100"/>
  <c r="M18" i="100"/>
  <c r="N18" i="100" s="1"/>
  <c r="O18" i="100" s="1"/>
  <c r="P18" i="100" s="1"/>
  <c r="R18" i="100"/>
  <c r="S18" i="100" s="1"/>
  <c r="T18" i="100" s="1"/>
  <c r="U18" i="100" s="1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U22" i="100"/>
  <c r="T22" i="100"/>
  <c r="S22" i="100"/>
  <c r="R22" i="100"/>
  <c r="Q22" i="100"/>
  <c r="P8" i="100"/>
  <c r="O8" i="100"/>
  <c r="N8" i="100"/>
  <c r="M8" i="100"/>
  <c r="L8" i="100"/>
  <c r="S361" i="100"/>
  <c r="T361" i="100" s="1"/>
  <c r="U361" i="100" s="1"/>
  <c r="V361" i="100" s="1"/>
  <c r="W361" i="100" s="1"/>
  <c r="X361" i="100" s="1"/>
  <c r="Y361" i="100" s="1"/>
  <c r="Z361" i="100" s="1"/>
  <c r="AA361" i="100" s="1"/>
  <c r="AB361" i="100" s="1"/>
  <c r="AC361" i="100" s="1"/>
  <c r="AD361" i="100" s="1"/>
  <c r="AE361" i="100" s="1"/>
  <c r="AF361" i="100" s="1"/>
  <c r="AG361" i="100" s="1"/>
  <c r="AH361" i="100" s="1"/>
  <c r="AI361" i="100" s="1"/>
  <c r="AJ361" i="100" s="1"/>
  <c r="AK361" i="100" s="1"/>
  <c r="AL361" i="100" s="1"/>
  <c r="AM361" i="100" s="1"/>
  <c r="AN361" i="100" s="1"/>
  <c r="AO361" i="100" s="1"/>
  <c r="AP361" i="100" s="1"/>
  <c r="AQ361" i="100" s="1"/>
  <c r="AR361" i="100" s="1"/>
  <c r="AS361" i="100" s="1"/>
  <c r="AT361" i="100" s="1"/>
  <c r="AU361" i="100" s="1"/>
  <c r="AV361" i="100" s="1"/>
  <c r="AW361" i="100" s="1"/>
  <c r="AX361" i="100" s="1"/>
  <c r="AY361" i="100" s="1"/>
  <c r="AZ361" i="100" s="1"/>
  <c r="BA361" i="100" s="1"/>
  <c r="BB361" i="100" s="1"/>
  <c r="BC361" i="100" s="1"/>
  <c r="BD361" i="100" s="1"/>
  <c r="BE361" i="100" s="1"/>
  <c r="BF361" i="100" s="1"/>
  <c r="BG361" i="100" s="1"/>
  <c r="BH361" i="100" s="1"/>
  <c r="BI361" i="100" s="1"/>
  <c r="BJ361" i="100" s="1"/>
  <c r="BK361" i="100" s="1"/>
  <c r="BL361" i="100" s="1"/>
  <c r="BM361" i="100" s="1"/>
  <c r="BN361" i="100" s="1"/>
  <c r="BO361" i="100" s="1"/>
  <c r="BP361" i="100" s="1"/>
  <c r="BQ361" i="100" s="1"/>
  <c r="BR361" i="100" s="1"/>
  <c r="BS361" i="100" s="1"/>
  <c r="BT361" i="100" s="1"/>
  <c r="BU361" i="100" s="1"/>
  <c r="BV361" i="100" s="1"/>
  <c r="BW361" i="100" s="1"/>
  <c r="BX361" i="100" s="1"/>
  <c r="BY361" i="100" s="1"/>
  <c r="BZ361" i="100" s="1"/>
  <c r="CA361" i="100" s="1"/>
  <c r="CB361" i="100" s="1"/>
  <c r="CC361" i="100" s="1"/>
  <c r="CD361" i="100" s="1"/>
  <c r="Q620" i="100"/>
  <c r="R616" i="100"/>
  <c r="S616" i="100" s="1"/>
  <c r="T616" i="100" s="1"/>
  <c r="U616" i="100" s="1"/>
  <c r="V616" i="100" s="1"/>
  <c r="W616" i="100" s="1"/>
  <c r="X616" i="100" s="1"/>
  <c r="Y616" i="100" s="1"/>
  <c r="Z616" i="100" s="1"/>
  <c r="AA616" i="100" s="1"/>
  <c r="AB616" i="100" s="1"/>
  <c r="AC616" i="100" s="1"/>
  <c r="AD616" i="100" s="1"/>
  <c r="AE616" i="100" s="1"/>
  <c r="AF616" i="100" s="1"/>
  <c r="AG616" i="100" s="1"/>
  <c r="AH616" i="100" s="1"/>
  <c r="AI616" i="100" s="1"/>
  <c r="AJ616" i="100" s="1"/>
  <c r="AK616" i="100" s="1"/>
  <c r="AL616" i="100" s="1"/>
  <c r="AM616" i="100" s="1"/>
  <c r="AN616" i="100" s="1"/>
  <c r="AO616" i="100" s="1"/>
  <c r="AP616" i="100" s="1"/>
  <c r="AQ616" i="100" s="1"/>
  <c r="AR616" i="100" s="1"/>
  <c r="AS616" i="100" s="1"/>
  <c r="AT616" i="100" s="1"/>
  <c r="AU616" i="100" s="1"/>
  <c r="AV616" i="100" s="1"/>
  <c r="AW616" i="100" s="1"/>
  <c r="AX616" i="100" s="1"/>
  <c r="AY616" i="100" s="1"/>
  <c r="AZ616" i="100" s="1"/>
  <c r="BA616" i="100" s="1"/>
  <c r="BB616" i="100" s="1"/>
  <c r="BC616" i="100" s="1"/>
  <c r="BD616" i="100" s="1"/>
  <c r="BE616" i="100" s="1"/>
  <c r="BF616" i="100" s="1"/>
  <c r="BG616" i="100" s="1"/>
  <c r="BH616" i="100" s="1"/>
  <c r="BI616" i="100" s="1"/>
  <c r="BJ616" i="100" s="1"/>
  <c r="BK616" i="100" s="1"/>
  <c r="BL616" i="100" s="1"/>
  <c r="BM616" i="100" s="1"/>
  <c r="BN616" i="100" s="1"/>
  <c r="BO616" i="100" s="1"/>
  <c r="BP616" i="100" s="1"/>
  <c r="BQ616" i="100" s="1"/>
  <c r="BR616" i="100" s="1"/>
  <c r="BS616" i="100" s="1"/>
  <c r="BT616" i="100" s="1"/>
  <c r="BU616" i="100" s="1"/>
  <c r="BV616" i="100" s="1"/>
  <c r="BW616" i="100" s="1"/>
  <c r="BX616" i="100" s="1"/>
  <c r="BY616" i="100" s="1"/>
  <c r="BZ616" i="100" s="1"/>
  <c r="CA616" i="100" s="1"/>
  <c r="CB616" i="100" s="1"/>
  <c r="CC616" i="100" s="1"/>
  <c r="CD616" i="100" s="1"/>
  <c r="R613" i="100"/>
  <c r="S613" i="100" s="1"/>
  <c r="T613" i="100" s="1"/>
  <c r="U613" i="100" s="1"/>
  <c r="V613" i="100" s="1"/>
  <c r="W613" i="100" s="1"/>
  <c r="X613" i="100" s="1"/>
  <c r="Y613" i="100" s="1"/>
  <c r="Z613" i="100" s="1"/>
  <c r="AA613" i="100" s="1"/>
  <c r="AB613" i="100" s="1"/>
  <c r="AC613" i="100" s="1"/>
  <c r="AD613" i="100" s="1"/>
  <c r="AE613" i="100" s="1"/>
  <c r="AF613" i="100" s="1"/>
  <c r="AG613" i="100" s="1"/>
  <c r="AH613" i="100" s="1"/>
  <c r="AI613" i="100" s="1"/>
  <c r="AJ613" i="100" s="1"/>
  <c r="AK613" i="100" s="1"/>
  <c r="AL613" i="100" s="1"/>
  <c r="AM613" i="100" s="1"/>
  <c r="AN613" i="100" s="1"/>
  <c r="AO613" i="100" s="1"/>
  <c r="AP613" i="100" s="1"/>
  <c r="AQ613" i="100" s="1"/>
  <c r="AR613" i="100" s="1"/>
  <c r="AS613" i="100" s="1"/>
  <c r="AT613" i="100" s="1"/>
  <c r="AU613" i="100" s="1"/>
  <c r="AV613" i="100" s="1"/>
  <c r="AW613" i="100" s="1"/>
  <c r="AX613" i="100" s="1"/>
  <c r="AY613" i="100" s="1"/>
  <c r="AZ613" i="100" s="1"/>
  <c r="BA613" i="100" s="1"/>
  <c r="BB613" i="100" s="1"/>
  <c r="BC613" i="100" s="1"/>
  <c r="BD613" i="100" s="1"/>
  <c r="BE613" i="100" s="1"/>
  <c r="BF613" i="100" s="1"/>
  <c r="BG613" i="100" s="1"/>
  <c r="BH613" i="100" s="1"/>
  <c r="BI613" i="100" s="1"/>
  <c r="BJ613" i="100" s="1"/>
  <c r="BK613" i="100" s="1"/>
  <c r="BL613" i="100" s="1"/>
  <c r="BM613" i="100" s="1"/>
  <c r="BN613" i="100" s="1"/>
  <c r="BO613" i="100" s="1"/>
  <c r="BP613" i="100" s="1"/>
  <c r="BQ613" i="100" s="1"/>
  <c r="BR613" i="100" s="1"/>
  <c r="BS613" i="100" s="1"/>
  <c r="BT613" i="100" s="1"/>
  <c r="BU613" i="100" s="1"/>
  <c r="BV613" i="100" s="1"/>
  <c r="BW613" i="100" s="1"/>
  <c r="BX613" i="100" s="1"/>
  <c r="BY613" i="100" s="1"/>
  <c r="BZ613" i="100" s="1"/>
  <c r="CA613" i="100" s="1"/>
  <c r="CB613" i="100" s="1"/>
  <c r="CC613" i="100" s="1"/>
  <c r="CD613" i="100" s="1"/>
  <c r="R612" i="100"/>
  <c r="S612" i="100" s="1"/>
  <c r="T612" i="100" s="1"/>
  <c r="U612" i="100" s="1"/>
  <c r="V612" i="100" s="1"/>
  <c r="W612" i="100" s="1"/>
  <c r="X612" i="100" s="1"/>
  <c r="Y612" i="100" s="1"/>
  <c r="Z612" i="100" s="1"/>
  <c r="AA612" i="100" s="1"/>
  <c r="AB612" i="100" s="1"/>
  <c r="AC612" i="100" s="1"/>
  <c r="AD612" i="100" s="1"/>
  <c r="AE612" i="100" s="1"/>
  <c r="AF612" i="100" s="1"/>
  <c r="AG612" i="100" s="1"/>
  <c r="AH612" i="100" s="1"/>
  <c r="AI612" i="100" s="1"/>
  <c r="AJ612" i="100" s="1"/>
  <c r="AK612" i="100" s="1"/>
  <c r="AL612" i="100" s="1"/>
  <c r="AM612" i="100" s="1"/>
  <c r="AN612" i="100" s="1"/>
  <c r="AO612" i="100" s="1"/>
  <c r="AP612" i="100" s="1"/>
  <c r="AQ612" i="100" s="1"/>
  <c r="AR612" i="100" s="1"/>
  <c r="AS612" i="100" s="1"/>
  <c r="AT612" i="100" s="1"/>
  <c r="AU612" i="100" s="1"/>
  <c r="AV612" i="100" s="1"/>
  <c r="AW612" i="100" s="1"/>
  <c r="AX612" i="100" s="1"/>
  <c r="AY612" i="100" s="1"/>
  <c r="AZ612" i="100" s="1"/>
  <c r="BA612" i="100" s="1"/>
  <c r="BB612" i="100" s="1"/>
  <c r="BC612" i="100" s="1"/>
  <c r="BD612" i="100" s="1"/>
  <c r="BE612" i="100" s="1"/>
  <c r="BF612" i="100" s="1"/>
  <c r="BG612" i="100" s="1"/>
  <c r="BH612" i="100" s="1"/>
  <c r="BI612" i="100" s="1"/>
  <c r="BJ612" i="100" s="1"/>
  <c r="BK612" i="100" s="1"/>
  <c r="BL612" i="100" s="1"/>
  <c r="BM612" i="100" s="1"/>
  <c r="BN612" i="100" s="1"/>
  <c r="BO612" i="100" s="1"/>
  <c r="BP612" i="100" s="1"/>
  <c r="BQ612" i="100" s="1"/>
  <c r="BR612" i="100" s="1"/>
  <c r="BS612" i="100" s="1"/>
  <c r="BT612" i="100" s="1"/>
  <c r="BU612" i="100" s="1"/>
  <c r="BV612" i="100" s="1"/>
  <c r="BW612" i="100" s="1"/>
  <c r="BX612" i="100" s="1"/>
  <c r="BY612" i="100" s="1"/>
  <c r="BZ612" i="100" s="1"/>
  <c r="CA612" i="100" s="1"/>
  <c r="CB612" i="100" s="1"/>
  <c r="CC612" i="100" s="1"/>
  <c r="CD612" i="100" s="1"/>
  <c r="Q604" i="100"/>
  <c r="Q605" i="100" s="1"/>
  <c r="Q606" i="100" s="1"/>
  <c r="Q607" i="100" s="1"/>
  <c r="R603" i="100"/>
  <c r="S603" i="100" s="1"/>
  <c r="Q596" i="100"/>
  <c r="Q597" i="100" s="1"/>
  <c r="Q598" i="100" s="1"/>
  <c r="Q599" i="100" s="1"/>
  <c r="Q600" i="100" s="1"/>
  <c r="Q601" i="100" s="1"/>
  <c r="R595" i="100"/>
  <c r="R396" i="100"/>
  <c r="D19" i="107"/>
  <c r="B9" i="48"/>
  <c r="B8" i="48"/>
  <c r="Q198" i="100"/>
  <c r="AC38" i="100"/>
  <c r="AD38" i="100" s="1"/>
  <c r="B1" i="50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G13" i="51"/>
  <c r="C92" i="164" s="1" a="1"/>
  <c r="C110" i="164" s="1"/>
  <c r="H13" i="51"/>
  <c r="G19" i="51"/>
  <c r="H19" i="51"/>
  <c r="J521" i="100" s="1" a="1"/>
  <c r="J534" i="100" s="1"/>
  <c r="G22" i="51"/>
  <c r="H22" i="51"/>
  <c r="G32" i="51"/>
  <c r="H32" i="51"/>
  <c r="G33" i="51"/>
  <c r="H33" i="51"/>
  <c r="G34" i="51"/>
  <c r="H34" i="51"/>
  <c r="Q8" i="100"/>
  <c r="R8" i="100"/>
  <c r="S8" i="100"/>
  <c r="T8" i="100"/>
  <c r="U8" i="100"/>
  <c r="Q15" i="100"/>
  <c r="R15" i="100"/>
  <c r="S15" i="100"/>
  <c r="T15" i="100"/>
  <c r="U15" i="100"/>
  <c r="AM39" i="100"/>
  <c r="AN39" i="100" s="1"/>
  <c r="AO39" i="100" s="1"/>
  <c r="AP39" i="100" s="1"/>
  <c r="AQ39" i="100" s="1"/>
  <c r="AR39" i="100" s="1"/>
  <c r="AS39" i="100" s="1"/>
  <c r="AT39" i="100" s="1"/>
  <c r="AU39" i="100" s="1"/>
  <c r="AV39" i="100" s="1"/>
  <c r="AW39" i="100" s="1"/>
  <c r="AX39" i="100" s="1"/>
  <c r="AY39" i="100" s="1"/>
  <c r="AZ39" i="100" s="1"/>
  <c r="BA39" i="100" s="1"/>
  <c r="BB39" i="100" s="1"/>
  <c r="BC39" i="100" s="1"/>
  <c r="BD39" i="100" s="1"/>
  <c r="BE39" i="100" s="1"/>
  <c r="BF39" i="100" s="1"/>
  <c r="BG39" i="100" s="1"/>
  <c r="BH39" i="100" s="1"/>
  <c r="BI39" i="100" s="1"/>
  <c r="BJ39" i="100" s="1"/>
  <c r="BK39" i="100" s="1"/>
  <c r="BL39" i="100" s="1"/>
  <c r="BM39" i="100" s="1"/>
  <c r="BN39" i="100" s="1"/>
  <c r="BO39" i="100" s="1"/>
  <c r="BP39" i="100" s="1"/>
  <c r="BQ39" i="100" s="1"/>
  <c r="BR39" i="100" s="1"/>
  <c r="BS39" i="100" s="1"/>
  <c r="BT39" i="100" s="1"/>
  <c r="BU39" i="100" s="1"/>
  <c r="BV39" i="100" s="1"/>
  <c r="BW39" i="100" s="1"/>
  <c r="BX39" i="100" s="1"/>
  <c r="BY39" i="100" s="1"/>
  <c r="BZ39" i="100" s="1"/>
  <c r="CA39" i="100" s="1"/>
  <c r="CB39" i="100" s="1"/>
  <c r="CC39" i="100" s="1"/>
  <c r="CD39" i="100" s="1"/>
  <c r="AM43" i="100"/>
  <c r="AN43" i="100" s="1"/>
  <c r="AO43" i="100" s="1"/>
  <c r="AP43" i="100" s="1"/>
  <c r="AQ43" i="100" s="1"/>
  <c r="AR43" i="100" s="1"/>
  <c r="AS43" i="100" s="1"/>
  <c r="AT43" i="100" s="1"/>
  <c r="AU43" i="100" s="1"/>
  <c r="AV43" i="100" s="1"/>
  <c r="AW43" i="100" s="1"/>
  <c r="AX43" i="100" s="1"/>
  <c r="AY43" i="100" s="1"/>
  <c r="AZ43" i="100" s="1"/>
  <c r="BA43" i="100" s="1"/>
  <c r="BB43" i="100" s="1"/>
  <c r="BC43" i="100" s="1"/>
  <c r="BD43" i="100" s="1"/>
  <c r="BE43" i="100" s="1"/>
  <c r="BF43" i="100" s="1"/>
  <c r="BG43" i="100" s="1"/>
  <c r="BH43" i="100" s="1"/>
  <c r="BI43" i="100" s="1"/>
  <c r="BJ43" i="100" s="1"/>
  <c r="BK43" i="100" s="1"/>
  <c r="BL43" i="100" s="1"/>
  <c r="BM43" i="100" s="1"/>
  <c r="BN43" i="100" s="1"/>
  <c r="BO43" i="100" s="1"/>
  <c r="BP43" i="100" s="1"/>
  <c r="BQ43" i="100" s="1"/>
  <c r="BR43" i="100" s="1"/>
  <c r="BS43" i="100" s="1"/>
  <c r="BT43" i="100" s="1"/>
  <c r="BU43" i="100" s="1"/>
  <c r="BV43" i="100" s="1"/>
  <c r="BW43" i="100" s="1"/>
  <c r="BX43" i="100" s="1"/>
  <c r="BY43" i="100" s="1"/>
  <c r="BZ43" i="100" s="1"/>
  <c r="CA43" i="100" s="1"/>
  <c r="CB43" i="100" s="1"/>
  <c r="CC43" i="100" s="1"/>
  <c r="CD43" i="100" s="1"/>
  <c r="D66" i="100" a="1"/>
  <c r="D70" i="100" s="1"/>
  <c r="D73" i="100" a="1"/>
  <c r="D75" i="100" s="1"/>
  <c r="AM159" i="100"/>
  <c r="AN159" i="100" s="1"/>
  <c r="AO159" i="100" s="1"/>
  <c r="AP159" i="100" s="1"/>
  <c r="AQ159" i="100" s="1"/>
  <c r="AR159" i="100" s="1"/>
  <c r="AS159" i="100" s="1"/>
  <c r="AT159" i="100" s="1"/>
  <c r="AU159" i="100" s="1"/>
  <c r="AV159" i="100" s="1"/>
  <c r="AW159" i="100" s="1"/>
  <c r="AX159" i="100" s="1"/>
  <c r="AY159" i="100" s="1"/>
  <c r="AZ159" i="100" s="1"/>
  <c r="BA159" i="100" s="1"/>
  <c r="BB159" i="100" s="1"/>
  <c r="BC159" i="100" s="1"/>
  <c r="BD159" i="100" s="1"/>
  <c r="BE159" i="100" s="1"/>
  <c r="BF159" i="100" s="1"/>
  <c r="BG159" i="100" s="1"/>
  <c r="BH159" i="100" s="1"/>
  <c r="BI159" i="100" s="1"/>
  <c r="BJ159" i="100" s="1"/>
  <c r="BK159" i="100" s="1"/>
  <c r="BL159" i="100" s="1"/>
  <c r="BM159" i="100" s="1"/>
  <c r="BN159" i="100" s="1"/>
  <c r="BO159" i="100" s="1"/>
  <c r="BP159" i="100" s="1"/>
  <c r="BQ159" i="100" s="1"/>
  <c r="BR159" i="100" s="1"/>
  <c r="BS159" i="100" s="1"/>
  <c r="BT159" i="100" s="1"/>
  <c r="BU159" i="100" s="1"/>
  <c r="BV159" i="100" s="1"/>
  <c r="BW159" i="100" s="1"/>
  <c r="BX159" i="100" s="1"/>
  <c r="BY159" i="100" s="1"/>
  <c r="BZ159" i="100" s="1"/>
  <c r="CA159" i="100" s="1"/>
  <c r="CB159" i="100" s="1"/>
  <c r="CC159" i="100" s="1"/>
  <c r="CD159" i="100" s="1"/>
  <c r="L165" i="100"/>
  <c r="N165" i="100"/>
  <c r="O165" i="100"/>
  <c r="P165" i="100"/>
  <c r="Q165" i="100"/>
  <c r="L166" i="100"/>
  <c r="M166" i="100"/>
  <c r="N166" i="100"/>
  <c r="O166" i="100"/>
  <c r="P166" i="100"/>
  <c r="Q166" i="100"/>
  <c r="Q191" i="100"/>
  <c r="AA198" i="100"/>
  <c r="AB198" i="100"/>
  <c r="AC198" i="100"/>
  <c r="AD198" i="100"/>
  <c r="AE198" i="100"/>
  <c r="AF198" i="100"/>
  <c r="AG198" i="100"/>
  <c r="R377" i="100"/>
  <c r="AH475" i="100"/>
  <c r="T475" i="100"/>
  <c r="T483" i="100" s="1"/>
  <c r="U475" i="100"/>
  <c r="U483" i="100" s="1"/>
  <c r="V475" i="100"/>
  <c r="V483" i="100" s="1"/>
  <c r="W475" i="100"/>
  <c r="W483" i="100" s="1"/>
  <c r="X475" i="100"/>
  <c r="X483" i="100" s="1"/>
  <c r="Y475" i="100"/>
  <c r="Z475" i="100"/>
  <c r="Z483" i="100" s="1"/>
  <c r="AA475" i="100"/>
  <c r="AA483" i="100" s="1"/>
  <c r="AB475" i="100"/>
  <c r="AB483" i="100" s="1"/>
  <c r="AC475" i="100"/>
  <c r="AD475" i="100"/>
  <c r="AE475" i="100"/>
  <c r="AF475" i="100"/>
  <c r="AG475" i="100"/>
  <c r="Q488" i="100"/>
  <c r="R488" i="100"/>
  <c r="AC481" i="100"/>
  <c r="AC485" i="100" s="1"/>
  <c r="T482" i="100"/>
  <c r="U482" i="100"/>
  <c r="V482" i="100"/>
  <c r="W482" i="100"/>
  <c r="X482" i="100"/>
  <c r="Z482" i="100"/>
  <c r="AA482" i="100"/>
  <c r="P489" i="100"/>
  <c r="Q489" i="100"/>
  <c r="P490" i="100"/>
  <c r="Q490" i="100"/>
  <c r="P491" i="100"/>
  <c r="Q491" i="100"/>
  <c r="P492" i="100"/>
  <c r="Q492" i="100"/>
  <c r="E554" i="100"/>
  <c r="E647" i="100" a="1"/>
  <c r="E650" i="100" s="1"/>
  <c r="G14" i="104" a="1"/>
  <c r="G42" i="104" s="1"/>
  <c r="C1" i="48"/>
  <c r="B5" i="48"/>
  <c r="B6" i="48"/>
  <c r="B10" i="48"/>
  <c r="B11" i="48"/>
  <c r="P488" i="100"/>
  <c r="R489" i="100"/>
  <c r="R573" i="100" s="1"/>
  <c r="R490" i="100"/>
  <c r="R574" i="100" s="1"/>
  <c r="E558" i="100" a="1"/>
  <c r="E580" i="100" s="1"/>
  <c r="J558" i="100" a="1"/>
  <c r="J564" i="100" s="1"/>
  <c r="G13" i="164" a="1"/>
  <c r="G14" i="164" s="1"/>
  <c r="G76" i="104" a="1"/>
  <c r="G96" i="104" s="1"/>
  <c r="C13" i="164" a="1"/>
  <c r="C16" i="164" s="1"/>
  <c r="C76" i="104" a="1"/>
  <c r="C90" i="104" s="1"/>
  <c r="C14" i="104" a="1"/>
  <c r="C33" i="104" s="1"/>
  <c r="C55" i="164" a="1"/>
  <c r="C73" i="164" s="1"/>
  <c r="E521" i="100" a="1"/>
  <c r="E525" i="100" s="1"/>
  <c r="AL480" i="100"/>
  <c r="AM480" i="100" s="1"/>
  <c r="AN480" i="100" s="1"/>
  <c r="AO480" i="100" s="1"/>
  <c r="AP480" i="100" s="1"/>
  <c r="AQ480" i="100" s="1"/>
  <c r="AR480" i="100" s="1"/>
  <c r="AS480" i="100" s="1"/>
  <c r="AT480" i="100" s="1"/>
  <c r="AU480" i="100" s="1"/>
  <c r="AV480" i="100" s="1"/>
  <c r="AW480" i="100" s="1"/>
  <c r="AX480" i="100" s="1"/>
  <c r="AY480" i="100" s="1"/>
  <c r="AZ480" i="100" s="1"/>
  <c r="BA480" i="100" s="1"/>
  <c r="BB480" i="100" s="1"/>
  <c r="BC480" i="100" s="1"/>
  <c r="BD480" i="100" s="1"/>
  <c r="BE480" i="100" s="1"/>
  <c r="BF480" i="100" s="1"/>
  <c r="BG480" i="100" s="1"/>
  <c r="BH480" i="100" s="1"/>
  <c r="BI480" i="100" s="1"/>
  <c r="BJ480" i="100" s="1"/>
  <c r="BK480" i="100" s="1"/>
  <c r="BL480" i="100" s="1"/>
  <c r="BM480" i="100" s="1"/>
  <c r="BN480" i="100" s="1"/>
  <c r="BO480" i="100" s="1"/>
  <c r="BP480" i="100" s="1"/>
  <c r="BQ480" i="100" s="1"/>
  <c r="AI475" i="100"/>
  <c r="AB482" i="100"/>
  <c r="C27" i="164"/>
  <c r="C38" i="164"/>
  <c r="AJ475" i="100"/>
  <c r="R429" i="100" l="1"/>
  <c r="R433" i="100"/>
  <c r="T429" i="100"/>
  <c r="T433" i="100"/>
  <c r="S429" i="100"/>
  <c r="S433" i="100"/>
  <c r="E595" i="100" a="1"/>
  <c r="E597" i="100" s="1"/>
  <c r="G55" i="164" a="1"/>
  <c r="G57" i="164" s="1"/>
  <c r="I3" i="104" a="1"/>
  <c r="I3" i="164" a="1"/>
  <c r="L3" i="100" a="1"/>
  <c r="D29" i="107" a="1"/>
  <c r="P494" i="100"/>
  <c r="R550" i="100"/>
  <c r="T550" i="100"/>
  <c r="S550" i="100"/>
  <c r="C98" i="164"/>
  <c r="S595" i="100"/>
  <c r="T595" i="100" s="1"/>
  <c r="S554" i="100"/>
  <c r="Q494" i="100"/>
  <c r="BR480" i="100"/>
  <c r="BS480" i="100" s="1"/>
  <c r="BT480" i="100" s="1"/>
  <c r="BU480" i="100" s="1"/>
  <c r="BV480" i="100" s="1"/>
  <c r="BW480" i="100" s="1"/>
  <c r="BX480" i="100" s="1"/>
  <c r="BY480" i="100" s="1"/>
  <c r="BZ480" i="100" s="1"/>
  <c r="CA480" i="100" s="1"/>
  <c r="CB480" i="100" s="1"/>
  <c r="CC480" i="100" s="1"/>
  <c r="CD480" i="100" s="1"/>
  <c r="AH16" i="100"/>
  <c r="AD16" i="100"/>
  <c r="Q131" i="100"/>
  <c r="Q136" i="100" s="1"/>
  <c r="L74" i="100"/>
  <c r="G82" i="104"/>
  <c r="G89" i="104"/>
  <c r="G85" i="104"/>
  <c r="S475" i="100"/>
  <c r="S483" i="100" s="1"/>
  <c r="S482" i="100"/>
  <c r="AT10" i="100"/>
  <c r="P131" i="100"/>
  <c r="P137" i="100" s="1"/>
  <c r="BD10" i="100"/>
  <c r="AV10" i="100"/>
  <c r="BC16" i="100"/>
  <c r="AG10" i="100"/>
  <c r="AR16" i="100"/>
  <c r="AJ16" i="100"/>
  <c r="AF16" i="100"/>
  <c r="T67" i="100"/>
  <c r="BJ10" i="100"/>
  <c r="BK10" i="100" s="1"/>
  <c r="BL10" i="100" s="1"/>
  <c r="BM10" i="100" s="1"/>
  <c r="BN10" i="100" s="1"/>
  <c r="BO10" i="100" s="1"/>
  <c r="BP10" i="100" s="1"/>
  <c r="BQ10" i="100" s="1"/>
  <c r="BR10" i="100" s="1"/>
  <c r="BS10" i="100" s="1"/>
  <c r="BT10" i="100" s="1"/>
  <c r="BU10" i="100" s="1"/>
  <c r="BV10" i="100" s="1"/>
  <c r="BW10" i="100" s="1"/>
  <c r="BX10" i="100" s="1"/>
  <c r="BY10" i="100" s="1"/>
  <c r="BZ10" i="100" s="1"/>
  <c r="CA10" i="100" s="1"/>
  <c r="CB10" i="100" s="1"/>
  <c r="CC10" i="100" s="1"/>
  <c r="CD10" i="100" s="1"/>
  <c r="BB10" i="100"/>
  <c r="BI16" i="100"/>
  <c r="S67" i="100"/>
  <c r="BH16" i="100"/>
  <c r="U67" i="100"/>
  <c r="AQ10" i="100"/>
  <c r="X16" i="100"/>
  <c r="L73" i="100"/>
  <c r="C14" i="104"/>
  <c r="C92" i="164"/>
  <c r="AZ16" i="100"/>
  <c r="AV16" i="100"/>
  <c r="AK16" i="100"/>
  <c r="AC16" i="100"/>
  <c r="AA191" i="100"/>
  <c r="R596" i="100"/>
  <c r="R597" i="100" s="1"/>
  <c r="R598" i="100" s="1"/>
  <c r="R599" i="100" s="1"/>
  <c r="R600" i="100" s="1"/>
  <c r="R601" i="100" s="1"/>
  <c r="R29" i="100"/>
  <c r="R74" i="100" s="1"/>
  <c r="Q94" i="100"/>
  <c r="AD10" i="100"/>
  <c r="BJ16" i="100"/>
  <c r="BK16" i="100" s="1"/>
  <c r="BL16" i="100" s="1"/>
  <c r="BM16" i="100" s="1"/>
  <c r="BN16" i="100" s="1"/>
  <c r="BO16" i="100" s="1"/>
  <c r="BP16" i="100" s="1"/>
  <c r="BQ16" i="100" s="1"/>
  <c r="BR16" i="100" s="1"/>
  <c r="BS16" i="100" s="1"/>
  <c r="BT16" i="100" s="1"/>
  <c r="BU16" i="100" s="1"/>
  <c r="BV16" i="100" s="1"/>
  <c r="BW16" i="100" s="1"/>
  <c r="BX16" i="100" s="1"/>
  <c r="BY16" i="100" s="1"/>
  <c r="BZ16" i="100" s="1"/>
  <c r="CA16" i="100" s="1"/>
  <c r="CB16" i="100" s="1"/>
  <c r="CC16" i="100" s="1"/>
  <c r="CD16" i="100" s="1"/>
  <c r="AX16" i="100"/>
  <c r="AT16" i="100"/>
  <c r="AM16" i="100"/>
  <c r="AA16" i="100"/>
  <c r="Y16" i="100"/>
  <c r="AB39" i="100"/>
  <c r="M80" i="100"/>
  <c r="BA16" i="100"/>
  <c r="AB16" i="100"/>
  <c r="S131" i="100"/>
  <c r="S136" i="100" s="1"/>
  <c r="AH198" i="100"/>
  <c r="M49" i="100"/>
  <c r="BG10" i="100"/>
  <c r="AN10" i="100"/>
  <c r="AF10" i="100"/>
  <c r="L80" i="100"/>
  <c r="BD16" i="100"/>
  <c r="AS16" i="100"/>
  <c r="AP16" i="100"/>
  <c r="AL16" i="100"/>
  <c r="AE16" i="100"/>
  <c r="N131" i="100"/>
  <c r="N136" i="100" s="1"/>
  <c r="S467" i="100"/>
  <c r="M73" i="100"/>
  <c r="AW10" i="100"/>
  <c r="AL10" i="100"/>
  <c r="L49" i="100"/>
  <c r="BF16" i="100"/>
  <c r="BB16" i="100"/>
  <c r="AU16" i="100"/>
  <c r="AN16" i="100"/>
  <c r="O131" i="100"/>
  <c r="O136" i="100" s="1"/>
  <c r="M131" i="100"/>
  <c r="M119" i="100" s="1"/>
  <c r="S596" i="100"/>
  <c r="S597" i="100" s="1"/>
  <c r="S598" i="100" s="1"/>
  <c r="S599" i="100" s="1"/>
  <c r="S600" i="100" s="1"/>
  <c r="S601" i="100" s="1"/>
  <c r="AC483" i="100"/>
  <c r="R604" i="100"/>
  <c r="R605" i="100" s="1"/>
  <c r="R606" i="100" s="1"/>
  <c r="R607" i="100" s="1"/>
  <c r="N9" i="100"/>
  <c r="BF10" i="100"/>
  <c r="AZ10" i="100"/>
  <c r="AP10" i="100"/>
  <c r="AJ10" i="100"/>
  <c r="BE16" i="100"/>
  <c r="AW16" i="100"/>
  <c r="AO16" i="100"/>
  <c r="AG16" i="100"/>
  <c r="Z16" i="100"/>
  <c r="W16" i="100"/>
  <c r="R378" i="100"/>
  <c r="AC39" i="100"/>
  <c r="BE10" i="100"/>
  <c r="AY10" i="100"/>
  <c r="AO10" i="100"/>
  <c r="AI10" i="100"/>
  <c r="BG16" i="100"/>
  <c r="AY16" i="100"/>
  <c r="AQ16" i="100"/>
  <c r="AI16" i="100"/>
  <c r="L131" i="100"/>
  <c r="L118" i="100" s="1"/>
  <c r="E576" i="100"/>
  <c r="U467" i="100"/>
  <c r="BH10" i="100"/>
  <c r="AX10" i="100"/>
  <c r="AR10" i="100"/>
  <c r="AH10" i="100"/>
  <c r="AB10" i="100"/>
  <c r="BI10" i="100"/>
  <c r="BA10" i="100"/>
  <c r="AS10" i="100"/>
  <c r="AK10" i="100"/>
  <c r="AC10" i="100"/>
  <c r="BC10" i="100"/>
  <c r="AU10" i="100"/>
  <c r="AM10" i="100"/>
  <c r="AE10" i="100"/>
  <c r="C32" i="164"/>
  <c r="C22" i="164"/>
  <c r="C15" i="164"/>
  <c r="C78" i="104"/>
  <c r="C60" i="164"/>
  <c r="G18" i="104"/>
  <c r="G15" i="104"/>
  <c r="G78" i="104"/>
  <c r="C93" i="104"/>
  <c r="C83" i="164"/>
  <c r="C26" i="164"/>
  <c r="C31" i="164"/>
  <c r="G37" i="164"/>
  <c r="C37" i="104"/>
  <c r="C36" i="164"/>
  <c r="G19" i="104"/>
  <c r="G33" i="104"/>
  <c r="C65" i="164"/>
  <c r="G95" i="104"/>
  <c r="C41" i="164"/>
  <c r="C81" i="104"/>
  <c r="C27" i="104"/>
  <c r="C23" i="164"/>
  <c r="C20" i="104"/>
  <c r="G83" i="104"/>
  <c r="C17" i="164"/>
  <c r="G35" i="104"/>
  <c r="G24" i="104"/>
  <c r="C109" i="164"/>
  <c r="G93" i="104"/>
  <c r="G92" i="104"/>
  <c r="G76" i="104"/>
  <c r="C21" i="104"/>
  <c r="C34" i="104"/>
  <c r="C61" i="164"/>
  <c r="C43" i="104"/>
  <c r="C32" i="104"/>
  <c r="C35" i="104"/>
  <c r="C39" i="104"/>
  <c r="C24" i="104"/>
  <c r="G101" i="104"/>
  <c r="G100" i="104"/>
  <c r="C18" i="104"/>
  <c r="G80" i="104"/>
  <c r="G94" i="104"/>
  <c r="G84" i="104"/>
  <c r="G79" i="104"/>
  <c r="G90" i="104"/>
  <c r="C28" i="164"/>
  <c r="C69" i="164"/>
  <c r="C14" i="164"/>
  <c r="C35" i="164"/>
  <c r="C77" i="164"/>
  <c r="C26" i="104"/>
  <c r="C24" i="164"/>
  <c r="C71" i="164"/>
  <c r="C31" i="104"/>
  <c r="C74" i="164"/>
  <c r="C86" i="104"/>
  <c r="C29" i="104"/>
  <c r="C40" i="104"/>
  <c r="G103" i="104"/>
  <c r="G99" i="104"/>
  <c r="G81" i="104"/>
  <c r="C29" i="164"/>
  <c r="C16" i="104"/>
  <c r="G37" i="104"/>
  <c r="G88" i="104"/>
  <c r="G26" i="104"/>
  <c r="C103" i="164"/>
  <c r="G97" i="104"/>
  <c r="G98" i="104"/>
  <c r="G91" i="104"/>
  <c r="C20" i="164"/>
  <c r="C25" i="164"/>
  <c r="C23" i="104"/>
  <c r="C42" i="104"/>
  <c r="C13" i="164"/>
  <c r="C37" i="164"/>
  <c r="C39" i="164"/>
  <c r="C17" i="104"/>
  <c r="C40" i="164"/>
  <c r="C36" i="104"/>
  <c r="C19" i="104"/>
  <c r="C38" i="104"/>
  <c r="C28" i="104"/>
  <c r="C59" i="164"/>
  <c r="C21" i="164"/>
  <c r="AC188" i="100"/>
  <c r="AB191" i="100"/>
  <c r="M94" i="100"/>
  <c r="M74" i="100"/>
  <c r="AD39" i="100"/>
  <c r="AE38" i="100"/>
  <c r="AL389" i="100"/>
  <c r="AK396" i="100"/>
  <c r="P119" i="100"/>
  <c r="S29" i="100"/>
  <c r="S49" i="100" s="1"/>
  <c r="T9" i="100"/>
  <c r="Q119" i="100"/>
  <c r="R572" i="100"/>
  <c r="AI198" i="100"/>
  <c r="T603" i="100"/>
  <c r="S604" i="100"/>
  <c r="S605" i="100" s="1"/>
  <c r="S606" i="100" s="1"/>
  <c r="S607" i="100" s="1"/>
  <c r="R483" i="100"/>
  <c r="R492" i="100" s="1"/>
  <c r="W29" i="100"/>
  <c r="R554" i="100"/>
  <c r="T131" i="100"/>
  <c r="T136" i="100" s="1"/>
  <c r="R131" i="100"/>
  <c r="S378" i="100"/>
  <c r="R482" i="100"/>
  <c r="T467" i="100"/>
  <c r="AC42" i="100"/>
  <c r="M25" i="100"/>
  <c r="M26" i="100" s="1"/>
  <c r="T357" i="100"/>
  <c r="AJ396" i="100"/>
  <c r="N24" i="100"/>
  <c r="Q49" i="100"/>
  <c r="G25" i="164"/>
  <c r="C94" i="104"/>
  <c r="C34" i="164"/>
  <c r="C82" i="164"/>
  <c r="C33" i="164"/>
  <c r="C19" i="164"/>
  <c r="C41" i="104"/>
  <c r="C57" i="164"/>
  <c r="C42" i="164"/>
  <c r="C98" i="104"/>
  <c r="C18" i="164"/>
  <c r="C30" i="164"/>
  <c r="C68" i="164"/>
  <c r="C25" i="104"/>
  <c r="C58" i="164"/>
  <c r="C22" i="104"/>
  <c r="C30" i="104"/>
  <c r="C15" i="104"/>
  <c r="G24" i="164"/>
  <c r="G39" i="104"/>
  <c r="G17" i="104"/>
  <c r="G28" i="104"/>
  <c r="C95" i="164"/>
  <c r="C94" i="164"/>
  <c r="C101" i="104"/>
  <c r="C84" i="164"/>
  <c r="C55" i="164"/>
  <c r="C82" i="104"/>
  <c r="C76" i="164"/>
  <c r="C106" i="164"/>
  <c r="C96" i="164"/>
  <c r="G16" i="164"/>
  <c r="G39" i="164"/>
  <c r="G23" i="164"/>
  <c r="G40" i="164"/>
  <c r="G42" i="164"/>
  <c r="G13" i="164"/>
  <c r="G15" i="164"/>
  <c r="G29" i="164"/>
  <c r="G30" i="164"/>
  <c r="G26" i="164"/>
  <c r="G21" i="164"/>
  <c r="G32" i="164"/>
  <c r="G38" i="164"/>
  <c r="G17" i="164"/>
  <c r="G27" i="164"/>
  <c r="G35" i="164"/>
  <c r="G22" i="164"/>
  <c r="G19" i="164"/>
  <c r="G31" i="164"/>
  <c r="G28" i="164"/>
  <c r="G18" i="164"/>
  <c r="G82" i="164"/>
  <c r="G79" i="164"/>
  <c r="C103" i="104"/>
  <c r="C104" i="104"/>
  <c r="G20" i="164"/>
  <c r="G36" i="164"/>
  <c r="G34" i="164"/>
  <c r="G62" i="164"/>
  <c r="G30" i="104"/>
  <c r="G38" i="104"/>
  <c r="G32" i="104"/>
  <c r="G16" i="104"/>
  <c r="G29" i="104"/>
  <c r="G14" i="104"/>
  <c r="G43" i="104"/>
  <c r="G27" i="104"/>
  <c r="G34" i="104"/>
  <c r="G22" i="104"/>
  <c r="G40" i="104"/>
  <c r="G20" i="104"/>
  <c r="G25" i="104"/>
  <c r="G31" i="104"/>
  <c r="G36" i="104"/>
  <c r="G41" i="104"/>
  <c r="G21" i="104"/>
  <c r="G23" i="104"/>
  <c r="C105" i="164"/>
  <c r="G74" i="164"/>
  <c r="G80" i="164"/>
  <c r="G64" i="164"/>
  <c r="G72" i="164"/>
  <c r="G55" i="164"/>
  <c r="G58" i="164"/>
  <c r="G56" i="164"/>
  <c r="G67" i="164"/>
  <c r="G60" i="164"/>
  <c r="G59" i="164"/>
  <c r="G70" i="164"/>
  <c r="G73" i="164"/>
  <c r="G61" i="164"/>
  <c r="G65" i="164"/>
  <c r="G63" i="164"/>
  <c r="G41" i="164"/>
  <c r="G66" i="164"/>
  <c r="G68" i="164"/>
  <c r="G76" i="164"/>
  <c r="G33" i="164"/>
  <c r="C88" i="104"/>
  <c r="C79" i="104"/>
  <c r="C76" i="104"/>
  <c r="C102" i="104"/>
  <c r="C84" i="104"/>
  <c r="C85" i="104"/>
  <c r="C96" i="104"/>
  <c r="C92" i="104"/>
  <c r="C91" i="104"/>
  <c r="C95" i="104"/>
  <c r="C97" i="104"/>
  <c r="C77" i="104"/>
  <c r="C80" i="104"/>
  <c r="C89" i="104"/>
  <c r="C99" i="104"/>
  <c r="C83" i="104"/>
  <c r="C87" i="104"/>
  <c r="C100" i="104"/>
  <c r="C105" i="104"/>
  <c r="C112" i="164"/>
  <c r="C104" i="164"/>
  <c r="C102" i="164"/>
  <c r="C100" i="164"/>
  <c r="C97" i="164"/>
  <c r="C113" i="164"/>
  <c r="C99" i="164"/>
  <c r="C115" i="164"/>
  <c r="C114" i="164"/>
  <c r="C118" i="164"/>
  <c r="C108" i="164"/>
  <c r="C101" i="164"/>
  <c r="C121" i="164"/>
  <c r="C111" i="164"/>
  <c r="C120" i="164"/>
  <c r="C119" i="164"/>
  <c r="C116" i="164"/>
  <c r="C93" i="164"/>
  <c r="C117" i="164"/>
  <c r="C107" i="164"/>
  <c r="C64" i="164"/>
  <c r="C81" i="164"/>
  <c r="C56" i="164"/>
  <c r="C66" i="164"/>
  <c r="C80" i="164"/>
  <c r="C62" i="164"/>
  <c r="C75" i="164"/>
  <c r="C78" i="164"/>
  <c r="C63" i="164"/>
  <c r="C67" i="164"/>
  <c r="C70" i="164"/>
  <c r="C72" i="164"/>
  <c r="C79" i="164"/>
  <c r="G87" i="104"/>
  <c r="G86" i="104"/>
  <c r="G104" i="104"/>
  <c r="G102" i="104"/>
  <c r="G105" i="104"/>
  <c r="G77" i="104"/>
  <c r="J562" i="100"/>
  <c r="J572" i="100"/>
  <c r="J575" i="100"/>
  <c r="J563" i="100"/>
  <c r="J531" i="100"/>
  <c r="J568" i="100"/>
  <c r="J566" i="100"/>
  <c r="D68" i="100"/>
  <c r="D69" i="100"/>
  <c r="E522" i="100"/>
  <c r="E581" i="100"/>
  <c r="E578" i="100"/>
  <c r="D74" i="100"/>
  <c r="E585" i="100"/>
  <c r="E649" i="100"/>
  <c r="E561" i="100"/>
  <c r="E566" i="100"/>
  <c r="E647" i="100"/>
  <c r="D77" i="100"/>
  <c r="J582" i="100"/>
  <c r="D76" i="100"/>
  <c r="D67" i="100"/>
  <c r="E596" i="100"/>
  <c r="E651" i="100"/>
  <c r="D73" i="100"/>
  <c r="Q619" i="100"/>
  <c r="J576" i="100"/>
  <c r="J578" i="100"/>
  <c r="J583" i="100"/>
  <c r="E573" i="100"/>
  <c r="E587" i="100"/>
  <c r="E567" i="100"/>
  <c r="E648" i="100"/>
  <c r="J521" i="100"/>
  <c r="D66" i="100"/>
  <c r="E571" i="100"/>
  <c r="E579" i="100"/>
  <c r="E568" i="100"/>
  <c r="E575" i="100"/>
  <c r="J567" i="100"/>
  <c r="J571" i="100"/>
  <c r="J586" i="100"/>
  <c r="E583" i="100"/>
  <c r="E559" i="100"/>
  <c r="E569" i="100"/>
  <c r="J558" i="100"/>
  <c r="R624" i="100"/>
  <c r="S624" i="100" s="1"/>
  <c r="T624" i="100" s="1"/>
  <c r="U624" i="100" s="1"/>
  <c r="V624" i="100" s="1"/>
  <c r="W624" i="100" s="1"/>
  <c r="X624" i="100" s="1"/>
  <c r="Y624" i="100" s="1"/>
  <c r="Z624" i="100" s="1"/>
  <c r="AA624" i="100" s="1"/>
  <c r="AB624" i="100" s="1"/>
  <c r="AC624" i="100" s="1"/>
  <c r="AD624" i="100" s="1"/>
  <c r="AE624" i="100" s="1"/>
  <c r="AF624" i="100" s="1"/>
  <c r="AG624" i="100" s="1"/>
  <c r="AH624" i="100" s="1"/>
  <c r="AI624" i="100" s="1"/>
  <c r="AJ624" i="100" s="1"/>
  <c r="AK624" i="100" s="1"/>
  <c r="AL624" i="100" s="1"/>
  <c r="AM624" i="100" s="1"/>
  <c r="AN624" i="100" s="1"/>
  <c r="AO624" i="100" s="1"/>
  <c r="AP624" i="100" s="1"/>
  <c r="AQ624" i="100" s="1"/>
  <c r="AR624" i="100" s="1"/>
  <c r="AS624" i="100" s="1"/>
  <c r="AT624" i="100" s="1"/>
  <c r="AU624" i="100" s="1"/>
  <c r="AV624" i="100" s="1"/>
  <c r="AW624" i="100" s="1"/>
  <c r="AX624" i="100" s="1"/>
  <c r="AY624" i="100" s="1"/>
  <c r="AZ624" i="100" s="1"/>
  <c r="BA624" i="100" s="1"/>
  <c r="E537" i="100"/>
  <c r="E544" i="100"/>
  <c r="E526" i="100"/>
  <c r="E548" i="100"/>
  <c r="E547" i="100"/>
  <c r="J581" i="100"/>
  <c r="E528" i="100"/>
  <c r="J584" i="100"/>
  <c r="J587" i="100"/>
  <c r="J585" i="100"/>
  <c r="J580" i="100"/>
  <c r="E558" i="100"/>
  <c r="E586" i="100"/>
  <c r="E563" i="100"/>
  <c r="E562" i="100"/>
  <c r="E574" i="100"/>
  <c r="E572" i="100"/>
  <c r="E565" i="100"/>
  <c r="E531" i="100"/>
  <c r="J579" i="100"/>
  <c r="J559" i="100"/>
  <c r="J526" i="100"/>
  <c r="E560" i="100"/>
  <c r="E595" i="100"/>
  <c r="E534" i="100"/>
  <c r="E545" i="100"/>
  <c r="E546" i="100"/>
  <c r="E538" i="100"/>
  <c r="E524" i="100"/>
  <c r="E533" i="100"/>
  <c r="E550" i="100"/>
  <c r="E541" i="100"/>
  <c r="E549" i="100"/>
  <c r="E543" i="100"/>
  <c r="E540" i="100"/>
  <c r="E536" i="100"/>
  <c r="E535" i="100"/>
  <c r="E523" i="100"/>
  <c r="E539" i="100"/>
  <c r="E530" i="100"/>
  <c r="E521" i="100"/>
  <c r="E532" i="100"/>
  <c r="J577" i="100"/>
  <c r="J569" i="100"/>
  <c r="J570" i="100"/>
  <c r="J561" i="100"/>
  <c r="J560" i="100"/>
  <c r="E527" i="100"/>
  <c r="J573" i="100"/>
  <c r="E529" i="100"/>
  <c r="E542" i="100"/>
  <c r="E584" i="100"/>
  <c r="E582" i="100"/>
  <c r="E564" i="100"/>
  <c r="E570" i="100"/>
  <c r="E577" i="100"/>
  <c r="J565" i="100"/>
  <c r="J574" i="100"/>
  <c r="J550" i="100"/>
  <c r="J540" i="100"/>
  <c r="J537" i="100"/>
  <c r="J529" i="100"/>
  <c r="J539" i="100"/>
  <c r="J524" i="100"/>
  <c r="J532" i="100"/>
  <c r="J533" i="100"/>
  <c r="J547" i="100"/>
  <c r="J527" i="100"/>
  <c r="J549" i="100"/>
  <c r="E606" i="100"/>
  <c r="E604" i="100"/>
  <c r="E608" i="100"/>
  <c r="J541" i="100"/>
  <c r="J530" i="100"/>
  <c r="J543" i="100"/>
  <c r="J522" i="100"/>
  <c r="J544" i="100"/>
  <c r="J535" i="100"/>
  <c r="J538" i="100"/>
  <c r="J542" i="100"/>
  <c r="J528" i="100"/>
  <c r="E602" i="100"/>
  <c r="E600" i="100"/>
  <c r="J536" i="100"/>
  <c r="J548" i="100"/>
  <c r="J523" i="100"/>
  <c r="J525" i="100"/>
  <c r="J545" i="100"/>
  <c r="J546" i="100"/>
  <c r="E612" i="100"/>
  <c r="E617" i="100"/>
  <c r="E603" i="100"/>
  <c r="E599" i="100"/>
  <c r="E611" i="100"/>
  <c r="E598" i="100"/>
  <c r="E601" i="100"/>
  <c r="E607" i="100"/>
  <c r="E619" i="100"/>
  <c r="E605" i="100"/>
  <c r="E610" i="100"/>
  <c r="R614" i="100"/>
  <c r="S614" i="100" s="1"/>
  <c r="T614" i="100" s="1"/>
  <c r="U614" i="100" s="1"/>
  <c r="V614" i="100" s="1"/>
  <c r="W614" i="100" s="1"/>
  <c r="X614" i="100" s="1"/>
  <c r="Y614" i="100" s="1"/>
  <c r="Z614" i="100" s="1"/>
  <c r="AA614" i="100" s="1"/>
  <c r="AB614" i="100" s="1"/>
  <c r="AC614" i="100" s="1"/>
  <c r="AD614" i="100" s="1"/>
  <c r="AE614" i="100" s="1"/>
  <c r="AF614" i="100" s="1"/>
  <c r="AG614" i="100" s="1"/>
  <c r="AH614" i="100" s="1"/>
  <c r="AI614" i="100" s="1"/>
  <c r="AJ614" i="100" s="1"/>
  <c r="AK614" i="100" s="1"/>
  <c r="AL614" i="100" s="1"/>
  <c r="AM614" i="100" s="1"/>
  <c r="AN614" i="100" s="1"/>
  <c r="AO614" i="100" s="1"/>
  <c r="AP614" i="100" s="1"/>
  <c r="AQ614" i="100" s="1"/>
  <c r="AR614" i="100" s="1"/>
  <c r="AS614" i="100" s="1"/>
  <c r="AT614" i="100" s="1"/>
  <c r="AU614" i="100" s="1"/>
  <c r="AV614" i="100" s="1"/>
  <c r="AW614" i="100" s="1"/>
  <c r="AX614" i="100" s="1"/>
  <c r="AY614" i="100" s="1"/>
  <c r="AZ614" i="100" s="1"/>
  <c r="BA614" i="100" s="1"/>
  <c r="BB614" i="100" s="1"/>
  <c r="BC614" i="100" s="1"/>
  <c r="BD614" i="100" s="1"/>
  <c r="BE614" i="100" s="1"/>
  <c r="AB455" i="100"/>
  <c r="K480" i="100" a="1"/>
  <c r="K480" i="100" s="1"/>
  <c r="AD481" i="100"/>
  <c r="AD485" i="100" s="1"/>
  <c r="AC482" i="100"/>
  <c r="BP385" i="100"/>
  <c r="BQ385" i="100" s="1"/>
  <c r="E616" i="100" l="1"/>
  <c r="E613" i="100"/>
  <c r="E618" i="100"/>
  <c r="E623" i="100"/>
  <c r="E609" i="100"/>
  <c r="E615" i="100"/>
  <c r="E614" i="100"/>
  <c r="G71" i="164"/>
  <c r="G78" i="164"/>
  <c r="G83" i="164"/>
  <c r="G75" i="164"/>
  <c r="G69" i="164"/>
  <c r="G84" i="164"/>
  <c r="G77" i="164"/>
  <c r="G81" i="164"/>
  <c r="E622" i="100"/>
  <c r="E620" i="100"/>
  <c r="E621" i="100"/>
  <c r="E624" i="100"/>
  <c r="U469" i="100"/>
  <c r="D29" i="107"/>
  <c r="BV29" i="107"/>
  <c r="BF29" i="107"/>
  <c r="AP29" i="107"/>
  <c r="Z29" i="107"/>
  <c r="J29" i="107"/>
  <c r="BK29" i="107"/>
  <c r="AU29" i="107"/>
  <c r="AE29" i="107"/>
  <c r="O29" i="107"/>
  <c r="BQ29" i="107"/>
  <c r="BA29" i="107"/>
  <c r="AK29" i="107"/>
  <c r="U29" i="107"/>
  <c r="E29" i="107"/>
  <c r="BH29" i="107"/>
  <c r="AR29" i="107"/>
  <c r="AB29" i="107"/>
  <c r="L29" i="107"/>
  <c r="BR29" i="107"/>
  <c r="BB29" i="107"/>
  <c r="AL29" i="107"/>
  <c r="V29" i="107"/>
  <c r="F29" i="107"/>
  <c r="BG29" i="107"/>
  <c r="AQ29" i="107"/>
  <c r="AA29" i="107"/>
  <c r="K29" i="107"/>
  <c r="BM29" i="107"/>
  <c r="AW29" i="107"/>
  <c r="AG29" i="107"/>
  <c r="Q29" i="107"/>
  <c r="BT29" i="107"/>
  <c r="BD29" i="107"/>
  <c r="AN29" i="107"/>
  <c r="X29" i="107"/>
  <c r="H29" i="107"/>
  <c r="BN29" i="107"/>
  <c r="AX29" i="107"/>
  <c r="AH29" i="107"/>
  <c r="R29" i="107"/>
  <c r="BS29" i="107"/>
  <c r="BC29" i="107"/>
  <c r="AM29" i="107"/>
  <c r="W29" i="107"/>
  <c r="G29" i="107"/>
  <c r="BI29" i="107"/>
  <c r="AS29" i="107"/>
  <c r="AC29" i="107"/>
  <c r="M29" i="107"/>
  <c r="BP29" i="107"/>
  <c r="AZ29" i="107"/>
  <c r="AJ29" i="107"/>
  <c r="T29" i="107"/>
  <c r="BJ29" i="107"/>
  <c r="AT29" i="107"/>
  <c r="AD29" i="107"/>
  <c r="N29" i="107"/>
  <c r="BO29" i="107"/>
  <c r="AY29" i="107"/>
  <c r="AI29" i="107"/>
  <c r="S29" i="107"/>
  <c r="BU29" i="107"/>
  <c r="BE29" i="107"/>
  <c r="AO29" i="107"/>
  <c r="Y29" i="107"/>
  <c r="I29" i="107"/>
  <c r="BL29" i="107"/>
  <c r="AV29" i="107"/>
  <c r="AF29" i="107"/>
  <c r="P29" i="107"/>
  <c r="CA3" i="104"/>
  <c r="P3" i="104"/>
  <c r="AF3" i="104"/>
  <c r="AV3" i="104"/>
  <c r="BL3" i="104"/>
  <c r="I3" i="104"/>
  <c r="Y3" i="104"/>
  <c r="AO3" i="104"/>
  <c r="BE3" i="104"/>
  <c r="BU3" i="104"/>
  <c r="R3" i="104"/>
  <c r="AH3" i="104"/>
  <c r="AX3" i="104"/>
  <c r="BN3" i="104"/>
  <c r="K3" i="104"/>
  <c r="AA3" i="104"/>
  <c r="AQ3" i="104"/>
  <c r="BG3" i="104"/>
  <c r="BW3" i="104"/>
  <c r="T3" i="104"/>
  <c r="AJ3" i="104"/>
  <c r="AZ3" i="104"/>
  <c r="BP3" i="104"/>
  <c r="M3" i="104"/>
  <c r="AC3" i="104"/>
  <c r="AS3" i="104"/>
  <c r="BI3" i="104"/>
  <c r="BY3" i="104"/>
  <c r="V3" i="104"/>
  <c r="AL3" i="104"/>
  <c r="BB3" i="104"/>
  <c r="BR3" i="104"/>
  <c r="O3" i="104"/>
  <c r="AE3" i="104"/>
  <c r="AU3" i="104"/>
  <c r="BK3" i="104"/>
  <c r="X3" i="104"/>
  <c r="AN3" i="104"/>
  <c r="BD3" i="104"/>
  <c r="BT3" i="104"/>
  <c r="Q3" i="104"/>
  <c r="AG3" i="104"/>
  <c r="AW3" i="104"/>
  <c r="BM3" i="104"/>
  <c r="J3" i="104"/>
  <c r="Z3" i="104"/>
  <c r="AP3" i="104"/>
  <c r="BF3" i="104"/>
  <c r="BV3" i="104"/>
  <c r="S3" i="104"/>
  <c r="AI3" i="104"/>
  <c r="AY3" i="104"/>
  <c r="BO3" i="104"/>
  <c r="L3" i="104"/>
  <c r="AB3" i="104"/>
  <c r="AR3" i="104"/>
  <c r="BH3" i="104"/>
  <c r="BX3" i="104"/>
  <c r="U3" i="104"/>
  <c r="AK3" i="104"/>
  <c r="BA3" i="104"/>
  <c r="BQ3" i="104"/>
  <c r="N3" i="104"/>
  <c r="AD3" i="104"/>
  <c r="AT3" i="104"/>
  <c r="BJ3" i="104"/>
  <c r="BZ3" i="104"/>
  <c r="W3" i="104"/>
  <c r="AM3" i="104"/>
  <c r="BC3" i="104"/>
  <c r="BS3" i="104"/>
  <c r="Q118" i="100"/>
  <c r="L3" i="100"/>
  <c r="BV3" i="100"/>
  <c r="BF3" i="100"/>
  <c r="AP3" i="100"/>
  <c r="Z3" i="100"/>
  <c r="CA3" i="100"/>
  <c r="BK3" i="100"/>
  <c r="AU3" i="100"/>
  <c r="AE3" i="100"/>
  <c r="O3" i="100"/>
  <c r="BQ3" i="100"/>
  <c r="BA3" i="100"/>
  <c r="AK3" i="100"/>
  <c r="U3" i="100"/>
  <c r="BX3" i="100"/>
  <c r="BH3" i="100"/>
  <c r="AR3" i="100"/>
  <c r="AB3" i="100"/>
  <c r="BR3" i="100"/>
  <c r="BB3" i="100"/>
  <c r="AL3" i="100"/>
  <c r="V3" i="100"/>
  <c r="BW3" i="100"/>
  <c r="BG3" i="100"/>
  <c r="AQ3" i="100"/>
  <c r="AA3" i="100"/>
  <c r="CC3" i="100"/>
  <c r="BM3" i="100"/>
  <c r="AW3" i="100"/>
  <c r="AG3" i="100"/>
  <c r="Q3" i="100"/>
  <c r="BT3" i="100"/>
  <c r="BD3" i="100"/>
  <c r="AN3" i="100"/>
  <c r="X3" i="100"/>
  <c r="CD3" i="100"/>
  <c r="BN3" i="100"/>
  <c r="AX3" i="100"/>
  <c r="AH3" i="100"/>
  <c r="R3" i="100"/>
  <c r="BS3" i="100"/>
  <c r="BC3" i="100"/>
  <c r="AM3" i="100"/>
  <c r="W3" i="100"/>
  <c r="BY3" i="100"/>
  <c r="BI3" i="100"/>
  <c r="AS3" i="100"/>
  <c r="AC3" i="100"/>
  <c r="M3" i="100"/>
  <c r="BP3" i="100"/>
  <c r="AZ3" i="100"/>
  <c r="AJ3" i="100"/>
  <c r="T3" i="100"/>
  <c r="BZ3" i="100"/>
  <c r="BJ3" i="100"/>
  <c r="AT3" i="100"/>
  <c r="AD3" i="100"/>
  <c r="N3" i="100"/>
  <c r="BO3" i="100"/>
  <c r="AY3" i="100"/>
  <c r="AI3" i="100"/>
  <c r="S3" i="100"/>
  <c r="BU3" i="100"/>
  <c r="BE3" i="100"/>
  <c r="AO3" i="100"/>
  <c r="Y3" i="100"/>
  <c r="CB3" i="100"/>
  <c r="BL3" i="100"/>
  <c r="AV3" i="100"/>
  <c r="AF3" i="100"/>
  <c r="P3" i="100"/>
  <c r="I3" i="164"/>
  <c r="BL3" i="164"/>
  <c r="AV3" i="164"/>
  <c r="AF3" i="164"/>
  <c r="P3" i="164"/>
  <c r="BS3" i="164"/>
  <c r="BC3" i="164"/>
  <c r="AM3" i="164"/>
  <c r="W3" i="164"/>
  <c r="BZ3" i="164"/>
  <c r="BJ3" i="164"/>
  <c r="AT3" i="164"/>
  <c r="AD3" i="164"/>
  <c r="N3" i="164"/>
  <c r="BQ3" i="164"/>
  <c r="BA3" i="164"/>
  <c r="AK3" i="164"/>
  <c r="U3" i="164"/>
  <c r="BX3" i="164"/>
  <c r="BH3" i="164"/>
  <c r="AR3" i="164"/>
  <c r="AB3" i="164"/>
  <c r="L3" i="164"/>
  <c r="BO3" i="164"/>
  <c r="AY3" i="164"/>
  <c r="AI3" i="164"/>
  <c r="S3" i="164"/>
  <c r="BV3" i="164"/>
  <c r="BF3" i="164"/>
  <c r="AP3" i="164"/>
  <c r="Z3" i="164"/>
  <c r="J3" i="164"/>
  <c r="BM3" i="164"/>
  <c r="AW3" i="164"/>
  <c r="AG3" i="164"/>
  <c r="Q3" i="164"/>
  <c r="BT3" i="164"/>
  <c r="BD3" i="164"/>
  <c r="AN3" i="164"/>
  <c r="X3" i="164"/>
  <c r="CA3" i="164"/>
  <c r="BK3" i="164"/>
  <c r="AU3" i="164"/>
  <c r="AE3" i="164"/>
  <c r="O3" i="164"/>
  <c r="BR3" i="164"/>
  <c r="BB3" i="164"/>
  <c r="AL3" i="164"/>
  <c r="V3" i="164"/>
  <c r="BY3" i="164"/>
  <c r="BI3" i="164"/>
  <c r="AS3" i="164"/>
  <c r="AC3" i="164"/>
  <c r="M3" i="164"/>
  <c r="BP3" i="164"/>
  <c r="AZ3" i="164"/>
  <c r="AJ3" i="164"/>
  <c r="T3" i="164"/>
  <c r="BW3" i="164"/>
  <c r="BG3" i="164"/>
  <c r="AQ3" i="164"/>
  <c r="AA3" i="164"/>
  <c r="K3" i="164"/>
  <c r="BN3" i="164"/>
  <c r="AX3" i="164"/>
  <c r="AH3" i="164"/>
  <c r="R3" i="164"/>
  <c r="BU3" i="164"/>
  <c r="BE3" i="164"/>
  <c r="AO3" i="164"/>
  <c r="Y3" i="164"/>
  <c r="U95" i="100"/>
  <c r="S95" i="100"/>
  <c r="S555" i="100" s="1"/>
  <c r="T95" i="100"/>
  <c r="U555" i="100" s="1"/>
  <c r="U595" i="100"/>
  <c r="T488" i="100"/>
  <c r="T572" i="100" s="1"/>
  <c r="T493" i="100"/>
  <c r="T577" i="100" s="1"/>
  <c r="S489" i="100"/>
  <c r="S573" i="100" s="1"/>
  <c r="S493" i="100"/>
  <c r="S577" i="100" s="1"/>
  <c r="Q137" i="100"/>
  <c r="T555" i="100"/>
  <c r="AB154" i="100"/>
  <c r="AC154" i="100" s="1"/>
  <c r="AD154" i="100" s="1"/>
  <c r="AE154" i="100" s="1"/>
  <c r="AF154" i="100" s="1"/>
  <c r="AG154" i="100" s="1"/>
  <c r="AH154" i="100" s="1"/>
  <c r="AI154" i="100" s="1"/>
  <c r="AJ154" i="100" s="1"/>
  <c r="AK154" i="100" s="1"/>
  <c r="AL154" i="100" s="1"/>
  <c r="AM154" i="100" s="1"/>
  <c r="AN154" i="100" s="1"/>
  <c r="AO154" i="100" s="1"/>
  <c r="AP154" i="100" s="1"/>
  <c r="AQ154" i="100" s="1"/>
  <c r="AR154" i="100" s="1"/>
  <c r="AS154" i="100" s="1"/>
  <c r="AT154" i="100" s="1"/>
  <c r="AU154" i="100" s="1"/>
  <c r="AV154" i="100" s="1"/>
  <c r="AW154" i="100" s="1"/>
  <c r="AX154" i="100" s="1"/>
  <c r="AY154" i="100" s="1"/>
  <c r="AZ154" i="100" s="1"/>
  <c r="BA154" i="100" s="1"/>
  <c r="BB154" i="100" s="1"/>
  <c r="BC154" i="100" s="1"/>
  <c r="BD154" i="100" s="1"/>
  <c r="BE154" i="100" s="1"/>
  <c r="BF154" i="100" s="1"/>
  <c r="BG154" i="100" s="1"/>
  <c r="BH154" i="100" s="1"/>
  <c r="BI154" i="100" s="1"/>
  <c r="BJ154" i="100" s="1"/>
  <c r="BK154" i="100" s="1"/>
  <c r="BL154" i="100" s="1"/>
  <c r="BM154" i="100" s="1"/>
  <c r="BN154" i="100" s="1"/>
  <c r="BO154" i="100" s="1"/>
  <c r="BP154" i="100" s="1"/>
  <c r="BQ154" i="100" s="1"/>
  <c r="BR154" i="100" s="1"/>
  <c r="BS154" i="100" s="1"/>
  <c r="BT154" i="100" s="1"/>
  <c r="BU154" i="100" s="1"/>
  <c r="BV154" i="100" s="1"/>
  <c r="BW154" i="100" s="1"/>
  <c r="BX154" i="100" s="1"/>
  <c r="BY154" i="100" s="1"/>
  <c r="BZ154" i="100" s="1"/>
  <c r="CA154" i="100" s="1"/>
  <c r="CB154" i="100" s="1"/>
  <c r="CC154" i="100" s="1"/>
  <c r="CD154" i="100" s="1"/>
  <c r="R576" i="100"/>
  <c r="U492" i="100"/>
  <c r="U576" i="100" s="1"/>
  <c r="U493" i="100"/>
  <c r="U577" i="100" s="1"/>
  <c r="BR385" i="100"/>
  <c r="N119" i="100"/>
  <c r="O137" i="100"/>
  <c r="BK15" i="100"/>
  <c r="BL15" i="100" s="1"/>
  <c r="BM15" i="100" s="1"/>
  <c r="BN15" i="100" s="1"/>
  <c r="BO15" i="100" s="1"/>
  <c r="BP15" i="100" s="1"/>
  <c r="BQ15" i="100" s="1"/>
  <c r="BR15" i="100" s="1"/>
  <c r="BS15" i="100" s="1"/>
  <c r="BT15" i="100" s="1"/>
  <c r="BU15" i="100" s="1"/>
  <c r="BV15" i="100" s="1"/>
  <c r="BW15" i="100" s="1"/>
  <c r="BX15" i="100" s="1"/>
  <c r="BY15" i="100" s="1"/>
  <c r="BZ15" i="100" s="1"/>
  <c r="CA15" i="100" s="1"/>
  <c r="CB15" i="100" s="1"/>
  <c r="CC15" i="100" s="1"/>
  <c r="CD15" i="100" s="1"/>
  <c r="M136" i="100"/>
  <c r="S490" i="100"/>
  <c r="S574" i="100" s="1"/>
  <c r="P136" i="100"/>
  <c r="T596" i="100"/>
  <c r="T597" i="100" s="1"/>
  <c r="T598" i="100" s="1"/>
  <c r="T599" i="100" s="1"/>
  <c r="T600" i="100" s="1"/>
  <c r="T601" i="100" s="1"/>
  <c r="R49" i="100"/>
  <c r="R94" i="100"/>
  <c r="N137" i="100"/>
  <c r="M118" i="100"/>
  <c r="M137" i="100"/>
  <c r="L119" i="100"/>
  <c r="S488" i="100"/>
  <c r="S572" i="100" s="1"/>
  <c r="S380" i="100"/>
  <c r="S491" i="100"/>
  <c r="S575" i="100" s="1"/>
  <c r="O119" i="100"/>
  <c r="S137" i="100"/>
  <c r="S138" i="100" s="1"/>
  <c r="S119" i="100"/>
  <c r="S492" i="100"/>
  <c r="S74" i="100"/>
  <c r="U489" i="100"/>
  <c r="U573" i="100" s="1"/>
  <c r="U490" i="100"/>
  <c r="U574" i="100" s="1"/>
  <c r="U491" i="100"/>
  <c r="U575" i="100" s="1"/>
  <c r="U488" i="100"/>
  <c r="N29" i="100"/>
  <c r="O9" i="100"/>
  <c r="R491" i="100"/>
  <c r="R494" i="100" s="1"/>
  <c r="U9" i="100"/>
  <c r="U29" i="100" s="1"/>
  <c r="U74" i="100" s="1"/>
  <c r="T29" i="100"/>
  <c r="T74" i="100" s="1"/>
  <c r="AL396" i="100"/>
  <c r="AM389" i="100"/>
  <c r="U596" i="100"/>
  <c r="U597" i="100" s="1"/>
  <c r="U598" i="100" s="1"/>
  <c r="U599" i="100" s="1"/>
  <c r="U600" i="100" s="1"/>
  <c r="U601" i="100" s="1"/>
  <c r="AL474" i="100"/>
  <c r="AK475" i="100"/>
  <c r="T358" i="100"/>
  <c r="U357" i="100"/>
  <c r="AJ198" i="100"/>
  <c r="S94" i="100"/>
  <c r="AC43" i="100"/>
  <c r="AD42" i="100"/>
  <c r="R119" i="100"/>
  <c r="R137" i="100"/>
  <c r="R136" i="100"/>
  <c r="X29" i="100"/>
  <c r="T604" i="100"/>
  <c r="T605" i="100" s="1"/>
  <c r="T606" i="100" s="1"/>
  <c r="T607" i="100" s="1"/>
  <c r="U603" i="100"/>
  <c r="N25" i="100"/>
  <c r="N26" i="100" s="1"/>
  <c r="N30" i="100"/>
  <c r="O24" i="100"/>
  <c r="T468" i="100"/>
  <c r="T489" i="100"/>
  <c r="T573" i="100" s="1"/>
  <c r="T492" i="100"/>
  <c r="T490" i="100"/>
  <c r="T574" i="100" s="1"/>
  <c r="T491" i="100"/>
  <c r="T575" i="100" s="1"/>
  <c r="U468" i="100"/>
  <c r="T119" i="100"/>
  <c r="T137" i="100"/>
  <c r="T138" i="100" s="1"/>
  <c r="AF38" i="100"/>
  <c r="AE39" i="100"/>
  <c r="AC191" i="100"/>
  <c r="AD188" i="100"/>
  <c r="Z133" i="100"/>
  <c r="R609" i="100"/>
  <c r="S609" i="100" s="1"/>
  <c r="T609" i="100" s="1"/>
  <c r="R617" i="100"/>
  <c r="S617" i="100" s="1"/>
  <c r="Q610" i="100"/>
  <c r="U461" i="100"/>
  <c r="U463" i="100" s="1"/>
  <c r="R81" i="100"/>
  <c r="S461" i="100"/>
  <c r="S463" i="100" s="1"/>
  <c r="S81" i="100"/>
  <c r="F101" i="100"/>
  <c r="F56" i="100"/>
  <c r="F87" i="100"/>
  <c r="U81" i="100"/>
  <c r="W133" i="100"/>
  <c r="AE481" i="100"/>
  <c r="AE485" i="100" s="1"/>
  <c r="AD482" i="100"/>
  <c r="AD483" i="100"/>
  <c r="Q73" i="100"/>
  <c r="Q81" i="100"/>
  <c r="Q80" i="100" s="1"/>
  <c r="Q461" i="100"/>
  <c r="Q463" i="100" s="1"/>
  <c r="W132" i="100"/>
  <c r="W646" i="100"/>
  <c r="X377" i="100"/>
  <c r="U377" i="100"/>
  <c r="W377" i="100"/>
  <c r="V377" i="100"/>
  <c r="U50" i="100"/>
  <c r="T461" i="100"/>
  <c r="T81" i="100"/>
  <c r="BF614" i="100"/>
  <c r="BB624" i="100"/>
  <c r="AC455" i="100"/>
  <c r="W429" i="100" l="1"/>
  <c r="W433" i="100"/>
  <c r="V429" i="100"/>
  <c r="V433" i="100"/>
  <c r="U429" i="100"/>
  <c r="U433" i="100"/>
  <c r="X429" i="100"/>
  <c r="X433" i="100"/>
  <c r="Y663" i="100"/>
  <c r="Z663" i="100"/>
  <c r="W663" i="100"/>
  <c r="X663" i="100"/>
  <c r="Z66" i="100"/>
  <c r="Z81" i="100" s="1"/>
  <c r="Y66" i="100"/>
  <c r="P31" i="107"/>
  <c r="Q31" i="107" s="1"/>
  <c r="R31" i="107" s="1"/>
  <c r="S31" i="107" s="1"/>
  <c r="P30" i="107"/>
  <c r="Q30" i="107" s="1"/>
  <c r="R30" i="107" s="1"/>
  <c r="S30" i="107" s="1"/>
  <c r="CG240" i="100"/>
  <c r="CH240" i="100" s="1"/>
  <c r="CG247" i="100"/>
  <c r="CH247" i="100" s="1"/>
  <c r="U94" i="100"/>
  <c r="V595" i="100"/>
  <c r="V596" i="100" s="1"/>
  <c r="V597" i="100" s="1"/>
  <c r="V598" i="100" s="1"/>
  <c r="V599" i="100" s="1"/>
  <c r="V600" i="100" s="1"/>
  <c r="V601" i="100" s="1"/>
  <c r="T576" i="100"/>
  <c r="T494" i="100"/>
  <c r="S576" i="100"/>
  <c r="S494" i="100"/>
  <c r="U494" i="100"/>
  <c r="BS385" i="100"/>
  <c r="R610" i="100"/>
  <c r="O29" i="100"/>
  <c r="P9" i="100"/>
  <c r="P29" i="100" s="1"/>
  <c r="N49" i="100"/>
  <c r="N74" i="100"/>
  <c r="N94" i="100"/>
  <c r="S610" i="100"/>
  <c r="U572" i="100"/>
  <c r="Y29" i="100"/>
  <c r="AM474" i="100"/>
  <c r="AL475" i="100"/>
  <c r="AN389" i="100"/>
  <c r="AM396" i="100"/>
  <c r="V357" i="100"/>
  <c r="U358" i="100"/>
  <c r="R575" i="100"/>
  <c r="AF39" i="100"/>
  <c r="AG38" i="100"/>
  <c r="P24" i="100"/>
  <c r="O30" i="100"/>
  <c r="O25" i="100"/>
  <c r="O26" i="100" s="1"/>
  <c r="U604" i="100"/>
  <c r="U605" i="100" s="1"/>
  <c r="U606" i="100" s="1"/>
  <c r="U607" i="100" s="1"/>
  <c r="V603" i="100"/>
  <c r="AE42" i="100"/>
  <c r="AD43" i="100"/>
  <c r="AK198" i="100"/>
  <c r="AL195" i="100"/>
  <c r="AE188" i="100"/>
  <c r="AD191" i="100"/>
  <c r="N118" i="100"/>
  <c r="N80" i="100"/>
  <c r="N73" i="100"/>
  <c r="T94" i="100"/>
  <c r="V133" i="100"/>
  <c r="U133" i="100"/>
  <c r="P461" i="100"/>
  <c r="P463" i="100" s="1"/>
  <c r="R618" i="100"/>
  <c r="R619" i="100" s="1"/>
  <c r="R620" i="100" s="1"/>
  <c r="T543" i="100"/>
  <c r="P81" i="100"/>
  <c r="R461" i="100"/>
  <c r="R543" i="100" s="1"/>
  <c r="S618" i="100"/>
  <c r="S619" i="100" s="1"/>
  <c r="S620" i="100" s="1"/>
  <c r="T617" i="100"/>
  <c r="X133" i="100"/>
  <c r="Y133" i="100"/>
  <c r="U609" i="100"/>
  <c r="T610" i="100"/>
  <c r="T463" i="100"/>
  <c r="T545" i="100" s="1"/>
  <c r="AE482" i="100"/>
  <c r="AE483" i="100"/>
  <c r="AF481" i="100"/>
  <c r="AF485" i="100" s="1"/>
  <c r="T50" i="100"/>
  <c r="Y132" i="100"/>
  <c r="Y646" i="100"/>
  <c r="N37" i="100"/>
  <c r="M37" i="100"/>
  <c r="U49" i="100"/>
  <c r="V50" i="100"/>
  <c r="Y377" i="100"/>
  <c r="W81" i="100"/>
  <c r="W461" i="100"/>
  <c r="V81" i="100"/>
  <c r="V461" i="100"/>
  <c r="Z461" i="100"/>
  <c r="X461" i="100"/>
  <c r="X81" i="100"/>
  <c r="W131" i="100"/>
  <c r="W550" i="100"/>
  <c r="X132" i="100"/>
  <c r="X646" i="100"/>
  <c r="Q37" i="100"/>
  <c r="S543" i="100"/>
  <c r="W50" i="100"/>
  <c r="BC624" i="100"/>
  <c r="BG614" i="100"/>
  <c r="AD455" i="100"/>
  <c r="Y429" i="100" l="1"/>
  <c r="Y433" i="100"/>
  <c r="W595" i="100"/>
  <c r="Y461" i="100"/>
  <c r="Y463" i="100" s="1"/>
  <c r="Y81" i="100"/>
  <c r="T554" i="100"/>
  <c r="V554" i="100"/>
  <c r="BT385" i="100"/>
  <c r="P94" i="100"/>
  <c r="P49" i="100"/>
  <c r="P74" i="100"/>
  <c r="O74" i="100"/>
  <c r="O94" i="100"/>
  <c r="O49" i="100"/>
  <c r="AG39" i="100"/>
  <c r="AH38" i="100"/>
  <c r="S545" i="100"/>
  <c r="AE191" i="100"/>
  <c r="AF188" i="100"/>
  <c r="X595" i="100"/>
  <c r="W596" i="100"/>
  <c r="W597" i="100" s="1"/>
  <c r="W598" i="100" s="1"/>
  <c r="W599" i="100" s="1"/>
  <c r="W600" i="100" s="1"/>
  <c r="W601" i="100" s="1"/>
  <c r="O80" i="100"/>
  <c r="O73" i="100"/>
  <c r="O118" i="100"/>
  <c r="AO389" i="100"/>
  <c r="AN396" i="100"/>
  <c r="Z29" i="100"/>
  <c r="AF42" i="100"/>
  <c r="AE43" i="100"/>
  <c r="P25" i="100"/>
  <c r="P30" i="100"/>
  <c r="AL198" i="100"/>
  <c r="AM195" i="100"/>
  <c r="V604" i="100"/>
  <c r="V605" i="100" s="1"/>
  <c r="V606" i="100" s="1"/>
  <c r="V607" i="100" s="1"/>
  <c r="W603" i="100"/>
  <c r="W357" i="100"/>
  <c r="V358" i="100"/>
  <c r="AN474" i="100"/>
  <c r="AM475" i="100"/>
  <c r="V132" i="100"/>
  <c r="V646" i="100"/>
  <c r="U132" i="100"/>
  <c r="U646" i="100"/>
  <c r="R463" i="100"/>
  <c r="R545" i="100" s="1"/>
  <c r="T618" i="100"/>
  <c r="T619" i="100" s="1"/>
  <c r="T620" i="100" s="1"/>
  <c r="U617" i="100"/>
  <c r="V609" i="100"/>
  <c r="U610" i="100"/>
  <c r="N39" i="100"/>
  <c r="U554" i="100"/>
  <c r="T378" i="100"/>
  <c r="T380" i="100" s="1"/>
  <c r="T49" i="100"/>
  <c r="U378" i="100"/>
  <c r="X463" i="100"/>
  <c r="W543" i="100"/>
  <c r="AG481" i="100"/>
  <c r="AG485" i="100" s="1"/>
  <c r="AF483" i="100"/>
  <c r="AF482" i="100"/>
  <c r="V378" i="100"/>
  <c r="W119" i="100"/>
  <c r="W137" i="100"/>
  <c r="X131" i="100"/>
  <c r="X136" i="100" s="1"/>
  <c r="X550" i="100"/>
  <c r="Z463" i="100"/>
  <c r="Y50" i="100"/>
  <c r="W136" i="100"/>
  <c r="V543" i="100"/>
  <c r="U543" i="100"/>
  <c r="V463" i="100"/>
  <c r="X67" i="100"/>
  <c r="W467" i="100"/>
  <c r="W67" i="100"/>
  <c r="W463" i="100"/>
  <c r="V49" i="100"/>
  <c r="Y131" i="100"/>
  <c r="Y136" i="100" s="1"/>
  <c r="Y550" i="100"/>
  <c r="X50" i="100"/>
  <c r="W554" i="100"/>
  <c r="W378" i="100"/>
  <c r="W49" i="100"/>
  <c r="BH614" i="100"/>
  <c r="BD624" i="100"/>
  <c r="AE455" i="100"/>
  <c r="Y545" i="100" l="1"/>
  <c r="X545" i="100"/>
  <c r="X543" i="100"/>
  <c r="Y543" i="100"/>
  <c r="F125" i="100"/>
  <c r="W493" i="100"/>
  <c r="W577" i="100" s="1"/>
  <c r="BU385" i="100"/>
  <c r="P118" i="100"/>
  <c r="P73" i="100"/>
  <c r="Y595" i="100"/>
  <c r="X596" i="100"/>
  <c r="X597" i="100" s="1"/>
  <c r="X598" i="100" s="1"/>
  <c r="X599" i="100" s="1"/>
  <c r="X600" i="100" s="1"/>
  <c r="X601" i="100" s="1"/>
  <c r="AM198" i="100"/>
  <c r="AN195" i="100"/>
  <c r="Q26" i="100"/>
  <c r="P26" i="100"/>
  <c r="AF191" i="100"/>
  <c r="AG188" i="100"/>
  <c r="X357" i="100"/>
  <c r="W358" i="100"/>
  <c r="AF43" i="100"/>
  <c r="AG42" i="100"/>
  <c r="AP389" i="100"/>
  <c r="AO396" i="100"/>
  <c r="P80" i="100"/>
  <c r="AO474" i="100"/>
  <c r="AN475" i="100"/>
  <c r="W604" i="100"/>
  <c r="W605" i="100" s="1"/>
  <c r="W606" i="100" s="1"/>
  <c r="W607" i="100" s="1"/>
  <c r="X603" i="100"/>
  <c r="AB9" i="100"/>
  <c r="AA29" i="100"/>
  <c r="AA94" i="100" s="1"/>
  <c r="AI38" i="100"/>
  <c r="AH39" i="100"/>
  <c r="O37" i="100"/>
  <c r="V550" i="100"/>
  <c r="V131" i="100"/>
  <c r="V67" i="100"/>
  <c r="V467" i="100"/>
  <c r="U131" i="100"/>
  <c r="U550" i="100"/>
  <c r="U618" i="100"/>
  <c r="U619" i="100" s="1"/>
  <c r="U620" i="100" s="1"/>
  <c r="V617" i="100"/>
  <c r="W545" i="100"/>
  <c r="V610" i="100"/>
  <c r="W609" i="100"/>
  <c r="U380" i="100"/>
  <c r="W380" i="100"/>
  <c r="V380" i="100"/>
  <c r="W138" i="100"/>
  <c r="AG483" i="100"/>
  <c r="AG482" i="100"/>
  <c r="AH481" i="100"/>
  <c r="AH485" i="100" s="1"/>
  <c r="P37" i="100"/>
  <c r="X467" i="100"/>
  <c r="Y467" i="100"/>
  <c r="X49" i="100"/>
  <c r="Y554" i="100"/>
  <c r="X378" i="100"/>
  <c r="X380" i="100" s="1"/>
  <c r="Y378" i="100"/>
  <c r="X554" i="100"/>
  <c r="W490" i="100"/>
  <c r="W574" i="100" s="1"/>
  <c r="W491" i="100"/>
  <c r="W575" i="100" s="1"/>
  <c r="W492" i="100"/>
  <c r="W576" i="100" s="1"/>
  <c r="W488" i="100"/>
  <c r="W489" i="100"/>
  <c r="W573" i="100" s="1"/>
  <c r="L37" i="100"/>
  <c r="X95" i="100"/>
  <c r="X74" i="100"/>
  <c r="V545" i="100"/>
  <c r="U545" i="100"/>
  <c r="X119" i="100"/>
  <c r="X137" i="100"/>
  <c r="X138" i="100" s="1"/>
  <c r="Y67" i="100"/>
  <c r="Y119" i="100"/>
  <c r="Y137" i="100"/>
  <c r="Y138" i="100" s="1"/>
  <c r="W74" i="100"/>
  <c r="W95" i="100"/>
  <c r="Y49" i="100"/>
  <c r="AF455" i="100"/>
  <c r="BE624" i="100"/>
  <c r="BI614" i="100"/>
  <c r="Q39" i="100" l="1"/>
  <c r="M39" i="100"/>
  <c r="O39" i="100"/>
  <c r="W94" i="100"/>
  <c r="X555" i="100"/>
  <c r="X94" i="100"/>
  <c r="W494" i="100"/>
  <c r="Y493" i="100"/>
  <c r="Y577" i="100" s="1"/>
  <c r="X489" i="100"/>
  <c r="X573" i="100" s="1"/>
  <c r="X493" i="100"/>
  <c r="X577" i="100" s="1"/>
  <c r="W468" i="100"/>
  <c r="V493" i="100"/>
  <c r="V577" i="100" s="1"/>
  <c r="BV385" i="100"/>
  <c r="AI39" i="100"/>
  <c r="AJ38" i="100"/>
  <c r="Z67" i="100"/>
  <c r="W469" i="100"/>
  <c r="AP474" i="100"/>
  <c r="AO475" i="100"/>
  <c r="AN198" i="100"/>
  <c r="AO195" i="100"/>
  <c r="Y596" i="100"/>
  <c r="Y597" i="100" s="1"/>
  <c r="Y598" i="100" s="1"/>
  <c r="Y599" i="100" s="1"/>
  <c r="Y600" i="100" s="1"/>
  <c r="Y601" i="100" s="1"/>
  <c r="Z595" i="100"/>
  <c r="X604" i="100"/>
  <c r="X605" i="100" s="1"/>
  <c r="X606" i="100" s="1"/>
  <c r="X607" i="100" s="1"/>
  <c r="Y603" i="100"/>
  <c r="X358" i="100"/>
  <c r="Y357" i="100"/>
  <c r="AC9" i="100"/>
  <c r="AB29" i="100"/>
  <c r="AH42" i="100"/>
  <c r="AG43" i="100"/>
  <c r="AG191" i="100"/>
  <c r="AH188" i="100"/>
  <c r="AP396" i="100"/>
  <c r="AQ389" i="100"/>
  <c r="U119" i="100"/>
  <c r="U136" i="100"/>
  <c r="U137" i="100"/>
  <c r="V492" i="100"/>
  <c r="V576" i="100" s="1"/>
  <c r="V488" i="100"/>
  <c r="V489" i="100"/>
  <c r="V573" i="100" s="1"/>
  <c r="V469" i="100"/>
  <c r="V471" i="100" s="1"/>
  <c r="V491" i="100"/>
  <c r="V575" i="100" s="1"/>
  <c r="V468" i="100"/>
  <c r="V490" i="100"/>
  <c r="V574" i="100" s="1"/>
  <c r="V119" i="100"/>
  <c r="V137" i="100"/>
  <c r="V136" i="100"/>
  <c r="V74" i="100"/>
  <c r="V95" i="100"/>
  <c r="Y380" i="100"/>
  <c r="AC380" i="100" s="1"/>
  <c r="X488" i="100"/>
  <c r="W617" i="100"/>
  <c r="V618" i="100"/>
  <c r="V619" i="100" s="1"/>
  <c r="V620" i="100" s="1"/>
  <c r="W610" i="100"/>
  <c r="X609" i="100"/>
  <c r="P39" i="100"/>
  <c r="Y489" i="100"/>
  <c r="Y573" i="100" s="1"/>
  <c r="X491" i="100"/>
  <c r="X575" i="100" s="1"/>
  <c r="X469" i="100"/>
  <c r="X490" i="100"/>
  <c r="X574" i="100" s="1"/>
  <c r="X468" i="100"/>
  <c r="X492" i="100"/>
  <c r="X576" i="100" s="1"/>
  <c r="AI481" i="100"/>
  <c r="AI485" i="100" s="1"/>
  <c r="AH483" i="100"/>
  <c r="AH482" i="100"/>
  <c r="Y468" i="100"/>
  <c r="Y490" i="100"/>
  <c r="Y574" i="100" s="1"/>
  <c r="Y469" i="100"/>
  <c r="Z467" i="100"/>
  <c r="W572" i="100"/>
  <c r="Y95" i="100"/>
  <c r="Y74" i="100"/>
  <c r="BF624" i="100"/>
  <c r="AG455" i="100"/>
  <c r="BJ614" i="100"/>
  <c r="AA469" i="100" l="1"/>
  <c r="X572" i="100"/>
  <c r="X471" i="100"/>
  <c r="Z95" i="100"/>
  <c r="V94" i="100"/>
  <c r="V555" i="100"/>
  <c r="W555" i="100"/>
  <c r="Y94" i="100"/>
  <c r="Y555" i="100"/>
  <c r="V494" i="100"/>
  <c r="X494" i="100"/>
  <c r="Z468" i="100"/>
  <c r="Z493" i="100"/>
  <c r="BW385" i="100"/>
  <c r="Z74" i="100"/>
  <c r="AK38" i="100"/>
  <c r="AK39" i="100" s="1"/>
  <c r="AJ39" i="100"/>
  <c r="U138" i="100"/>
  <c r="AI42" i="100"/>
  <c r="AH43" i="100"/>
  <c r="AH191" i="100"/>
  <c r="AI188" i="100"/>
  <c r="AA595" i="100"/>
  <c r="Z596" i="100"/>
  <c r="Z597" i="100" s="1"/>
  <c r="Z598" i="100" s="1"/>
  <c r="Z599" i="100" s="1"/>
  <c r="Z600" i="100" s="1"/>
  <c r="Z601" i="100" s="1"/>
  <c r="AQ474" i="100"/>
  <c r="AP475" i="100"/>
  <c r="AD9" i="100"/>
  <c r="AC29" i="100"/>
  <c r="V138" i="100"/>
  <c r="AR389" i="100"/>
  <c r="AQ396" i="100"/>
  <c r="Z357" i="100"/>
  <c r="Y358" i="100"/>
  <c r="Y604" i="100"/>
  <c r="Y605" i="100" s="1"/>
  <c r="Y606" i="100" s="1"/>
  <c r="Y607" i="100" s="1"/>
  <c r="Z603" i="100"/>
  <c r="AP195" i="100"/>
  <c r="AO198" i="100"/>
  <c r="V572" i="100"/>
  <c r="W471" i="100"/>
  <c r="Z490" i="100"/>
  <c r="Z574" i="100" s="1"/>
  <c r="X617" i="100"/>
  <c r="W618" i="100"/>
  <c r="W619" i="100" s="1"/>
  <c r="W620" i="100" s="1"/>
  <c r="X610" i="100"/>
  <c r="Y609" i="100"/>
  <c r="Z469" i="100"/>
  <c r="Z491" i="100"/>
  <c r="Y471" i="100"/>
  <c r="AI483" i="100"/>
  <c r="AI482" i="100"/>
  <c r="AJ481" i="100"/>
  <c r="AJ485" i="100" s="1"/>
  <c r="Z492" i="100"/>
  <c r="Z576" i="100" s="1"/>
  <c r="Z489" i="100"/>
  <c r="Z488" i="100"/>
  <c r="Z132" i="100"/>
  <c r="Z646" i="100"/>
  <c r="BK614" i="100"/>
  <c r="AH455" i="100"/>
  <c r="BG624" i="100"/>
  <c r="Z573" i="100" l="1"/>
  <c r="Z502" i="100"/>
  <c r="Z575" i="100"/>
  <c r="Z503" i="100"/>
  <c r="Z577" i="100"/>
  <c r="Z504" i="100"/>
  <c r="Z94" i="100"/>
  <c r="AA471" i="100"/>
  <c r="Z572" i="100"/>
  <c r="AA555" i="100"/>
  <c r="Z555" i="100"/>
  <c r="Z494" i="100"/>
  <c r="BX385" i="100"/>
  <c r="AI43" i="100"/>
  <c r="AJ42" i="100"/>
  <c r="AQ475" i="100"/>
  <c r="AR474" i="100"/>
  <c r="AP198" i="100"/>
  <c r="AQ195" i="100"/>
  <c r="Z358" i="100"/>
  <c r="AA357" i="100"/>
  <c r="AS389" i="100"/>
  <c r="AR396" i="100"/>
  <c r="AA603" i="100"/>
  <c r="Z604" i="100"/>
  <c r="Z605" i="100" s="1"/>
  <c r="Z606" i="100" s="1"/>
  <c r="Z607" i="100" s="1"/>
  <c r="AE9" i="100"/>
  <c r="AD29" i="100"/>
  <c r="AB595" i="100"/>
  <c r="AA596" i="100"/>
  <c r="AA597" i="100" s="1"/>
  <c r="AA598" i="100" s="1"/>
  <c r="AA599" i="100" s="1"/>
  <c r="AA600" i="100" s="1"/>
  <c r="AA601" i="100" s="1"/>
  <c r="AJ188" i="100"/>
  <c r="AI191" i="100"/>
  <c r="Y617" i="100"/>
  <c r="X618" i="100"/>
  <c r="X619" i="100" s="1"/>
  <c r="X620" i="100" s="1"/>
  <c r="Z609" i="100"/>
  <c r="Y610" i="100"/>
  <c r="Z471" i="100"/>
  <c r="AK481" i="100"/>
  <c r="AK485" i="100" s="1"/>
  <c r="AJ482" i="100"/>
  <c r="AJ483" i="100"/>
  <c r="AA74" i="100"/>
  <c r="Z131" i="100"/>
  <c r="Z550" i="100"/>
  <c r="BH624" i="100"/>
  <c r="AI455" i="100"/>
  <c r="BL614" i="100"/>
  <c r="F103" i="100" l="1"/>
  <c r="CB96" i="100" s="1"/>
  <c r="BI96" i="100"/>
  <c r="BP96" i="100"/>
  <c r="V96" i="100"/>
  <c r="CA96" i="100"/>
  <c r="AY96" i="100"/>
  <c r="BS96" i="100"/>
  <c r="BQ96" i="100"/>
  <c r="AM96" i="100"/>
  <c r="AI96" i="100"/>
  <c r="AI94" i="100" s="1"/>
  <c r="AD96" i="100"/>
  <c r="AD94" i="100" s="1"/>
  <c r="CC96" i="100"/>
  <c r="AJ96" i="100"/>
  <c r="AJ94" i="100" s="1"/>
  <c r="BH96" i="100"/>
  <c r="AW96" i="100"/>
  <c r="BJ96" i="100"/>
  <c r="BT96" i="100"/>
  <c r="N96" i="100"/>
  <c r="BB96" i="100"/>
  <c r="L96" i="100"/>
  <c r="BK96" i="100"/>
  <c r="BR96" i="100"/>
  <c r="BN96" i="100"/>
  <c r="AT96" i="100"/>
  <c r="S96" i="100"/>
  <c r="BZ96" i="100"/>
  <c r="AO96" i="100"/>
  <c r="AQ96" i="100"/>
  <c r="BL96" i="100"/>
  <c r="AH96" i="100"/>
  <c r="AH94" i="100" s="1"/>
  <c r="BF96" i="100"/>
  <c r="BX96" i="100"/>
  <c r="BM96" i="100"/>
  <c r="AV96" i="100"/>
  <c r="W96" i="100"/>
  <c r="BV96" i="100"/>
  <c r="AF96" i="100"/>
  <c r="AF94" i="100" s="1"/>
  <c r="AZ96" i="100"/>
  <c r="BA96" i="100"/>
  <c r="Y96" i="100"/>
  <c r="BG96" i="100"/>
  <c r="T96" i="100"/>
  <c r="M96" i="100"/>
  <c r="AU96" i="100"/>
  <c r="Z96" i="100"/>
  <c r="AN96" i="100"/>
  <c r="BY96" i="100"/>
  <c r="AK96" i="100"/>
  <c r="AK94" i="100" s="1"/>
  <c r="AC96" i="100"/>
  <c r="AC94" i="100" s="1"/>
  <c r="AR96" i="100"/>
  <c r="U96" i="100"/>
  <c r="P96" i="100"/>
  <c r="BU96" i="100"/>
  <c r="AB96" i="100"/>
  <c r="AB94" i="100" s="1"/>
  <c r="AL96" i="100"/>
  <c r="X96" i="100"/>
  <c r="BO96" i="100"/>
  <c r="AE96" i="100"/>
  <c r="AE94" i="100" s="1"/>
  <c r="R96" i="100"/>
  <c r="AP96" i="100"/>
  <c r="O96" i="100"/>
  <c r="AG96" i="100"/>
  <c r="AG94" i="100" s="1"/>
  <c r="Q96" i="100"/>
  <c r="AX96" i="100"/>
  <c r="BC96" i="100"/>
  <c r="AS96" i="100"/>
  <c r="BE96" i="100"/>
  <c r="CD96" i="100"/>
  <c r="AA96" i="100"/>
  <c r="BW96" i="100"/>
  <c r="BD96" i="100"/>
  <c r="Z136" i="100"/>
  <c r="AJ136" i="100" s="1"/>
  <c r="AJ137" i="100" s="1"/>
  <c r="AJ138" i="100" s="1"/>
  <c r="AA493" i="100"/>
  <c r="BY385" i="100"/>
  <c r="AK42" i="100"/>
  <c r="AK43" i="100" s="1"/>
  <c r="AJ43" i="100"/>
  <c r="AJ191" i="100"/>
  <c r="AK188" i="100"/>
  <c r="AF9" i="100"/>
  <c r="AE29" i="100"/>
  <c r="AT389" i="100"/>
  <c r="AS396" i="100"/>
  <c r="AS474" i="100"/>
  <c r="AR475" i="100"/>
  <c r="AA358" i="100"/>
  <c r="AB357" i="100"/>
  <c r="AQ198" i="100"/>
  <c r="AR195" i="100"/>
  <c r="AB596" i="100"/>
  <c r="AB597" i="100" s="1"/>
  <c r="AB598" i="100" s="1"/>
  <c r="AB599" i="100" s="1"/>
  <c r="AB600" i="100" s="1"/>
  <c r="AB601" i="100" s="1"/>
  <c r="AC595" i="100"/>
  <c r="AA604" i="100"/>
  <c r="AA605" i="100" s="1"/>
  <c r="AA606" i="100" s="1"/>
  <c r="AA607" i="100" s="1"/>
  <c r="AB603" i="100"/>
  <c r="Z617" i="100"/>
  <c r="Y618" i="100"/>
  <c r="Y619" i="100" s="1"/>
  <c r="Y620" i="100" s="1"/>
  <c r="Z610" i="100"/>
  <c r="AA609" i="100"/>
  <c r="AK483" i="100"/>
  <c r="AK482" i="100"/>
  <c r="AL479" i="100"/>
  <c r="AL481" i="100" s="1"/>
  <c r="AL485" i="100" s="1"/>
  <c r="V30" i="107"/>
  <c r="Z119" i="100"/>
  <c r="Z137" i="100"/>
  <c r="AA492" i="100"/>
  <c r="AA576" i="100" s="1"/>
  <c r="AA488" i="100"/>
  <c r="AA468" i="100"/>
  <c r="AA490" i="100"/>
  <c r="AA491" i="100"/>
  <c r="AA575" i="100" s="1"/>
  <c r="AA489" i="100"/>
  <c r="AA573" i="100" s="1"/>
  <c r="BM614" i="100"/>
  <c r="AJ455" i="100"/>
  <c r="BI624" i="100"/>
  <c r="AE136" i="100" l="1"/>
  <c r="AE137" i="100" s="1"/>
  <c r="AE138" i="100" s="1"/>
  <c r="AC95" i="100"/>
  <c r="AC67" i="100" s="1"/>
  <c r="AC74" i="100" s="1"/>
  <c r="AD95" i="100"/>
  <c r="AD67" i="100" s="1"/>
  <c r="AD74" i="100" s="1"/>
  <c r="AE95" i="100"/>
  <c r="AE67" i="100" s="1"/>
  <c r="AB95" i="100"/>
  <c r="AB555" i="100" s="1"/>
  <c r="AH136" i="100"/>
  <c r="AH137" i="100" s="1"/>
  <c r="AH138" i="100" s="1"/>
  <c r="AB136" i="100"/>
  <c r="AB137" i="100" s="1"/>
  <c r="AB138" i="100" s="1"/>
  <c r="AD136" i="100"/>
  <c r="AD137" i="100" s="1"/>
  <c r="AA136" i="100"/>
  <c r="AA137" i="100" s="1"/>
  <c r="AA138" i="100" s="1"/>
  <c r="AC136" i="100"/>
  <c r="AC137" i="100" s="1"/>
  <c r="AI136" i="100"/>
  <c r="AI137" i="100" s="1"/>
  <c r="AK136" i="100"/>
  <c r="AK137" i="100" s="1"/>
  <c r="AK138" i="100" s="1"/>
  <c r="Z138" i="100"/>
  <c r="AG136" i="100"/>
  <c r="AG137" i="100" s="1"/>
  <c r="AG138" i="100" s="1"/>
  <c r="AF136" i="100"/>
  <c r="AF137" i="100" s="1"/>
  <c r="AF138" i="100" s="1"/>
  <c r="AA574" i="100"/>
  <c r="AA503" i="100"/>
  <c r="AA502" i="100"/>
  <c r="AA577" i="100"/>
  <c r="AA504" i="100"/>
  <c r="AA494" i="100"/>
  <c r="BZ385" i="100"/>
  <c r="AB604" i="100"/>
  <c r="AB605" i="100" s="1"/>
  <c r="AB606" i="100" s="1"/>
  <c r="AB607" i="100" s="1"/>
  <c r="AC603" i="100"/>
  <c r="AS195" i="100"/>
  <c r="AR198" i="100"/>
  <c r="AC357" i="100"/>
  <c r="AB358" i="100"/>
  <c r="AT396" i="100"/>
  <c r="AU389" i="100"/>
  <c r="AG9" i="100"/>
  <c r="AF29" i="100"/>
  <c r="AF95" i="100"/>
  <c r="AD595" i="100"/>
  <c r="AC596" i="100"/>
  <c r="AC597" i="100" s="1"/>
  <c r="AC598" i="100" s="1"/>
  <c r="AC599" i="100" s="1"/>
  <c r="AC600" i="100" s="1"/>
  <c r="AC601" i="100" s="1"/>
  <c r="AS475" i="100"/>
  <c r="AT474" i="100"/>
  <c r="AL188" i="100"/>
  <c r="AK191" i="100"/>
  <c r="AA617" i="100"/>
  <c r="Z618" i="100"/>
  <c r="Z619" i="100" s="1"/>
  <c r="Z620" i="100" s="1"/>
  <c r="AB609" i="100"/>
  <c r="AA610" i="100"/>
  <c r="AL482" i="100"/>
  <c r="AL483" i="100"/>
  <c r="AM479" i="100"/>
  <c r="AM481" i="100" s="1"/>
  <c r="AM485" i="100" s="1"/>
  <c r="W30" i="107"/>
  <c r="Z377" i="100"/>
  <c r="AA572" i="100"/>
  <c r="BJ624" i="100"/>
  <c r="AK455" i="100"/>
  <c r="BN614" i="100"/>
  <c r="Z378" i="100" l="1"/>
  <c r="Z429" i="100"/>
  <c r="Z433" i="100"/>
  <c r="AC555" i="100"/>
  <c r="AB67" i="100"/>
  <c r="AD555" i="100"/>
  <c r="AF555" i="100"/>
  <c r="AE555" i="100"/>
  <c r="AL137" i="100"/>
  <c r="AM137" i="100" s="1"/>
  <c r="AN137" i="100" s="1"/>
  <c r="AO137" i="100" s="1"/>
  <c r="AP137" i="100" s="1"/>
  <c r="AQ137" i="100" s="1"/>
  <c r="AR137" i="100" s="1"/>
  <c r="AS137" i="100" s="1"/>
  <c r="AT137" i="100" s="1"/>
  <c r="AE74" i="100"/>
  <c r="AF67" i="100"/>
  <c r="CA385" i="100"/>
  <c r="AC604" i="100"/>
  <c r="AC605" i="100" s="1"/>
  <c r="AC606" i="100" s="1"/>
  <c r="AC607" i="100" s="1"/>
  <c r="AD603" i="100"/>
  <c r="AD357" i="100"/>
  <c r="AC358" i="100"/>
  <c r="AV389" i="100"/>
  <c r="AU396" i="100"/>
  <c r="AM188" i="100"/>
  <c r="AL191" i="100"/>
  <c r="AT475" i="100"/>
  <c r="AU474" i="100"/>
  <c r="AE595" i="100"/>
  <c r="AD596" i="100"/>
  <c r="AD597" i="100" s="1"/>
  <c r="AD598" i="100" s="1"/>
  <c r="AD599" i="100" s="1"/>
  <c r="AD600" i="100" s="1"/>
  <c r="AD601" i="100" s="1"/>
  <c r="AH9" i="100"/>
  <c r="AG29" i="100"/>
  <c r="AG95" i="100"/>
  <c r="AG555" i="100" s="1"/>
  <c r="AS198" i="100"/>
  <c r="AT195" i="100"/>
  <c r="AA618" i="100"/>
  <c r="AA619" i="100" s="1"/>
  <c r="AA620" i="100" s="1"/>
  <c r="AB617" i="100"/>
  <c r="AB610" i="100"/>
  <c r="AC609" i="100"/>
  <c r="V31" i="107"/>
  <c r="AN479" i="100"/>
  <c r="AN481" i="100" s="1"/>
  <c r="AN485" i="100" s="1"/>
  <c r="AM482" i="100"/>
  <c r="AM483" i="100"/>
  <c r="AI138" i="100"/>
  <c r="AD138" i="100"/>
  <c r="AC138" i="100"/>
  <c r="X30" i="107"/>
  <c r="AL455" i="100"/>
  <c r="BK624" i="100"/>
  <c r="BO614" i="100"/>
  <c r="AB74" i="100" l="1"/>
  <c r="AF74" i="100"/>
  <c r="AG67" i="100"/>
  <c r="CB385" i="100"/>
  <c r="AU475" i="100"/>
  <c r="AV474" i="100"/>
  <c r="AW389" i="100"/>
  <c r="AV396" i="100"/>
  <c r="AD358" i="100"/>
  <c r="AE357" i="100"/>
  <c r="AT198" i="100"/>
  <c r="AU195" i="100"/>
  <c r="AI9" i="100"/>
  <c r="AH29" i="100"/>
  <c r="AH95" i="100"/>
  <c r="AH555" i="100" s="1"/>
  <c r="AF595" i="100"/>
  <c r="AE596" i="100"/>
  <c r="AE597" i="100" s="1"/>
  <c r="AE598" i="100" s="1"/>
  <c r="AE599" i="100" s="1"/>
  <c r="AE600" i="100" s="1"/>
  <c r="AE601" i="100" s="1"/>
  <c r="AM191" i="100"/>
  <c r="AN188" i="100"/>
  <c r="AE603" i="100"/>
  <c r="AD604" i="100"/>
  <c r="AD605" i="100" s="1"/>
  <c r="AD606" i="100" s="1"/>
  <c r="AD607" i="100" s="1"/>
  <c r="AB618" i="100"/>
  <c r="AB619" i="100" s="1"/>
  <c r="AB620" i="100" s="1"/>
  <c r="AC617" i="100"/>
  <c r="AD609" i="100"/>
  <c r="AC610" i="100"/>
  <c r="W31" i="107"/>
  <c r="AN483" i="100"/>
  <c r="AN482" i="100"/>
  <c r="AO479" i="100"/>
  <c r="AO481" i="100" s="1"/>
  <c r="AO485" i="100" s="1"/>
  <c r="Y30" i="107"/>
  <c r="AL136" i="100"/>
  <c r="AL94" i="100"/>
  <c r="BP614" i="100"/>
  <c r="BQ614" i="100" s="1"/>
  <c r="BR614" i="100" s="1"/>
  <c r="BS614" i="100" s="1"/>
  <c r="BT614" i="100" s="1"/>
  <c r="BU614" i="100" s="1"/>
  <c r="BV614" i="100" s="1"/>
  <c r="BW614" i="100" s="1"/>
  <c r="BX614" i="100" s="1"/>
  <c r="BY614" i="100" s="1"/>
  <c r="BZ614" i="100" s="1"/>
  <c r="CA614" i="100" s="1"/>
  <c r="CB614" i="100" s="1"/>
  <c r="CC614" i="100" s="1"/>
  <c r="CD614" i="100" s="1"/>
  <c r="AU137" i="100"/>
  <c r="AM455" i="100"/>
  <c r="BL624" i="100"/>
  <c r="AG74" i="100" l="1"/>
  <c r="AH67" i="100"/>
  <c r="CC385" i="100"/>
  <c r="AN191" i="100"/>
  <c r="AO188" i="100"/>
  <c r="AX389" i="100"/>
  <c r="AW396" i="100"/>
  <c r="AJ9" i="100"/>
  <c r="AI29" i="100"/>
  <c r="AI95" i="100"/>
  <c r="AI555" i="100" s="1"/>
  <c r="AE358" i="100"/>
  <c r="AF357" i="100"/>
  <c r="AW474" i="100"/>
  <c r="AV475" i="100"/>
  <c r="AE604" i="100"/>
  <c r="AE605" i="100" s="1"/>
  <c r="AE606" i="100" s="1"/>
  <c r="AE607" i="100" s="1"/>
  <c r="AF603" i="100"/>
  <c r="AG595" i="100"/>
  <c r="AF596" i="100"/>
  <c r="AF597" i="100" s="1"/>
  <c r="AF598" i="100" s="1"/>
  <c r="AF599" i="100" s="1"/>
  <c r="AF600" i="100" s="1"/>
  <c r="AF601" i="100" s="1"/>
  <c r="AU198" i="100"/>
  <c r="AV195" i="100"/>
  <c r="AC618" i="100"/>
  <c r="AC619" i="100" s="1"/>
  <c r="AC620" i="100" s="1"/>
  <c r="AD617" i="100"/>
  <c r="AE609" i="100"/>
  <c r="AD610" i="100"/>
  <c r="X31" i="107"/>
  <c r="AO483" i="100"/>
  <c r="AO482" i="100"/>
  <c r="AP479" i="100"/>
  <c r="AP481" i="100" s="1"/>
  <c r="AP485" i="100" s="1"/>
  <c r="Z30" i="107"/>
  <c r="AM94" i="100"/>
  <c r="AM136" i="100"/>
  <c r="AL138" i="100"/>
  <c r="AV137" i="100"/>
  <c r="BM624" i="100"/>
  <c r="AN455" i="100"/>
  <c r="AH74" i="100" l="1"/>
  <c r="AI67" i="100"/>
  <c r="CD385" i="100"/>
  <c r="AW195" i="100"/>
  <c r="AV198" i="100"/>
  <c r="AO191" i="100"/>
  <c r="AP188" i="100"/>
  <c r="AF604" i="100"/>
  <c r="AF605" i="100" s="1"/>
  <c r="AF606" i="100" s="1"/>
  <c r="AF607" i="100" s="1"/>
  <c r="AG603" i="100"/>
  <c r="AG357" i="100"/>
  <c r="AF358" i="100"/>
  <c r="AK9" i="100"/>
  <c r="AJ29" i="100"/>
  <c r="AJ95" i="100"/>
  <c r="AJ555" i="100" s="1"/>
  <c r="AX396" i="100"/>
  <c r="AY389" i="100"/>
  <c r="AH595" i="100"/>
  <c r="AG596" i="100"/>
  <c r="AG597" i="100" s="1"/>
  <c r="AG598" i="100" s="1"/>
  <c r="AG599" i="100" s="1"/>
  <c r="AG600" i="100" s="1"/>
  <c r="AG601" i="100" s="1"/>
  <c r="AW475" i="100"/>
  <c r="AX474" i="100"/>
  <c r="AE617" i="100"/>
  <c r="AD618" i="100"/>
  <c r="AD619" i="100" s="1"/>
  <c r="AD620" i="100" s="1"/>
  <c r="AE610" i="100"/>
  <c r="AF609" i="100"/>
  <c r="Y31" i="107"/>
  <c r="AQ479" i="100"/>
  <c r="AQ481" i="100" s="1"/>
  <c r="AQ485" i="100" s="1"/>
  <c r="AP483" i="100"/>
  <c r="AP482" i="100"/>
  <c r="AN94" i="100"/>
  <c r="AM138" i="100"/>
  <c r="AN136" i="100"/>
  <c r="AA30" i="107"/>
  <c r="BN624" i="100"/>
  <c r="AO455" i="100"/>
  <c r="AW137" i="100"/>
  <c r="AI74" i="100" l="1"/>
  <c r="AJ67" i="100"/>
  <c r="AZ389" i="100"/>
  <c r="AY396" i="100"/>
  <c r="AI595" i="100"/>
  <c r="AH596" i="100"/>
  <c r="AH597" i="100" s="1"/>
  <c r="AH598" i="100" s="1"/>
  <c r="AH599" i="100" s="1"/>
  <c r="AH600" i="100" s="1"/>
  <c r="AH601" i="100" s="1"/>
  <c r="AL9" i="100"/>
  <c r="AK29" i="100"/>
  <c r="AK95" i="100"/>
  <c r="AX475" i="100"/>
  <c r="AY474" i="100"/>
  <c r="AP191" i="100"/>
  <c r="AQ188" i="100"/>
  <c r="AG604" i="100"/>
  <c r="AG605" i="100" s="1"/>
  <c r="AG606" i="100" s="1"/>
  <c r="AG607" i="100" s="1"/>
  <c r="AH603" i="100"/>
  <c r="AW198" i="100"/>
  <c r="AX195" i="100"/>
  <c r="AH357" i="100"/>
  <c r="AG358" i="100"/>
  <c r="AE618" i="100"/>
  <c r="AE619" i="100" s="1"/>
  <c r="AE620" i="100" s="1"/>
  <c r="AF617" i="100"/>
  <c r="AF610" i="100"/>
  <c r="AG609" i="100"/>
  <c r="Z31" i="107"/>
  <c r="AQ482" i="100"/>
  <c r="AQ483" i="100"/>
  <c r="AR479" i="100"/>
  <c r="AR481" i="100" s="1"/>
  <c r="AR485" i="100" s="1"/>
  <c r="AO136" i="100"/>
  <c r="AN138" i="100"/>
  <c r="AO94" i="100"/>
  <c r="AB30" i="107"/>
  <c r="AP455" i="100"/>
  <c r="BO624" i="100"/>
  <c r="AX137" i="100"/>
  <c r="AJ74" i="100" l="1"/>
  <c r="AK67" i="100"/>
  <c r="AK555" i="100"/>
  <c r="AY475" i="100"/>
  <c r="AZ474" i="100"/>
  <c r="AY195" i="100"/>
  <c r="AX198" i="100"/>
  <c r="AI596" i="100"/>
  <c r="AI597" i="100" s="1"/>
  <c r="AI598" i="100" s="1"/>
  <c r="AI599" i="100" s="1"/>
  <c r="AI600" i="100" s="1"/>
  <c r="AI601" i="100" s="1"/>
  <c r="AJ595" i="100"/>
  <c r="AH358" i="100"/>
  <c r="AI357" i="100"/>
  <c r="AI603" i="100"/>
  <c r="AH604" i="100"/>
  <c r="AH605" i="100" s="1"/>
  <c r="AH606" i="100" s="1"/>
  <c r="AH607" i="100" s="1"/>
  <c r="AQ191" i="100"/>
  <c r="AR188" i="100"/>
  <c r="AM9" i="100"/>
  <c r="AL29" i="100"/>
  <c r="AL95" i="100"/>
  <c r="BA389" i="100"/>
  <c r="AZ396" i="100"/>
  <c r="AG617" i="100"/>
  <c r="AF618" i="100"/>
  <c r="AF619" i="100" s="1"/>
  <c r="AF620" i="100" s="1"/>
  <c r="AG610" i="100"/>
  <c r="AH609" i="100"/>
  <c r="L657" i="100"/>
  <c r="AA31" i="107"/>
  <c r="AS479" i="100"/>
  <c r="AS481" i="100" s="1"/>
  <c r="AS485" i="100" s="1"/>
  <c r="AR482" i="100"/>
  <c r="AR483" i="100"/>
  <c r="AC30" i="107"/>
  <c r="AP94" i="100"/>
  <c r="AO138" i="100"/>
  <c r="AP136" i="100"/>
  <c r="Q657" i="100"/>
  <c r="M657" i="100"/>
  <c r="P657" i="100"/>
  <c r="O657" i="100"/>
  <c r="R657" i="100"/>
  <c r="N657" i="100"/>
  <c r="AQ455" i="100"/>
  <c r="BP624" i="100"/>
  <c r="BQ624" i="100" s="1"/>
  <c r="BR624" i="100" s="1"/>
  <c r="BS624" i="100" s="1"/>
  <c r="BT624" i="100" s="1"/>
  <c r="BU624" i="100" s="1"/>
  <c r="BV624" i="100" s="1"/>
  <c r="BW624" i="100" s="1"/>
  <c r="BX624" i="100" s="1"/>
  <c r="BY624" i="100" s="1"/>
  <c r="BZ624" i="100" s="1"/>
  <c r="CA624" i="100" s="1"/>
  <c r="CB624" i="100" s="1"/>
  <c r="CC624" i="100" s="1"/>
  <c r="CD624" i="100" s="1"/>
  <c r="AY137" i="100"/>
  <c r="AK74" i="100" l="1"/>
  <c r="AL67" i="100"/>
  <c r="AL555" i="100"/>
  <c r="AI604" i="100"/>
  <c r="AI605" i="100" s="1"/>
  <c r="AI606" i="100" s="1"/>
  <c r="AI607" i="100" s="1"/>
  <c r="AJ603" i="100"/>
  <c r="AI358" i="100"/>
  <c r="AJ357" i="100"/>
  <c r="AS188" i="100"/>
  <c r="AR191" i="100"/>
  <c r="AK595" i="100"/>
  <c r="AJ596" i="100"/>
  <c r="AJ597" i="100" s="1"/>
  <c r="AJ598" i="100" s="1"/>
  <c r="AJ599" i="100" s="1"/>
  <c r="AJ600" i="100" s="1"/>
  <c r="AJ601" i="100" s="1"/>
  <c r="BB389" i="100"/>
  <c r="BA396" i="100"/>
  <c r="AN9" i="100"/>
  <c r="AM29" i="100"/>
  <c r="AM95" i="100"/>
  <c r="AY198" i="100"/>
  <c r="AZ195" i="100"/>
  <c r="BA474" i="100"/>
  <c r="AZ475" i="100"/>
  <c r="AG618" i="100"/>
  <c r="AG619" i="100" s="1"/>
  <c r="AG620" i="100" s="1"/>
  <c r="AH617" i="100"/>
  <c r="AH610" i="100"/>
  <c r="AI609" i="100"/>
  <c r="N151" i="100"/>
  <c r="AB31" i="107"/>
  <c r="O665" i="100"/>
  <c r="AS483" i="100"/>
  <c r="AS482" i="100"/>
  <c r="AT479" i="100"/>
  <c r="AT481" i="100" s="1"/>
  <c r="AT485" i="100" s="1"/>
  <c r="S151" i="100"/>
  <c r="W265" i="100"/>
  <c r="W266" i="100" s="1"/>
  <c r="Y665" i="100"/>
  <c r="U665" i="100"/>
  <c r="M151" i="100"/>
  <c r="V665" i="100"/>
  <c r="N656" i="100"/>
  <c r="Q265" i="100"/>
  <c r="Q266" i="100" s="1"/>
  <c r="Q656" i="100"/>
  <c r="Q214" i="100" s="1"/>
  <c r="Q220" i="100" s="1"/>
  <c r="AP138" i="100"/>
  <c r="AQ136" i="100"/>
  <c r="AQ94" i="100"/>
  <c r="AD30" i="107"/>
  <c r="V345" i="100"/>
  <c r="V346" i="100" s="1"/>
  <c r="T656" i="100"/>
  <c r="P265" i="100"/>
  <c r="P266" i="100" s="1"/>
  <c r="R656" i="100"/>
  <c r="R214" i="100" s="1"/>
  <c r="R220" i="100" s="1"/>
  <c r="AR455" i="100"/>
  <c r="AZ137" i="100"/>
  <c r="AL74" i="100" l="1"/>
  <c r="AM67" i="100"/>
  <c r="AM555" i="100"/>
  <c r="AZ198" i="100"/>
  <c r="BA195" i="100"/>
  <c r="BB396" i="100"/>
  <c r="BC389" i="100"/>
  <c r="AJ358" i="100"/>
  <c r="AK357" i="100"/>
  <c r="AO9" i="100"/>
  <c r="AN29" i="100"/>
  <c r="AN95" i="100"/>
  <c r="AN555" i="100" s="1"/>
  <c r="AT188" i="100"/>
  <c r="AS191" i="100"/>
  <c r="AJ604" i="100"/>
  <c r="AJ605" i="100" s="1"/>
  <c r="AJ606" i="100" s="1"/>
  <c r="AJ607" i="100" s="1"/>
  <c r="AK603" i="100"/>
  <c r="BB474" i="100"/>
  <c r="BA475" i="100"/>
  <c r="AL595" i="100"/>
  <c r="AK596" i="100"/>
  <c r="AK597" i="100" s="1"/>
  <c r="AK598" i="100" s="1"/>
  <c r="AK599" i="100" s="1"/>
  <c r="AK600" i="100" s="1"/>
  <c r="AK601" i="100" s="1"/>
  <c r="W345" i="100"/>
  <c r="W346" i="100" s="1"/>
  <c r="N665" i="100"/>
  <c r="AH618" i="100"/>
  <c r="AH619" i="100" s="1"/>
  <c r="AH620" i="100" s="1"/>
  <c r="AI617" i="100"/>
  <c r="AI610" i="100"/>
  <c r="AJ609" i="100"/>
  <c r="N265" i="100"/>
  <c r="N266" i="100" s="1"/>
  <c r="W656" i="100"/>
  <c r="W147" i="100" s="1"/>
  <c r="O151" i="100"/>
  <c r="O153" i="100" s="1"/>
  <c r="AC31" i="107"/>
  <c r="V151" i="100"/>
  <c r="O656" i="100"/>
  <c r="O662" i="100" s="1"/>
  <c r="M665" i="100"/>
  <c r="W665" i="100"/>
  <c r="Y151" i="100"/>
  <c r="AU479" i="100"/>
  <c r="AU481" i="100" s="1"/>
  <c r="AU485" i="100" s="1"/>
  <c r="AT482" i="100"/>
  <c r="AT483" i="100"/>
  <c r="U345" i="100"/>
  <c r="U346" i="100" s="1"/>
  <c r="S665" i="100"/>
  <c r="S656" i="100"/>
  <c r="Y656" i="100"/>
  <c r="U151" i="100"/>
  <c r="M656" i="100"/>
  <c r="M147" i="100" s="1"/>
  <c r="R147" i="100"/>
  <c r="R662" i="100"/>
  <c r="S228" i="100" s="1"/>
  <c r="S231" i="100" s="1"/>
  <c r="T662" i="100"/>
  <c r="U228" i="100" s="1"/>
  <c r="U231" i="100" s="1"/>
  <c r="T147" i="100"/>
  <c r="T214" i="100"/>
  <c r="T220" i="100" s="1"/>
  <c r="X151" i="100"/>
  <c r="X665" i="100"/>
  <c r="AE30" i="107"/>
  <c r="M150" i="100"/>
  <c r="M149" i="100" s="1"/>
  <c r="T151" i="100"/>
  <c r="T665" i="100"/>
  <c r="Q662" i="100"/>
  <c r="R228" i="100" s="1"/>
  <c r="Q147" i="100"/>
  <c r="N147" i="100"/>
  <c r="N662" i="100"/>
  <c r="X656" i="100"/>
  <c r="X214" i="100" s="1"/>
  <c r="X220" i="100" s="1"/>
  <c r="X265" i="100"/>
  <c r="X266" i="100" s="1"/>
  <c r="X345" i="100"/>
  <c r="X346" i="100" s="1"/>
  <c r="L265" i="100"/>
  <c r="L266" i="100" s="1"/>
  <c r="L656" i="100"/>
  <c r="AR136" i="100"/>
  <c r="AQ138" i="100"/>
  <c r="R345" i="100"/>
  <c r="R346" i="100" s="1"/>
  <c r="T345" i="100"/>
  <c r="T346" i="100" s="1"/>
  <c r="N150" i="100"/>
  <c r="N149" i="100" s="1"/>
  <c r="N153" i="100"/>
  <c r="S150" i="100"/>
  <c r="S149" i="100" s="1"/>
  <c r="S327" i="100"/>
  <c r="S532" i="100" s="1"/>
  <c r="AR94" i="100"/>
  <c r="V656" i="100"/>
  <c r="P665" i="100"/>
  <c r="P151" i="100"/>
  <c r="R265" i="100"/>
  <c r="R266" i="100" s="1"/>
  <c r="T265" i="100"/>
  <c r="T266" i="100" s="1"/>
  <c r="P656" i="100"/>
  <c r="Q665" i="100"/>
  <c r="Q151" i="100"/>
  <c r="R665" i="100"/>
  <c r="R151" i="100"/>
  <c r="S153" i="100" s="1"/>
  <c r="V265" i="100"/>
  <c r="V266" i="100" s="1"/>
  <c r="AS455" i="100"/>
  <c r="BA137" i="100"/>
  <c r="U327" i="100" l="1"/>
  <c r="U532" i="100" s="1"/>
  <c r="Y150" i="100"/>
  <c r="Y149" i="100" s="1"/>
  <c r="V327" i="100"/>
  <c r="V532" i="100" s="1"/>
  <c r="Y147" i="100"/>
  <c r="Y662" i="100"/>
  <c r="Z228" i="100" s="1"/>
  <c r="Z231" i="100" s="1"/>
  <c r="V150" i="100"/>
  <c r="V149" i="100" s="1"/>
  <c r="AM74" i="100"/>
  <c r="AN67" i="100"/>
  <c r="AU188" i="100"/>
  <c r="AT191" i="100"/>
  <c r="AP9" i="100"/>
  <c r="AO29" i="100"/>
  <c r="AO95" i="100"/>
  <c r="BD389" i="100"/>
  <c r="BC396" i="100"/>
  <c r="AM595" i="100"/>
  <c r="AL596" i="100"/>
  <c r="AL597" i="100" s="1"/>
  <c r="AL598" i="100" s="1"/>
  <c r="AL599" i="100" s="1"/>
  <c r="AL600" i="100" s="1"/>
  <c r="AL601" i="100" s="1"/>
  <c r="AK604" i="100"/>
  <c r="AK605" i="100" s="1"/>
  <c r="AK606" i="100" s="1"/>
  <c r="AK607" i="100" s="1"/>
  <c r="AL603" i="100"/>
  <c r="BB475" i="100"/>
  <c r="BC474" i="100"/>
  <c r="AK358" i="100"/>
  <c r="AL357" i="100"/>
  <c r="BA198" i="100"/>
  <c r="BB195" i="100"/>
  <c r="U150" i="100"/>
  <c r="W214" i="100"/>
  <c r="W220" i="100" s="1"/>
  <c r="AJ617" i="100"/>
  <c r="AI618" i="100"/>
  <c r="AI619" i="100" s="1"/>
  <c r="AI620" i="100" s="1"/>
  <c r="O150" i="100"/>
  <c r="O149" i="100" s="1"/>
  <c r="AJ610" i="100"/>
  <c r="AK609" i="100"/>
  <c r="W662" i="100"/>
  <c r="X228" i="100" s="1"/>
  <c r="X231" i="100" s="1"/>
  <c r="S345" i="100"/>
  <c r="S346" i="100" s="1"/>
  <c r="O265" i="100"/>
  <c r="O266" i="100" s="1"/>
  <c r="U265" i="100"/>
  <c r="U266" i="100" s="1"/>
  <c r="AD31" i="107"/>
  <c r="S265" i="100"/>
  <c r="S266" i="100" s="1"/>
  <c r="Y327" i="100"/>
  <c r="Y532" i="100" s="1"/>
  <c r="O147" i="100"/>
  <c r="U656" i="100"/>
  <c r="U147" i="100" s="1"/>
  <c r="Y345" i="100"/>
  <c r="Y346" i="100" s="1"/>
  <c r="W151" i="100"/>
  <c r="Y153" i="100"/>
  <c r="Y214" i="100"/>
  <c r="Y220" i="100" s="1"/>
  <c r="Y265" i="100"/>
  <c r="Y266" i="100" s="1"/>
  <c r="M265" i="100"/>
  <c r="M266" i="100" s="1"/>
  <c r="V153" i="100"/>
  <c r="AU482" i="100"/>
  <c r="AU483" i="100"/>
  <c r="AV479" i="100"/>
  <c r="AV481" i="100" s="1"/>
  <c r="AV485" i="100" s="1"/>
  <c r="U153" i="100"/>
  <c r="M662" i="100"/>
  <c r="Q150" i="100"/>
  <c r="Q149" i="100" s="1"/>
  <c r="Q153" i="100"/>
  <c r="X327" i="100"/>
  <c r="X532" i="100" s="1"/>
  <c r="X150" i="100"/>
  <c r="X149" i="100" s="1"/>
  <c r="L665" i="100"/>
  <c r="L151" i="100"/>
  <c r="V662" i="100"/>
  <c r="W228" i="100" s="1"/>
  <c r="W231" i="100" s="1"/>
  <c r="V147" i="100"/>
  <c r="V214" i="100"/>
  <c r="V220" i="100" s="1"/>
  <c r="L662" i="100"/>
  <c r="L147" i="100"/>
  <c r="S147" i="100"/>
  <c r="S662" i="100"/>
  <c r="T228" i="100" s="1"/>
  <c r="T231" i="100" s="1"/>
  <c r="S214" i="100"/>
  <c r="S220" i="100" s="1"/>
  <c r="X147" i="100"/>
  <c r="X662" i="100"/>
  <c r="Y228" i="100" s="1"/>
  <c r="Y231" i="100" s="1"/>
  <c r="T150" i="100"/>
  <c r="T149" i="100" s="1"/>
  <c r="T327" i="100"/>
  <c r="T532" i="100" s="1"/>
  <c r="T153" i="100"/>
  <c r="R150" i="100"/>
  <c r="R149" i="100" s="1"/>
  <c r="R327" i="100"/>
  <c r="R532" i="100" s="1"/>
  <c r="R153" i="100"/>
  <c r="P150" i="100"/>
  <c r="P149" i="100" s="1"/>
  <c r="P153" i="100"/>
  <c r="AS94" i="100"/>
  <c r="S322" i="100"/>
  <c r="AF30" i="107"/>
  <c r="P147" i="100"/>
  <c r="P662" i="100"/>
  <c r="AR138" i="100"/>
  <c r="AS136" i="100"/>
  <c r="Y322" i="100"/>
  <c r="AT455" i="100"/>
  <c r="BB137" i="100"/>
  <c r="W150" i="100" l="1"/>
  <c r="W322" i="100" s="1"/>
  <c r="V322" i="100"/>
  <c r="U322" i="100"/>
  <c r="U149" i="100"/>
  <c r="AN74" i="100"/>
  <c r="AO67" i="100"/>
  <c r="AO555" i="100"/>
  <c r="AL358" i="100"/>
  <c r="AM357" i="100"/>
  <c r="BC195" i="100"/>
  <c r="BB198" i="100"/>
  <c r="BD474" i="100"/>
  <c r="BC475" i="100"/>
  <c r="AN595" i="100"/>
  <c r="AM596" i="100"/>
  <c r="AM597" i="100" s="1"/>
  <c r="AM598" i="100" s="1"/>
  <c r="AM599" i="100" s="1"/>
  <c r="AM600" i="100" s="1"/>
  <c r="AM601" i="100" s="1"/>
  <c r="BE389" i="100"/>
  <c r="BD396" i="100"/>
  <c r="AQ9" i="100"/>
  <c r="AP29" i="100"/>
  <c r="AP95" i="100"/>
  <c r="AP555" i="100" s="1"/>
  <c r="AM603" i="100"/>
  <c r="AL604" i="100"/>
  <c r="AL605" i="100" s="1"/>
  <c r="AL606" i="100" s="1"/>
  <c r="AL607" i="100" s="1"/>
  <c r="AU191" i="100"/>
  <c r="AV188" i="100"/>
  <c r="AJ618" i="100"/>
  <c r="AJ619" i="100" s="1"/>
  <c r="AJ620" i="100" s="1"/>
  <c r="AK617" i="100"/>
  <c r="AK610" i="100"/>
  <c r="AL609" i="100"/>
  <c r="U214" i="100"/>
  <c r="U220" i="100" s="1"/>
  <c r="W153" i="100"/>
  <c r="AE31" i="107"/>
  <c r="U662" i="100"/>
  <c r="V228" i="100" s="1"/>
  <c r="V231" i="100" s="1"/>
  <c r="W327" i="100"/>
  <c r="W532" i="100" s="1"/>
  <c r="X153" i="100"/>
  <c r="AV482" i="100"/>
  <c r="AV483" i="100"/>
  <c r="AW479" i="100"/>
  <c r="AW481" i="100" s="1"/>
  <c r="AW485" i="100" s="1"/>
  <c r="AT136" i="100"/>
  <c r="AS138" i="100"/>
  <c r="AG30" i="107"/>
  <c r="AT94" i="100"/>
  <c r="L150" i="100"/>
  <c r="L149" i="100" s="1"/>
  <c r="M153" i="100"/>
  <c r="R322" i="100"/>
  <c r="X322" i="100"/>
  <c r="T322" i="100"/>
  <c r="AU455" i="100"/>
  <c r="BC137" i="100"/>
  <c r="W149" i="100" l="1"/>
  <c r="AO74" i="100"/>
  <c r="AP67" i="100"/>
  <c r="AO595" i="100"/>
  <c r="AN596" i="100"/>
  <c r="AN597" i="100" s="1"/>
  <c r="AN598" i="100" s="1"/>
  <c r="AN599" i="100" s="1"/>
  <c r="AN600" i="100" s="1"/>
  <c r="AN601" i="100" s="1"/>
  <c r="AV191" i="100"/>
  <c r="AW188" i="100"/>
  <c r="BE474" i="100"/>
  <c r="BD475" i="100"/>
  <c r="BC198" i="100"/>
  <c r="BD195" i="100"/>
  <c r="AR9" i="100"/>
  <c r="AQ29" i="100"/>
  <c r="AQ95" i="100"/>
  <c r="AQ555" i="100" s="1"/>
  <c r="AM604" i="100"/>
  <c r="AM605" i="100" s="1"/>
  <c r="AM606" i="100" s="1"/>
  <c r="AM607" i="100" s="1"/>
  <c r="AN603" i="100"/>
  <c r="BF389" i="100"/>
  <c r="BE396" i="100"/>
  <c r="AM358" i="100"/>
  <c r="AN357" i="100"/>
  <c r="AK618" i="100"/>
  <c r="AK619" i="100" s="1"/>
  <c r="AK620" i="100" s="1"/>
  <c r="AL617" i="100"/>
  <c r="AL610" i="100"/>
  <c r="AM609" i="100"/>
  <c r="AF31" i="107"/>
  <c r="AW483" i="100"/>
  <c r="AW482" i="100"/>
  <c r="AX479" i="100"/>
  <c r="AX481" i="100" s="1"/>
  <c r="AX485" i="100" s="1"/>
  <c r="Z151" i="100"/>
  <c r="Z665" i="100"/>
  <c r="Z265" i="100"/>
  <c r="Z345" i="100"/>
  <c r="Z656" i="100"/>
  <c r="AT138" i="100"/>
  <c r="AU136" i="100"/>
  <c r="AU94" i="100"/>
  <c r="AH30" i="107"/>
  <c r="BD137" i="100"/>
  <c r="AV455" i="100"/>
  <c r="AA151" i="100" l="1"/>
  <c r="AP74" i="100"/>
  <c r="AQ67" i="100"/>
  <c r="AO357" i="100"/>
  <c r="AN358" i="100"/>
  <c r="AS9" i="100"/>
  <c r="AR29" i="100"/>
  <c r="AR95" i="100"/>
  <c r="AR555" i="100" s="1"/>
  <c r="BF474" i="100"/>
  <c r="BE475" i="100"/>
  <c r="AO596" i="100"/>
  <c r="AO597" i="100" s="1"/>
  <c r="AO598" i="100" s="1"/>
  <c r="AO599" i="100" s="1"/>
  <c r="AO600" i="100" s="1"/>
  <c r="AO601" i="100" s="1"/>
  <c r="AP595" i="100"/>
  <c r="AN604" i="100"/>
  <c r="AN605" i="100" s="1"/>
  <c r="AN606" i="100" s="1"/>
  <c r="AN607" i="100" s="1"/>
  <c r="AO603" i="100"/>
  <c r="AX188" i="100"/>
  <c r="AW191" i="100"/>
  <c r="BF396" i="100"/>
  <c r="BG389" i="100"/>
  <c r="BD198" i="100"/>
  <c r="BE195" i="100"/>
  <c r="AM617" i="100"/>
  <c r="AL618" i="100"/>
  <c r="AL619" i="100" s="1"/>
  <c r="AL620" i="100" s="1"/>
  <c r="AM610" i="100"/>
  <c r="AN609" i="100"/>
  <c r="AG31" i="107"/>
  <c r="AY479" i="100"/>
  <c r="AY481" i="100" s="1"/>
  <c r="AY485" i="100" s="1"/>
  <c r="AX482" i="100"/>
  <c r="AX483" i="100"/>
  <c r="AV136" i="100"/>
  <c r="AU138" i="100"/>
  <c r="Z150" i="100"/>
  <c r="Z149" i="100" s="1"/>
  <c r="Z153" i="100"/>
  <c r="Z327" i="100"/>
  <c r="Z532" i="100" s="1"/>
  <c r="AI30" i="107"/>
  <c r="Z147" i="100"/>
  <c r="Z662" i="100"/>
  <c r="Z214" i="100"/>
  <c r="AA345" i="100"/>
  <c r="Z346" i="100"/>
  <c r="AV94" i="100"/>
  <c r="AA265" i="100"/>
  <c r="Z266" i="100"/>
  <c r="AW455" i="100"/>
  <c r="BE137" i="100"/>
  <c r="AA150" i="100" l="1"/>
  <c r="AA149" i="100" s="1"/>
  <c r="AQ74" i="100"/>
  <c r="AR67" i="100"/>
  <c r="AO604" i="100"/>
  <c r="AO605" i="100" s="1"/>
  <c r="AO606" i="100" s="1"/>
  <c r="AO607" i="100" s="1"/>
  <c r="AP603" i="100"/>
  <c r="BH389" i="100"/>
  <c r="BG396" i="100"/>
  <c r="AT9" i="100"/>
  <c r="AS29" i="100"/>
  <c r="AS95" i="100"/>
  <c r="AS555" i="100" s="1"/>
  <c r="BF475" i="100"/>
  <c r="BG474" i="100"/>
  <c r="BE198" i="100"/>
  <c r="BF195" i="100"/>
  <c r="AY188" i="100"/>
  <c r="AX191" i="100"/>
  <c r="AQ595" i="100"/>
  <c r="AP596" i="100"/>
  <c r="AP597" i="100" s="1"/>
  <c r="AP598" i="100" s="1"/>
  <c r="AP599" i="100" s="1"/>
  <c r="AP600" i="100" s="1"/>
  <c r="AP601" i="100" s="1"/>
  <c r="AP357" i="100"/>
  <c r="AO358" i="100"/>
  <c r="AN617" i="100"/>
  <c r="AM618" i="100"/>
  <c r="AM619" i="100" s="1"/>
  <c r="AM620" i="100" s="1"/>
  <c r="AN610" i="100"/>
  <c r="AO609" i="100"/>
  <c r="AH31" i="107"/>
  <c r="AY483" i="100"/>
  <c r="AY482" i="100"/>
  <c r="AZ479" i="100"/>
  <c r="AZ481" i="100" s="1"/>
  <c r="AZ485" i="100" s="1"/>
  <c r="AA327" i="100"/>
  <c r="AA532" i="100" s="1"/>
  <c r="Z322" i="100"/>
  <c r="AB265" i="100"/>
  <c r="AA266" i="100"/>
  <c r="AW94" i="100"/>
  <c r="Z220" i="100"/>
  <c r="AA214" i="100"/>
  <c r="AJ30" i="107"/>
  <c r="AB345" i="100"/>
  <c r="AA346" i="100"/>
  <c r="AV138" i="100"/>
  <c r="AW136" i="100"/>
  <c r="AX455" i="100"/>
  <c r="BF137" i="100"/>
  <c r="AR74" i="100" l="1"/>
  <c r="AS67" i="100"/>
  <c r="AZ188" i="100"/>
  <c r="AY191" i="100"/>
  <c r="BG475" i="100"/>
  <c r="BH474" i="100"/>
  <c r="AU9" i="100"/>
  <c r="AT29" i="100"/>
  <c r="AT95" i="100"/>
  <c r="AT555" i="100" s="1"/>
  <c r="AQ603" i="100"/>
  <c r="AP604" i="100"/>
  <c r="AP605" i="100" s="1"/>
  <c r="AP606" i="100" s="1"/>
  <c r="AP607" i="100" s="1"/>
  <c r="BF198" i="100"/>
  <c r="BG195" i="100"/>
  <c r="BI389" i="100"/>
  <c r="BH396" i="100"/>
  <c r="AQ357" i="100"/>
  <c r="AP358" i="100"/>
  <c r="AR595" i="100"/>
  <c r="AQ596" i="100"/>
  <c r="AQ597" i="100" s="1"/>
  <c r="AQ598" i="100" s="1"/>
  <c r="AQ599" i="100" s="1"/>
  <c r="AQ600" i="100" s="1"/>
  <c r="AQ601" i="100" s="1"/>
  <c r="AN618" i="100"/>
  <c r="AN619" i="100" s="1"/>
  <c r="AN620" i="100" s="1"/>
  <c r="AO617" i="100"/>
  <c r="AO610" i="100"/>
  <c r="AP609" i="100"/>
  <c r="AI31" i="107"/>
  <c r="AZ483" i="100"/>
  <c r="AZ482" i="100"/>
  <c r="BA479" i="100"/>
  <c r="BA481" i="100" s="1"/>
  <c r="BA485" i="100" s="1"/>
  <c r="AB151" i="100"/>
  <c r="AC345" i="100"/>
  <c r="AB346" i="100"/>
  <c r="AX94" i="100"/>
  <c r="AK30" i="107"/>
  <c r="AW138" i="100"/>
  <c r="AX136" i="100"/>
  <c r="AB214" i="100"/>
  <c r="AA220" i="100"/>
  <c r="AB266" i="100"/>
  <c r="AC265" i="100"/>
  <c r="BG137" i="100"/>
  <c r="AY455" i="100"/>
  <c r="AB327" i="100" l="1"/>
  <c r="AB532" i="100" s="1"/>
  <c r="AS74" i="100"/>
  <c r="AT67" i="100"/>
  <c r="BJ389" i="100"/>
  <c r="BI396" i="100"/>
  <c r="AR357" i="100"/>
  <c r="AQ358" i="100"/>
  <c r="AQ604" i="100"/>
  <c r="AQ605" i="100" s="1"/>
  <c r="AQ606" i="100" s="1"/>
  <c r="AQ607" i="100" s="1"/>
  <c r="AR603" i="100"/>
  <c r="AV9" i="100"/>
  <c r="AU29" i="100"/>
  <c r="AU95" i="100"/>
  <c r="AU555" i="100" s="1"/>
  <c r="BA188" i="100"/>
  <c r="AZ191" i="100"/>
  <c r="BH475" i="100"/>
  <c r="BI474" i="100"/>
  <c r="AR596" i="100"/>
  <c r="AR597" i="100" s="1"/>
  <c r="AR598" i="100" s="1"/>
  <c r="AR599" i="100" s="1"/>
  <c r="AR600" i="100" s="1"/>
  <c r="AR601" i="100" s="1"/>
  <c r="AS595" i="100"/>
  <c r="BH195" i="100"/>
  <c r="BG198" i="100"/>
  <c r="AO618" i="100"/>
  <c r="AO619" i="100" s="1"/>
  <c r="AO620" i="100" s="1"/>
  <c r="AP617" i="100"/>
  <c r="AQ609" i="100"/>
  <c r="AP610" i="100"/>
  <c r="AB150" i="100"/>
  <c r="AB149" i="100" s="1"/>
  <c r="AJ31" i="107"/>
  <c r="AC151" i="100"/>
  <c r="AA322" i="100"/>
  <c r="BB479" i="100"/>
  <c r="BB481" i="100" s="1"/>
  <c r="BB485" i="100" s="1"/>
  <c r="BA483" i="100"/>
  <c r="BA482" i="100"/>
  <c r="AY136" i="100"/>
  <c r="AX138" i="100"/>
  <c r="AL30" i="107"/>
  <c r="AB220" i="100"/>
  <c r="AC214" i="100"/>
  <c r="AY94" i="100"/>
  <c r="AD265" i="100"/>
  <c r="AC266" i="100"/>
  <c r="AC346" i="100"/>
  <c r="AD345" i="100"/>
  <c r="AZ455" i="100"/>
  <c r="BH137" i="100"/>
  <c r="AC150" i="100" l="1"/>
  <c r="AC149" i="100" s="1"/>
  <c r="AT74" i="100"/>
  <c r="AU67" i="100"/>
  <c r="BA191" i="100"/>
  <c r="BB188" i="100"/>
  <c r="AW9" i="100"/>
  <c r="AV29" i="100"/>
  <c r="AV95" i="100"/>
  <c r="BI195" i="100"/>
  <c r="BH198" i="100"/>
  <c r="BJ474" i="100"/>
  <c r="BI475" i="100"/>
  <c r="AR604" i="100"/>
  <c r="AR605" i="100" s="1"/>
  <c r="AR606" i="100" s="1"/>
  <c r="AR607" i="100" s="1"/>
  <c r="AS603" i="100"/>
  <c r="AT595" i="100"/>
  <c r="AS596" i="100"/>
  <c r="AS597" i="100" s="1"/>
  <c r="AS598" i="100" s="1"/>
  <c r="AS599" i="100" s="1"/>
  <c r="AS600" i="100" s="1"/>
  <c r="AS601" i="100" s="1"/>
  <c r="AR358" i="100"/>
  <c r="AS357" i="100"/>
  <c r="BJ396" i="100"/>
  <c r="BK389" i="100"/>
  <c r="AB322" i="100"/>
  <c r="AP618" i="100"/>
  <c r="AP619" i="100" s="1"/>
  <c r="AP620" i="100" s="1"/>
  <c r="AQ617" i="100"/>
  <c r="AR609" i="100"/>
  <c r="AQ610" i="100"/>
  <c r="AD151" i="100"/>
  <c r="AK31" i="107"/>
  <c r="AC327" i="100"/>
  <c r="AC532" i="100" s="1"/>
  <c r="BB482" i="100"/>
  <c r="BB483" i="100"/>
  <c r="BC479" i="100"/>
  <c r="BC481" i="100" s="1"/>
  <c r="BC485" i="100" s="1"/>
  <c r="AY138" i="100"/>
  <c r="AZ136" i="100"/>
  <c r="AE265" i="100"/>
  <c r="AD266" i="100"/>
  <c r="AC322" i="100"/>
  <c r="AD346" i="100"/>
  <c r="AE345" i="100"/>
  <c r="AZ94" i="100"/>
  <c r="AD214" i="100"/>
  <c r="AC220" i="100"/>
  <c r="AM30" i="107"/>
  <c r="BI137" i="100"/>
  <c r="BA455" i="100"/>
  <c r="AD150" i="100" l="1"/>
  <c r="AD149" i="100" s="1"/>
  <c r="AU74" i="100"/>
  <c r="AV67" i="100"/>
  <c r="AV555" i="100"/>
  <c r="BL389" i="100"/>
  <c r="BK396" i="100"/>
  <c r="AS604" i="100"/>
  <c r="AS605" i="100" s="1"/>
  <c r="AS606" i="100" s="1"/>
  <c r="AS607" i="100" s="1"/>
  <c r="AT603" i="100"/>
  <c r="BJ475" i="100"/>
  <c r="BK474" i="100"/>
  <c r="BC188" i="100"/>
  <c r="BB191" i="100"/>
  <c r="AU595" i="100"/>
  <c r="AT596" i="100"/>
  <c r="AT597" i="100" s="1"/>
  <c r="AT598" i="100" s="1"/>
  <c r="AT599" i="100" s="1"/>
  <c r="AT600" i="100" s="1"/>
  <c r="AT601" i="100" s="1"/>
  <c r="AS358" i="100"/>
  <c r="AT357" i="100"/>
  <c r="BI198" i="100"/>
  <c r="BJ195" i="100"/>
  <c r="AX9" i="100"/>
  <c r="AW29" i="100"/>
  <c r="AW95" i="100"/>
  <c r="AW555" i="100" s="1"/>
  <c r="AD327" i="100"/>
  <c r="AD532" i="100" s="1"/>
  <c r="AE151" i="100"/>
  <c r="AR617" i="100"/>
  <c r="AQ618" i="100"/>
  <c r="AQ619" i="100" s="1"/>
  <c r="AQ620" i="100" s="1"/>
  <c r="AR610" i="100"/>
  <c r="AS609" i="100"/>
  <c r="AL31" i="107"/>
  <c r="BC483" i="100"/>
  <c r="BC482" i="100"/>
  <c r="BD479" i="100"/>
  <c r="BD481" i="100" s="1"/>
  <c r="BD485" i="100" s="1"/>
  <c r="AN30" i="107"/>
  <c r="BA94" i="100"/>
  <c r="AF345" i="100"/>
  <c r="AE346" i="100"/>
  <c r="AD322" i="100"/>
  <c r="AE214" i="100"/>
  <c r="AD220" i="100"/>
  <c r="AF265" i="100"/>
  <c r="AE266" i="100"/>
  <c r="AZ138" i="100"/>
  <c r="BA136" i="100"/>
  <c r="BB455" i="100"/>
  <c r="BJ137" i="100"/>
  <c r="AE327" i="100" l="1"/>
  <c r="AE532" i="100" s="1"/>
  <c r="AV74" i="100"/>
  <c r="AW67" i="100"/>
  <c r="BK195" i="100"/>
  <c r="BJ198" i="100"/>
  <c r="AU603" i="100"/>
  <c r="AT604" i="100"/>
  <c r="AT605" i="100" s="1"/>
  <c r="AT606" i="100" s="1"/>
  <c r="AT607" i="100" s="1"/>
  <c r="AY9" i="100"/>
  <c r="AX29" i="100"/>
  <c r="AX95" i="100"/>
  <c r="AX555" i="100" s="1"/>
  <c r="AT358" i="100"/>
  <c r="AU357" i="100"/>
  <c r="AV595" i="100"/>
  <c r="AU596" i="100"/>
  <c r="AU597" i="100" s="1"/>
  <c r="AU598" i="100" s="1"/>
  <c r="AU599" i="100" s="1"/>
  <c r="AU600" i="100" s="1"/>
  <c r="AU601" i="100" s="1"/>
  <c r="BL474" i="100"/>
  <c r="BK475" i="100"/>
  <c r="BC191" i="100"/>
  <c r="BD188" i="100"/>
  <c r="BM389" i="100"/>
  <c r="BL396" i="100"/>
  <c r="AE150" i="100"/>
  <c r="AE149" i="100" s="1"/>
  <c r="AF151" i="100"/>
  <c r="AS617" i="100"/>
  <c r="AR618" i="100"/>
  <c r="AR619" i="100" s="1"/>
  <c r="AR620" i="100" s="1"/>
  <c r="AT609" i="100"/>
  <c r="AS610" i="100"/>
  <c r="AM31" i="107"/>
  <c r="BE479" i="100"/>
  <c r="BE481" i="100" s="1"/>
  <c r="BE485" i="100" s="1"/>
  <c r="BD483" i="100"/>
  <c r="BD482" i="100"/>
  <c r="BB94" i="100"/>
  <c r="AE220" i="100"/>
  <c r="AF214" i="100"/>
  <c r="AG265" i="100"/>
  <c r="AF266" i="100"/>
  <c r="AG345" i="100"/>
  <c r="AF346" i="100"/>
  <c r="AO30" i="107"/>
  <c r="BB136" i="100"/>
  <c r="BA138" i="100"/>
  <c r="BC455" i="100"/>
  <c r="BK137" i="100"/>
  <c r="AG151" i="100" l="1"/>
  <c r="AG327" i="100" s="1"/>
  <c r="AG532" i="100" s="1"/>
  <c r="AW74" i="100"/>
  <c r="AX67" i="100"/>
  <c r="AF150" i="100"/>
  <c r="AF149" i="100" s="1"/>
  <c r="AF327" i="100"/>
  <c r="AF532" i="100" s="1"/>
  <c r="AZ9" i="100"/>
  <c r="AY29" i="100"/>
  <c r="AY95" i="100"/>
  <c r="AY555" i="100" s="1"/>
  <c r="BL195" i="100"/>
  <c r="BK198" i="100"/>
  <c r="BN389" i="100"/>
  <c r="BM396" i="100"/>
  <c r="BD191" i="100"/>
  <c r="BE188" i="100"/>
  <c r="BM474" i="100"/>
  <c r="BL475" i="100"/>
  <c r="AW595" i="100"/>
  <c r="AV596" i="100"/>
  <c r="AV597" i="100" s="1"/>
  <c r="AV598" i="100" s="1"/>
  <c r="AV599" i="100" s="1"/>
  <c r="AV600" i="100" s="1"/>
  <c r="AV601" i="100" s="1"/>
  <c r="AU358" i="100"/>
  <c r="AV357" i="100"/>
  <c r="AU604" i="100"/>
  <c r="AU605" i="100" s="1"/>
  <c r="AU606" i="100" s="1"/>
  <c r="AU607" i="100" s="1"/>
  <c r="AV603" i="100"/>
  <c r="AE322" i="100"/>
  <c r="AS618" i="100"/>
  <c r="AS619" i="100" s="1"/>
  <c r="AS620" i="100" s="1"/>
  <c r="AT617" i="100"/>
  <c r="AT610" i="100"/>
  <c r="AU609" i="100"/>
  <c r="AN31" i="107"/>
  <c r="BE483" i="100"/>
  <c r="BE482" i="100"/>
  <c r="BF479" i="100"/>
  <c r="BF481" i="100" s="1"/>
  <c r="BF485" i="100" s="1"/>
  <c r="AF220" i="100"/>
  <c r="AG214" i="100"/>
  <c r="AP30" i="107"/>
  <c r="BC136" i="100"/>
  <c r="BB138" i="100"/>
  <c r="AG266" i="100"/>
  <c r="AH265" i="100"/>
  <c r="AG346" i="100"/>
  <c r="AH345" i="100"/>
  <c r="BC94" i="100"/>
  <c r="BL137" i="100"/>
  <c r="BD455" i="100"/>
  <c r="AG150" i="100" l="1"/>
  <c r="AG149" i="100" s="1"/>
  <c r="AH151" i="100"/>
  <c r="AI151" i="100" s="1"/>
  <c r="AX74" i="100"/>
  <c r="AY67" i="100"/>
  <c r="AF322" i="100"/>
  <c r="AW596" i="100"/>
  <c r="AW597" i="100" s="1"/>
  <c r="AW598" i="100" s="1"/>
  <c r="AW599" i="100" s="1"/>
  <c r="AW600" i="100" s="1"/>
  <c r="AW601" i="100" s="1"/>
  <c r="AX595" i="100"/>
  <c r="BN396" i="100"/>
  <c r="BO389" i="100"/>
  <c r="AV358" i="100"/>
  <c r="AW357" i="100"/>
  <c r="BN474" i="100"/>
  <c r="BM475" i="100"/>
  <c r="K475" i="100" s="1" a="1"/>
  <c r="K475" i="100" s="1"/>
  <c r="K474" i="100" a="1"/>
  <c r="K474" i="100" s="1"/>
  <c r="BF188" i="100"/>
  <c r="BE191" i="100"/>
  <c r="BA9" i="100"/>
  <c r="AZ29" i="100"/>
  <c r="AZ95" i="100"/>
  <c r="AV604" i="100"/>
  <c r="AV605" i="100" s="1"/>
  <c r="AV606" i="100" s="1"/>
  <c r="AV607" i="100" s="1"/>
  <c r="AW603" i="100"/>
  <c r="BL198" i="100"/>
  <c r="BM195" i="100"/>
  <c r="AU617" i="100"/>
  <c r="AT618" i="100"/>
  <c r="AT619" i="100" s="1"/>
  <c r="AT620" i="100" s="1"/>
  <c r="AU610" i="100"/>
  <c r="AV609" i="100"/>
  <c r="AO31" i="107"/>
  <c r="BG479" i="100"/>
  <c r="BG481" i="100" s="1"/>
  <c r="BG485" i="100" s="1"/>
  <c r="BF483" i="100"/>
  <c r="BF482" i="100"/>
  <c r="AG322" i="100"/>
  <c r="AQ30" i="107"/>
  <c r="AH346" i="100"/>
  <c r="AI345" i="100"/>
  <c r="AH266" i="100"/>
  <c r="AI265" i="100"/>
  <c r="BD136" i="100"/>
  <c r="BC138" i="100"/>
  <c r="AH214" i="100"/>
  <c r="AG220" i="100"/>
  <c r="BD94" i="100"/>
  <c r="BM137" i="100"/>
  <c r="BE455" i="100"/>
  <c r="AH150" i="100" l="1"/>
  <c r="AH149" i="100" s="1"/>
  <c r="AH327" i="100"/>
  <c r="AH532" i="100" s="1"/>
  <c r="AJ151" i="100"/>
  <c r="AY74" i="100"/>
  <c r="AZ67" i="100"/>
  <c r="AZ555" i="100"/>
  <c r="AX357" i="100"/>
  <c r="AW358" i="100"/>
  <c r="BN195" i="100"/>
  <c r="BM198" i="100"/>
  <c r="BB9" i="100"/>
  <c r="BA29" i="100"/>
  <c r="BA95" i="100"/>
  <c r="AY595" i="100"/>
  <c r="AX596" i="100"/>
  <c r="AX597" i="100" s="1"/>
  <c r="AX598" i="100" s="1"/>
  <c r="AX599" i="100" s="1"/>
  <c r="AX600" i="100" s="1"/>
  <c r="AX601" i="100" s="1"/>
  <c r="AW604" i="100"/>
  <c r="AW605" i="100" s="1"/>
  <c r="AW606" i="100" s="1"/>
  <c r="AW607" i="100" s="1"/>
  <c r="AX603" i="100"/>
  <c r="BF191" i="100"/>
  <c r="BG188" i="100"/>
  <c r="BN475" i="100"/>
  <c r="BO474" i="100"/>
  <c r="BP389" i="100"/>
  <c r="BO396" i="100"/>
  <c r="AU618" i="100"/>
  <c r="AU619" i="100" s="1"/>
  <c r="AU620" i="100" s="1"/>
  <c r="AV617" i="100"/>
  <c r="AV610" i="100"/>
  <c r="AW609" i="100"/>
  <c r="AP31" i="107"/>
  <c r="BG482" i="100"/>
  <c r="BG483" i="100"/>
  <c r="BH479" i="100"/>
  <c r="BH481" i="100" s="1"/>
  <c r="BH485" i="100" s="1"/>
  <c r="BE94" i="100"/>
  <c r="BD138" i="100"/>
  <c r="BE136" i="100"/>
  <c r="AI266" i="100"/>
  <c r="AJ265" i="100"/>
  <c r="AI150" i="100"/>
  <c r="AI327" i="100"/>
  <c r="AI532" i="100" s="1"/>
  <c r="AH220" i="100"/>
  <c r="AI214" i="100"/>
  <c r="AJ345" i="100"/>
  <c r="AI346" i="100"/>
  <c r="AR30" i="107"/>
  <c r="BF455" i="100"/>
  <c r="BN137" i="100"/>
  <c r="K137" i="100" a="1"/>
  <c r="K137" i="100" s="1"/>
  <c r="AH322" i="100" l="1"/>
  <c r="AK151" i="100"/>
  <c r="AZ74" i="100"/>
  <c r="BP396" i="100"/>
  <c r="BQ389" i="100"/>
  <c r="BA67" i="100"/>
  <c r="BA555" i="100"/>
  <c r="BC9" i="100"/>
  <c r="BB29" i="100"/>
  <c r="BB95" i="100"/>
  <c r="BB555" i="100" s="1"/>
  <c r="BH188" i="100"/>
  <c r="BG191" i="100"/>
  <c r="AX604" i="100"/>
  <c r="AX605" i="100" s="1"/>
  <c r="AX606" i="100" s="1"/>
  <c r="AX607" i="100" s="1"/>
  <c r="AY603" i="100"/>
  <c r="BN198" i="100"/>
  <c r="BO195" i="100"/>
  <c r="AZ595" i="100"/>
  <c r="AY596" i="100"/>
  <c r="AY597" i="100" s="1"/>
  <c r="AY598" i="100" s="1"/>
  <c r="AY599" i="100" s="1"/>
  <c r="AY600" i="100" s="1"/>
  <c r="AY601" i="100" s="1"/>
  <c r="AY357" i="100"/>
  <c r="AX358" i="100"/>
  <c r="BP474" i="100"/>
  <c r="BO475" i="100"/>
  <c r="AV618" i="100"/>
  <c r="AV619" i="100" s="1"/>
  <c r="AV620" i="100" s="1"/>
  <c r="AW617" i="100"/>
  <c r="AX609" i="100"/>
  <c r="AW610" i="100"/>
  <c r="AQ31" i="107"/>
  <c r="BI479" i="100"/>
  <c r="BI481" i="100" s="1"/>
  <c r="BI485" i="100" s="1"/>
  <c r="BH483" i="100"/>
  <c r="BH482" i="100"/>
  <c r="AK345" i="100"/>
  <c r="AJ346" i="100"/>
  <c r="AI220" i="100"/>
  <c r="AJ214" i="100"/>
  <c r="AJ150" i="100"/>
  <c r="AJ327" i="100"/>
  <c r="AJ532" i="100" s="1"/>
  <c r="BF136" i="100"/>
  <c r="BE138" i="100"/>
  <c r="AS30" i="107"/>
  <c r="BF94" i="100"/>
  <c r="AI149" i="100"/>
  <c r="AI322" i="100"/>
  <c r="AJ266" i="100"/>
  <c r="AK265" i="100"/>
  <c r="BG455" i="100"/>
  <c r="BO137" i="100"/>
  <c r="BA74" i="100" l="1"/>
  <c r="BP475" i="100"/>
  <c r="BQ474" i="100"/>
  <c r="BR389" i="100"/>
  <c r="BQ396" i="100"/>
  <c r="BB67" i="100"/>
  <c r="AY604" i="100"/>
  <c r="AY605" i="100" s="1"/>
  <c r="AY606" i="100" s="1"/>
  <c r="AY607" i="100" s="1"/>
  <c r="AZ603" i="100"/>
  <c r="BO198" i="100"/>
  <c r="BP195" i="100"/>
  <c r="AY358" i="100"/>
  <c r="AZ357" i="100"/>
  <c r="AZ596" i="100"/>
  <c r="AZ597" i="100" s="1"/>
  <c r="AZ598" i="100" s="1"/>
  <c r="AZ599" i="100" s="1"/>
  <c r="AZ600" i="100" s="1"/>
  <c r="AZ601" i="100" s="1"/>
  <c r="BA595" i="100"/>
  <c r="BH191" i="100"/>
  <c r="BI188" i="100"/>
  <c r="BD9" i="100"/>
  <c r="BC29" i="100"/>
  <c r="BC95" i="100"/>
  <c r="AW618" i="100"/>
  <c r="AW619" i="100" s="1"/>
  <c r="AW620" i="100" s="1"/>
  <c r="AX617" i="100"/>
  <c r="AX610" i="100"/>
  <c r="AY609" i="100"/>
  <c r="AR31" i="107"/>
  <c r="BJ479" i="100"/>
  <c r="BJ481" i="100" s="1"/>
  <c r="BJ485" i="100" s="1"/>
  <c r="BI483" i="100"/>
  <c r="BI482" i="100"/>
  <c r="AT30" i="107"/>
  <c r="AK346" i="100"/>
  <c r="AL345" i="100"/>
  <c r="BG136" i="100"/>
  <c r="BF138" i="100"/>
  <c r="AK150" i="100"/>
  <c r="AK327" i="100"/>
  <c r="AK532" i="100" s="1"/>
  <c r="AJ220" i="100"/>
  <c r="AK214" i="100"/>
  <c r="AK266" i="100"/>
  <c r="AL265" i="100"/>
  <c r="BG94" i="100"/>
  <c r="AJ322" i="100"/>
  <c r="AJ149" i="100"/>
  <c r="BP137" i="100"/>
  <c r="BQ137" i="100" s="1"/>
  <c r="BH455" i="100"/>
  <c r="BB74" i="100" l="1"/>
  <c r="BP198" i="100"/>
  <c r="BQ195" i="100"/>
  <c r="BQ475" i="100"/>
  <c r="BR474" i="100"/>
  <c r="BS389" i="100"/>
  <c r="BR396" i="100"/>
  <c r="BC67" i="100"/>
  <c r="BC555" i="100"/>
  <c r="BR137" i="100"/>
  <c r="AZ604" i="100"/>
  <c r="AZ605" i="100" s="1"/>
  <c r="AZ606" i="100" s="1"/>
  <c r="AZ607" i="100" s="1"/>
  <c r="BA603" i="100"/>
  <c r="BE9" i="100"/>
  <c r="BD29" i="100"/>
  <c r="BD95" i="100"/>
  <c r="BD555" i="100" s="1"/>
  <c r="BB595" i="100"/>
  <c r="BA596" i="100"/>
  <c r="BA597" i="100" s="1"/>
  <c r="BA598" i="100" s="1"/>
  <c r="BA599" i="100" s="1"/>
  <c r="BA600" i="100" s="1"/>
  <c r="BA601" i="100" s="1"/>
  <c r="BJ188" i="100"/>
  <c r="BI191" i="100"/>
  <c r="BA357" i="100"/>
  <c r="AZ358" i="100"/>
  <c r="AX618" i="100"/>
  <c r="AX619" i="100" s="1"/>
  <c r="AX620" i="100" s="1"/>
  <c r="AY617" i="100"/>
  <c r="AZ609" i="100"/>
  <c r="AY610" i="100"/>
  <c r="AS31" i="107"/>
  <c r="BK479" i="100"/>
  <c r="BK481" i="100" s="1"/>
  <c r="BK485" i="100" s="1"/>
  <c r="BJ483" i="100"/>
  <c r="BJ482" i="100"/>
  <c r="BH136" i="100"/>
  <c r="BG138" i="100"/>
  <c r="AU30" i="107"/>
  <c r="BH94" i="100"/>
  <c r="AK149" i="100"/>
  <c r="AK322" i="100"/>
  <c r="AL214" i="100"/>
  <c r="AK220" i="100"/>
  <c r="AM265" i="100"/>
  <c r="AL266" i="100"/>
  <c r="AM345" i="100"/>
  <c r="AL346" i="100"/>
  <c r="BI455" i="100"/>
  <c r="BC74" i="100" l="1"/>
  <c r="BS474" i="100"/>
  <c r="BR475" i="100"/>
  <c r="BT389" i="100"/>
  <c r="BS396" i="100"/>
  <c r="BR195" i="100"/>
  <c r="BQ198" i="100"/>
  <c r="BD67" i="100"/>
  <c r="BS137" i="100"/>
  <c r="BJ191" i="100"/>
  <c r="BK188" i="100"/>
  <c r="BA604" i="100"/>
  <c r="BA605" i="100" s="1"/>
  <c r="BA606" i="100" s="1"/>
  <c r="BA607" i="100" s="1"/>
  <c r="BB603" i="100"/>
  <c r="BB357" i="100"/>
  <c r="BA358" i="100"/>
  <c r="BC595" i="100"/>
  <c r="BB596" i="100"/>
  <c r="BB597" i="100" s="1"/>
  <c r="BB598" i="100" s="1"/>
  <c r="BB599" i="100" s="1"/>
  <c r="BB600" i="100" s="1"/>
  <c r="BB601" i="100" s="1"/>
  <c r="BF9" i="100"/>
  <c r="BE29" i="100"/>
  <c r="BE95" i="100"/>
  <c r="BE555" i="100" s="1"/>
  <c r="AY618" i="100"/>
  <c r="AY619" i="100" s="1"/>
  <c r="AY620" i="100" s="1"/>
  <c r="AZ617" i="100"/>
  <c r="AZ610" i="100"/>
  <c r="BA609" i="100"/>
  <c r="AT31" i="107"/>
  <c r="BK482" i="100"/>
  <c r="BK483" i="100"/>
  <c r="BL479" i="100"/>
  <c r="BL481" i="100" s="1"/>
  <c r="BL485" i="100" s="1"/>
  <c r="AM346" i="100"/>
  <c r="AN345" i="100"/>
  <c r="AN265" i="100"/>
  <c r="AM266" i="100"/>
  <c r="AL220" i="100"/>
  <c r="AM214" i="100"/>
  <c r="BI136" i="100"/>
  <c r="BH138" i="100"/>
  <c r="AV30" i="107"/>
  <c r="BI94" i="100"/>
  <c r="BJ455" i="100"/>
  <c r="BD74" i="100" l="1"/>
  <c r="BS195" i="100"/>
  <c r="BR198" i="100"/>
  <c r="BU389" i="100"/>
  <c r="BT396" i="100"/>
  <c r="BS475" i="100"/>
  <c r="BT474" i="100"/>
  <c r="BE67" i="100"/>
  <c r="BT137" i="100"/>
  <c r="BD595" i="100"/>
  <c r="BC596" i="100"/>
  <c r="BC597" i="100" s="1"/>
  <c r="BC598" i="100" s="1"/>
  <c r="BC599" i="100" s="1"/>
  <c r="BC600" i="100" s="1"/>
  <c r="BC601" i="100" s="1"/>
  <c r="BG9" i="100"/>
  <c r="BF29" i="100"/>
  <c r="BF95" i="100"/>
  <c r="BF555" i="100" s="1"/>
  <c r="BB358" i="100"/>
  <c r="BC357" i="100"/>
  <c r="BC603" i="100"/>
  <c r="BB604" i="100"/>
  <c r="BB605" i="100" s="1"/>
  <c r="BB606" i="100" s="1"/>
  <c r="BB607" i="100" s="1"/>
  <c r="BL188" i="100"/>
  <c r="BK191" i="100"/>
  <c r="BA617" i="100"/>
  <c r="AZ618" i="100"/>
  <c r="AZ619" i="100" s="1"/>
  <c r="AZ620" i="100" s="1"/>
  <c r="BB609" i="100"/>
  <c r="BA610" i="100"/>
  <c r="AU31" i="107"/>
  <c r="BM479" i="100"/>
  <c r="BM481" i="100" s="1"/>
  <c r="BM485" i="100" s="1"/>
  <c r="BL482" i="100"/>
  <c r="BL483" i="100"/>
  <c r="AW30" i="107"/>
  <c r="BJ136" i="100"/>
  <c r="BI138" i="100"/>
  <c r="AO265" i="100"/>
  <c r="AN266" i="100"/>
  <c r="AO345" i="100"/>
  <c r="AN346" i="100"/>
  <c r="BJ94" i="100"/>
  <c r="AN214" i="100"/>
  <c r="AM220" i="100"/>
  <c r="BK455" i="100"/>
  <c r="BE74" i="100" l="1"/>
  <c r="BV389" i="100"/>
  <c r="BU396" i="100"/>
  <c r="BS198" i="100"/>
  <c r="BT195" i="100"/>
  <c r="BU474" i="100"/>
  <c r="BT475" i="100"/>
  <c r="BF67" i="100"/>
  <c r="BU137" i="100"/>
  <c r="BC604" i="100"/>
  <c r="BC605" i="100" s="1"/>
  <c r="BC606" i="100" s="1"/>
  <c r="BC607" i="100" s="1"/>
  <c r="BD603" i="100"/>
  <c r="BC358" i="100"/>
  <c r="BD357" i="100"/>
  <c r="BH9" i="100"/>
  <c r="BG29" i="100"/>
  <c r="BG95" i="100"/>
  <c r="BG555" i="100" s="1"/>
  <c r="BD596" i="100"/>
  <c r="BD597" i="100" s="1"/>
  <c r="BD598" i="100" s="1"/>
  <c r="BD599" i="100" s="1"/>
  <c r="BD600" i="100" s="1"/>
  <c r="BD601" i="100" s="1"/>
  <c r="BE595" i="100"/>
  <c r="BL191" i="100"/>
  <c r="BM188" i="100"/>
  <c r="BA618" i="100"/>
  <c r="BA619" i="100" s="1"/>
  <c r="BA620" i="100" s="1"/>
  <c r="BB617" i="100"/>
  <c r="BC609" i="100"/>
  <c r="BB610" i="100"/>
  <c r="AV31" i="107"/>
  <c r="BM483" i="100"/>
  <c r="BM482" i="100"/>
  <c r="BN479" i="100"/>
  <c r="BN481" i="100" s="1"/>
  <c r="BN485" i="100" s="1"/>
  <c r="K479" i="100" a="1"/>
  <c r="K479" i="100" s="1"/>
  <c r="AX30" i="107"/>
  <c r="AN220" i="100"/>
  <c r="AO214" i="100"/>
  <c r="AP345" i="100"/>
  <c r="AO346" i="100"/>
  <c r="BK94" i="100"/>
  <c r="AO266" i="100"/>
  <c r="AP265" i="100"/>
  <c r="BJ138" i="100"/>
  <c r="BK136" i="100"/>
  <c r="BL455" i="100"/>
  <c r="BF74" i="100" l="1"/>
  <c r="BU195" i="100"/>
  <c r="BT198" i="100"/>
  <c r="BU475" i="100"/>
  <c r="BV474" i="100"/>
  <c r="BW389" i="100"/>
  <c r="BV396" i="100"/>
  <c r="BG67" i="100"/>
  <c r="BV137" i="100"/>
  <c r="BF595" i="100"/>
  <c r="BE596" i="100"/>
  <c r="BE597" i="100" s="1"/>
  <c r="BE598" i="100" s="1"/>
  <c r="BE599" i="100" s="1"/>
  <c r="BE600" i="100" s="1"/>
  <c r="BE601" i="100" s="1"/>
  <c r="BM191" i="100"/>
  <c r="BN188" i="100"/>
  <c r="BE357" i="100"/>
  <c r="BD358" i="100"/>
  <c r="BE603" i="100"/>
  <c r="BD604" i="100"/>
  <c r="BD605" i="100" s="1"/>
  <c r="BD606" i="100" s="1"/>
  <c r="BD607" i="100" s="1"/>
  <c r="BI9" i="100"/>
  <c r="BH29" i="100"/>
  <c r="BH95" i="100"/>
  <c r="BH555" i="100" s="1"/>
  <c r="BB618" i="100"/>
  <c r="BB619" i="100" s="1"/>
  <c r="BB620" i="100" s="1"/>
  <c r="BC617" i="100"/>
  <c r="BD609" i="100"/>
  <c r="BC610" i="100"/>
  <c r="AW31" i="107"/>
  <c r="BO479" i="100"/>
  <c r="BO481" i="100" s="1"/>
  <c r="BO485" i="100" s="1"/>
  <c r="BN483" i="100"/>
  <c r="BN482" i="100"/>
  <c r="BK138" i="100"/>
  <c r="BL136" i="100"/>
  <c r="AP346" i="100"/>
  <c r="AQ345" i="100"/>
  <c r="AY30" i="107"/>
  <c r="AP266" i="100"/>
  <c r="AQ265" i="100"/>
  <c r="BL94" i="100"/>
  <c r="AP214" i="100"/>
  <c r="AO220" i="100"/>
  <c r="BM455" i="100"/>
  <c r="BG74" i="100" l="1"/>
  <c r="BV195" i="100"/>
  <c r="BU198" i="100"/>
  <c r="BX389" i="100"/>
  <c r="BW396" i="100"/>
  <c r="BW474" i="100"/>
  <c r="BV475" i="100"/>
  <c r="BH67" i="100"/>
  <c r="BW137" i="100"/>
  <c r="BE358" i="100"/>
  <c r="BF357" i="100"/>
  <c r="BG595" i="100"/>
  <c r="BF596" i="100"/>
  <c r="BF597" i="100" s="1"/>
  <c r="BF598" i="100" s="1"/>
  <c r="BF599" i="100" s="1"/>
  <c r="BF600" i="100" s="1"/>
  <c r="BF601" i="100" s="1"/>
  <c r="BJ9" i="100"/>
  <c r="BI29" i="100"/>
  <c r="BI95" i="100"/>
  <c r="BE604" i="100"/>
  <c r="BE605" i="100" s="1"/>
  <c r="BE606" i="100" s="1"/>
  <c r="BE607" i="100" s="1"/>
  <c r="BF603" i="100"/>
  <c r="BN191" i="100"/>
  <c r="BO188" i="100"/>
  <c r="BC618" i="100"/>
  <c r="BC619" i="100" s="1"/>
  <c r="BC620" i="100" s="1"/>
  <c r="BD617" i="100"/>
  <c r="BD610" i="100"/>
  <c r="BE609" i="100"/>
  <c r="AX31" i="107"/>
  <c r="BO482" i="100"/>
  <c r="BO483" i="100"/>
  <c r="BP479" i="100"/>
  <c r="AQ346" i="100"/>
  <c r="AR345" i="100"/>
  <c r="BM94" i="100"/>
  <c r="AQ266" i="100"/>
  <c r="AR265" i="100"/>
  <c r="AZ30" i="107"/>
  <c r="BM136" i="100"/>
  <c r="BL138" i="100"/>
  <c r="AP220" i="100"/>
  <c r="AQ214" i="100"/>
  <c r="BN455" i="100"/>
  <c r="BH74" i="100" l="1"/>
  <c r="BV198" i="100"/>
  <c r="BW195" i="100"/>
  <c r="BW475" i="100"/>
  <c r="BX474" i="100"/>
  <c r="BX396" i="100"/>
  <c r="BY389" i="100"/>
  <c r="BQ479" i="100"/>
  <c r="BQ481" i="100" s="1"/>
  <c r="BQ485" i="100" s="1"/>
  <c r="BP481" i="100"/>
  <c r="BP485" i="100" s="1"/>
  <c r="BI67" i="100"/>
  <c r="BI555" i="100"/>
  <c r="BX137" i="100"/>
  <c r="BK9" i="100"/>
  <c r="BJ29" i="100"/>
  <c r="BJ95" i="100"/>
  <c r="BF358" i="100"/>
  <c r="BG357" i="100"/>
  <c r="BP188" i="100"/>
  <c r="BO191" i="100"/>
  <c r="BF604" i="100"/>
  <c r="BF605" i="100" s="1"/>
  <c r="BF606" i="100" s="1"/>
  <c r="BF607" i="100" s="1"/>
  <c r="BG603" i="100"/>
  <c r="BH595" i="100"/>
  <c r="BG596" i="100"/>
  <c r="BG597" i="100" s="1"/>
  <c r="BG598" i="100" s="1"/>
  <c r="BG599" i="100" s="1"/>
  <c r="BG600" i="100" s="1"/>
  <c r="BG601" i="100" s="1"/>
  <c r="BD618" i="100"/>
  <c r="BD619" i="100" s="1"/>
  <c r="BD620" i="100" s="1"/>
  <c r="BE617" i="100"/>
  <c r="BF609" i="100"/>
  <c r="BE610" i="100"/>
  <c r="AY31" i="107"/>
  <c r="BM138" i="100"/>
  <c r="K138" i="100" s="1" a="1"/>
  <c r="K138" i="100" s="1"/>
  <c r="BN136" i="100"/>
  <c r="K136" i="100" a="1"/>
  <c r="K136" i="100" s="1"/>
  <c r="AS265" i="100"/>
  <c r="AR266" i="100"/>
  <c r="BN94" i="100"/>
  <c r="AQ220" i="100"/>
  <c r="AR214" i="100"/>
  <c r="AR346" i="100"/>
  <c r="AS345" i="100"/>
  <c r="BA30" i="107"/>
  <c r="BO455" i="100"/>
  <c r="BQ482" i="100" l="1"/>
  <c r="BP482" i="100"/>
  <c r="BI74" i="100"/>
  <c r="BY474" i="100"/>
  <c r="BX475" i="100"/>
  <c r="BZ389" i="100"/>
  <c r="BY396" i="100"/>
  <c r="BW198" i="100"/>
  <c r="BX195" i="100"/>
  <c r="BP191" i="100"/>
  <c r="BQ188" i="100"/>
  <c r="BR479" i="100"/>
  <c r="BR481" i="100" s="1"/>
  <c r="BR485" i="100" s="1"/>
  <c r="BP483" i="100"/>
  <c r="BQ483" i="100"/>
  <c r="BJ67" i="100"/>
  <c r="BJ555" i="100"/>
  <c r="BY137" i="100"/>
  <c r="BI595" i="100"/>
  <c r="BH596" i="100"/>
  <c r="BH597" i="100" s="1"/>
  <c r="BH598" i="100" s="1"/>
  <c r="BH599" i="100" s="1"/>
  <c r="BH600" i="100" s="1"/>
  <c r="BH601" i="100" s="1"/>
  <c r="BH357" i="100"/>
  <c r="BG358" i="100"/>
  <c r="BG604" i="100"/>
  <c r="BG605" i="100" s="1"/>
  <c r="BG606" i="100" s="1"/>
  <c r="BG607" i="100" s="1"/>
  <c r="BH603" i="100"/>
  <c r="BK29" i="100"/>
  <c r="BL9" i="100"/>
  <c r="BK95" i="100"/>
  <c r="BK555" i="100" s="1"/>
  <c r="BE618" i="100"/>
  <c r="BE619" i="100" s="1"/>
  <c r="BE620" i="100" s="1"/>
  <c r="BF617" i="100"/>
  <c r="BF610" i="100"/>
  <c r="BG609" i="100"/>
  <c r="AZ31" i="107"/>
  <c r="BB30" i="107"/>
  <c r="AS266" i="100"/>
  <c r="AT265" i="100"/>
  <c r="AT345" i="100"/>
  <c r="AS346" i="100"/>
  <c r="BO94" i="100"/>
  <c r="AS214" i="100"/>
  <c r="AR220" i="100"/>
  <c r="BO136" i="100"/>
  <c r="BN138" i="100"/>
  <c r="BP455" i="100"/>
  <c r="BQ455" i="100" s="1"/>
  <c r="BR455" i="100" s="1"/>
  <c r="BS455" i="100" s="1"/>
  <c r="BT455" i="100" s="1"/>
  <c r="BU455" i="100" s="1"/>
  <c r="BV455" i="100" s="1"/>
  <c r="BW455" i="100" s="1"/>
  <c r="BX455" i="100" s="1"/>
  <c r="BY455" i="100" s="1"/>
  <c r="BZ455" i="100" s="1"/>
  <c r="CA455" i="100" s="1"/>
  <c r="CB455" i="100" s="1"/>
  <c r="CC455" i="100" s="1"/>
  <c r="CD455" i="100" s="1"/>
  <c r="BS479" i="100" l="1"/>
  <c r="BS481" i="100" s="1"/>
  <c r="BS485" i="100" s="1"/>
  <c r="BJ74" i="100"/>
  <c r="BR483" i="100"/>
  <c r="BR482" i="100"/>
  <c r="BQ191" i="100"/>
  <c r="BR188" i="100"/>
  <c r="BY475" i="100"/>
  <c r="BZ474" i="100"/>
  <c r="BZ396" i="100"/>
  <c r="CA389" i="100"/>
  <c r="BX198" i="100"/>
  <c r="BY195" i="100"/>
  <c r="BK67" i="100"/>
  <c r="BZ137" i="100"/>
  <c r="BH358" i="100"/>
  <c r="BI357" i="100"/>
  <c r="BM9" i="100"/>
  <c r="BL29" i="100"/>
  <c r="BL95" i="100"/>
  <c r="BH604" i="100"/>
  <c r="BH605" i="100" s="1"/>
  <c r="BH606" i="100" s="1"/>
  <c r="BH607" i="100" s="1"/>
  <c r="BI603" i="100"/>
  <c r="BJ595" i="100"/>
  <c r="BI596" i="100"/>
  <c r="BI597" i="100" s="1"/>
  <c r="BI598" i="100" s="1"/>
  <c r="BI599" i="100" s="1"/>
  <c r="BI600" i="100" s="1"/>
  <c r="BI601" i="100" s="1"/>
  <c r="BG617" i="100"/>
  <c r="BF618" i="100"/>
  <c r="BF619" i="100" s="1"/>
  <c r="BF620" i="100" s="1"/>
  <c r="BH609" i="100"/>
  <c r="BG610" i="100"/>
  <c r="BA31" i="107"/>
  <c r="BP94" i="100"/>
  <c r="BQ94" i="100" s="1"/>
  <c r="AT346" i="100"/>
  <c r="AU345" i="100"/>
  <c r="BC30" i="107"/>
  <c r="BP136" i="100"/>
  <c r="BQ136" i="100" s="1"/>
  <c r="BO138" i="100"/>
  <c r="AT266" i="100"/>
  <c r="AU265" i="100"/>
  <c r="AS220" i="100"/>
  <c r="AT214" i="100"/>
  <c r="BS482" i="100" l="1"/>
  <c r="BS483" i="100"/>
  <c r="BT479" i="100"/>
  <c r="BT481" i="100" s="1"/>
  <c r="BT485" i="100" s="1"/>
  <c r="BK74" i="100"/>
  <c r="BZ195" i="100"/>
  <c r="BY198" i="100"/>
  <c r="BZ475" i="100"/>
  <c r="CA474" i="100"/>
  <c r="CB389" i="100"/>
  <c r="CA396" i="100"/>
  <c r="BS188" i="100"/>
  <c r="BR191" i="100"/>
  <c r="BL67" i="100"/>
  <c r="BL555" i="100"/>
  <c r="CA137" i="100"/>
  <c r="BR136" i="100"/>
  <c r="BQ138" i="100"/>
  <c r="BR94" i="100"/>
  <c r="BI604" i="100"/>
  <c r="BI605" i="100" s="1"/>
  <c r="BI606" i="100" s="1"/>
  <c r="BI607" i="100" s="1"/>
  <c r="BJ603" i="100"/>
  <c r="BK595" i="100"/>
  <c r="BJ596" i="100"/>
  <c r="BJ597" i="100" s="1"/>
  <c r="BJ598" i="100" s="1"/>
  <c r="BJ599" i="100" s="1"/>
  <c r="BJ600" i="100" s="1"/>
  <c r="BJ601" i="100" s="1"/>
  <c r="BJ357" i="100"/>
  <c r="BI358" i="100"/>
  <c r="BN9" i="100"/>
  <c r="BM29" i="100"/>
  <c r="BM95" i="100"/>
  <c r="BM555" i="100" s="1"/>
  <c r="BH617" i="100"/>
  <c r="BG618" i="100"/>
  <c r="BG619" i="100" s="1"/>
  <c r="BG620" i="100" s="1"/>
  <c r="BI609" i="100"/>
  <c r="BH610" i="100"/>
  <c r="BB31" i="107"/>
  <c r="AU266" i="100"/>
  <c r="AV265" i="100"/>
  <c r="BP138" i="100"/>
  <c r="BD30" i="107"/>
  <c r="AU346" i="100"/>
  <c r="AV345" i="100"/>
  <c r="AU214" i="100"/>
  <c r="AT220" i="100"/>
  <c r="BU479" i="100" l="1"/>
  <c r="BU481" i="100" s="1"/>
  <c r="BU485" i="100" s="1"/>
  <c r="BT482" i="100"/>
  <c r="BT483" i="100"/>
  <c r="BL74" i="100"/>
  <c r="CA475" i="100"/>
  <c r="CB474" i="100"/>
  <c r="BT188" i="100"/>
  <c r="BS191" i="100"/>
  <c r="CB396" i="100"/>
  <c r="CC389" i="100"/>
  <c r="CA195" i="100"/>
  <c r="BZ198" i="100"/>
  <c r="BM67" i="100"/>
  <c r="BV479" i="100"/>
  <c r="BV481" i="100" s="1"/>
  <c r="BV485" i="100" s="1"/>
  <c r="BS136" i="100"/>
  <c r="BR138" i="100"/>
  <c r="CB137" i="100"/>
  <c r="BS94" i="100"/>
  <c r="BK603" i="100"/>
  <c r="BJ604" i="100"/>
  <c r="BJ605" i="100" s="1"/>
  <c r="BJ606" i="100" s="1"/>
  <c r="BJ607" i="100" s="1"/>
  <c r="BO9" i="100"/>
  <c r="BN29" i="100"/>
  <c r="BN95" i="100"/>
  <c r="BK357" i="100"/>
  <c r="BJ358" i="100"/>
  <c r="BL595" i="100"/>
  <c r="BK596" i="100"/>
  <c r="BK597" i="100" s="1"/>
  <c r="BK598" i="100" s="1"/>
  <c r="BK599" i="100" s="1"/>
  <c r="BK600" i="100" s="1"/>
  <c r="BK601" i="100" s="1"/>
  <c r="BH618" i="100"/>
  <c r="BH619" i="100" s="1"/>
  <c r="BH620" i="100" s="1"/>
  <c r="BI617" i="100"/>
  <c r="BJ609" i="100"/>
  <c r="BI610" i="100"/>
  <c r="BC31" i="107"/>
  <c r="AV346" i="100"/>
  <c r="AW345" i="100"/>
  <c r="BE30" i="107"/>
  <c r="AW265" i="100"/>
  <c r="AV266" i="100"/>
  <c r="AU220" i="100"/>
  <c r="AV214" i="100"/>
  <c r="BU483" i="100" l="1"/>
  <c r="BU482" i="100"/>
  <c r="BM74" i="100"/>
  <c r="CD389" i="100"/>
  <c r="CD396" i="100" s="1"/>
  <c r="CC396" i="100"/>
  <c r="BU188" i="100"/>
  <c r="BT191" i="100"/>
  <c r="CB475" i="100"/>
  <c r="CC474" i="100"/>
  <c r="CA198" i="100"/>
  <c r="CB195" i="100"/>
  <c r="BN67" i="100"/>
  <c r="BN555" i="100"/>
  <c r="BV482" i="100"/>
  <c r="BV483" i="100"/>
  <c r="BW479" i="100"/>
  <c r="BW481" i="100" s="1"/>
  <c r="BW485" i="100" s="1"/>
  <c r="CC137" i="100"/>
  <c r="BT136" i="100"/>
  <c r="BS138" i="100"/>
  <c r="BT94" i="100"/>
  <c r="BM595" i="100"/>
  <c r="BL596" i="100"/>
  <c r="BL597" i="100" s="1"/>
  <c r="BL598" i="100" s="1"/>
  <c r="BL599" i="100" s="1"/>
  <c r="BL600" i="100" s="1"/>
  <c r="BL601" i="100" s="1"/>
  <c r="BL357" i="100"/>
  <c r="BK358" i="100"/>
  <c r="BO29" i="100"/>
  <c r="BP9" i="100"/>
  <c r="BQ9" i="100" s="1"/>
  <c r="BQ95" i="100" s="1"/>
  <c r="BQ67" i="100" s="1"/>
  <c r="BO95" i="100"/>
  <c r="BK604" i="100"/>
  <c r="BK605" i="100" s="1"/>
  <c r="BK606" i="100" s="1"/>
  <c r="BK607" i="100" s="1"/>
  <c r="BL603" i="100"/>
  <c r="BJ617" i="100"/>
  <c r="BI618" i="100"/>
  <c r="BI619" i="100" s="1"/>
  <c r="BI620" i="100" s="1"/>
  <c r="BJ610" i="100"/>
  <c r="BK609" i="100"/>
  <c r="BD31" i="107"/>
  <c r="AW214" i="100"/>
  <c r="AV220" i="100"/>
  <c r="AX265" i="100"/>
  <c r="AW266" i="100"/>
  <c r="BF30" i="107"/>
  <c r="AX345" i="100"/>
  <c r="AW346" i="100"/>
  <c r="BN74" i="100" l="1"/>
  <c r="CC195" i="100"/>
  <c r="CB198" i="100"/>
  <c r="BU191" i="100"/>
  <c r="BV188" i="100"/>
  <c r="CC475" i="100"/>
  <c r="CD474" i="100"/>
  <c r="CD475" i="100" s="1"/>
  <c r="BO67" i="100"/>
  <c r="BO555" i="100"/>
  <c r="BX479" i="100"/>
  <c r="BX481" i="100" s="1"/>
  <c r="BX485" i="100" s="1"/>
  <c r="BW482" i="100"/>
  <c r="BW483" i="100"/>
  <c r="BU136" i="100"/>
  <c r="BT138" i="100"/>
  <c r="CD137" i="100"/>
  <c r="BU94" i="100"/>
  <c r="BQ29" i="100"/>
  <c r="BQ74" i="100" s="1"/>
  <c r="BR9" i="100"/>
  <c r="BR95" i="100" s="1"/>
  <c r="BR67" i="100" s="1"/>
  <c r="BM357" i="100"/>
  <c r="BL358" i="100"/>
  <c r="BM603" i="100"/>
  <c r="BL604" i="100"/>
  <c r="BL605" i="100" s="1"/>
  <c r="BL606" i="100" s="1"/>
  <c r="BL607" i="100" s="1"/>
  <c r="BP29" i="100"/>
  <c r="BP95" i="100"/>
  <c r="BN595" i="100"/>
  <c r="BM596" i="100"/>
  <c r="BM597" i="100" s="1"/>
  <c r="BM598" i="100" s="1"/>
  <c r="BM599" i="100" s="1"/>
  <c r="BM600" i="100" s="1"/>
  <c r="BM601" i="100" s="1"/>
  <c r="BK617" i="100"/>
  <c r="BJ618" i="100"/>
  <c r="BJ619" i="100" s="1"/>
  <c r="BJ620" i="100" s="1"/>
  <c r="BK610" i="100"/>
  <c r="BL609" i="100"/>
  <c r="BE31" i="107"/>
  <c r="AY345" i="100"/>
  <c r="AX346" i="100"/>
  <c r="BG30" i="107"/>
  <c r="AY265" i="100"/>
  <c r="AX266" i="100"/>
  <c r="AW220" i="100"/>
  <c r="AX214" i="100"/>
  <c r="BO74" i="100" l="1"/>
  <c r="BR555" i="100"/>
  <c r="BW188" i="100"/>
  <c r="BV191" i="100"/>
  <c r="CD195" i="100"/>
  <c r="CD198" i="100" s="1"/>
  <c r="CC198" i="100"/>
  <c r="BP67" i="100"/>
  <c r="BQ555" i="100"/>
  <c r="BP555" i="100"/>
  <c r="BX482" i="100"/>
  <c r="BX483" i="100"/>
  <c r="BY479" i="100"/>
  <c r="BY481" i="100" s="1"/>
  <c r="BY485" i="100" s="1"/>
  <c r="BV136" i="100"/>
  <c r="BU138" i="100"/>
  <c r="BV94" i="100"/>
  <c r="BS9" i="100"/>
  <c r="BS95" i="100" s="1"/>
  <c r="BR29" i="100"/>
  <c r="BR74" i="100" s="1"/>
  <c r="BN357" i="100"/>
  <c r="BM358" i="100"/>
  <c r="BN596" i="100"/>
  <c r="BN597" i="100" s="1"/>
  <c r="BN598" i="100" s="1"/>
  <c r="BN599" i="100" s="1"/>
  <c r="BN600" i="100" s="1"/>
  <c r="BN601" i="100" s="1"/>
  <c r="BO595" i="100"/>
  <c r="BM604" i="100"/>
  <c r="BM605" i="100" s="1"/>
  <c r="BM606" i="100" s="1"/>
  <c r="BM607" i="100" s="1"/>
  <c r="BN603" i="100"/>
  <c r="BK618" i="100"/>
  <c r="BK619" i="100" s="1"/>
  <c r="BK620" i="100" s="1"/>
  <c r="BL617" i="100"/>
  <c r="BL610" i="100"/>
  <c r="BM609" i="100"/>
  <c r="BF31" i="107"/>
  <c r="AY214" i="100"/>
  <c r="AX220" i="100"/>
  <c r="BH30" i="107"/>
  <c r="AZ265" i="100"/>
  <c r="AY266" i="100"/>
  <c r="AZ345" i="100"/>
  <c r="AY346" i="100"/>
  <c r="BP74" i="100" l="1"/>
  <c r="BX188" i="100"/>
  <c r="BW191" i="100"/>
  <c r="BS555" i="100"/>
  <c r="BS67" i="100"/>
  <c r="BZ479" i="100"/>
  <c r="BZ481" i="100" s="1"/>
  <c r="BZ485" i="100" s="1"/>
  <c r="BY482" i="100"/>
  <c r="BY483" i="100"/>
  <c r="BW136" i="100"/>
  <c r="BV138" i="100"/>
  <c r="BW94" i="100"/>
  <c r="BI30" i="107"/>
  <c r="BT9" i="100"/>
  <c r="BT95" i="100" s="1"/>
  <c r="BS29" i="100"/>
  <c r="BN604" i="100"/>
  <c r="BN605" i="100" s="1"/>
  <c r="BN606" i="100" s="1"/>
  <c r="BN607" i="100" s="1"/>
  <c r="BO603" i="100"/>
  <c r="BO596" i="100"/>
  <c r="BO597" i="100" s="1"/>
  <c r="BO598" i="100" s="1"/>
  <c r="BO599" i="100" s="1"/>
  <c r="BO600" i="100" s="1"/>
  <c r="BO601" i="100" s="1"/>
  <c r="BP595" i="100"/>
  <c r="BO357" i="100"/>
  <c r="BN358" i="100"/>
  <c r="BL618" i="100"/>
  <c r="BL619" i="100" s="1"/>
  <c r="BL620" i="100" s="1"/>
  <c r="BM617" i="100"/>
  <c r="BM610" i="100"/>
  <c r="BN609" i="100"/>
  <c r="BG31" i="107"/>
  <c r="AZ266" i="100"/>
  <c r="BA265" i="100"/>
  <c r="AZ346" i="100"/>
  <c r="BA345" i="100"/>
  <c r="AY220" i="100"/>
  <c r="AZ214" i="100"/>
  <c r="BP596" i="100" l="1"/>
  <c r="BP597" i="100" s="1"/>
  <c r="BP598" i="100" s="1"/>
  <c r="BP599" i="100" s="1"/>
  <c r="BP600" i="100" s="1"/>
  <c r="BP601" i="100" s="1"/>
  <c r="BQ595" i="100"/>
  <c r="BS74" i="100"/>
  <c r="BT67" i="100"/>
  <c r="BT555" i="100"/>
  <c r="BX191" i="100"/>
  <c r="BY188" i="100"/>
  <c r="BJ30" i="107"/>
  <c r="BZ482" i="100"/>
  <c r="BZ483" i="100"/>
  <c r="CA479" i="100"/>
  <c r="CA481" i="100" s="1"/>
  <c r="CA485" i="100" s="1"/>
  <c r="BX136" i="100"/>
  <c r="BW138" i="100"/>
  <c r="BX94" i="100"/>
  <c r="BT29" i="100"/>
  <c r="BU9" i="100"/>
  <c r="BU95" i="100" s="1"/>
  <c r="BO358" i="100"/>
  <c r="BP357" i="100"/>
  <c r="BP603" i="100"/>
  <c r="BO604" i="100"/>
  <c r="BO605" i="100" s="1"/>
  <c r="BO606" i="100" s="1"/>
  <c r="BO607" i="100" s="1"/>
  <c r="BN617" i="100"/>
  <c r="BM618" i="100"/>
  <c r="BM619" i="100" s="1"/>
  <c r="BM620" i="100" s="1"/>
  <c r="BO609" i="100"/>
  <c r="BN610" i="100"/>
  <c r="BH31" i="107"/>
  <c r="BA346" i="100"/>
  <c r="BB345" i="100"/>
  <c r="AZ220" i="100"/>
  <c r="BA214" i="100"/>
  <c r="BA266" i="100"/>
  <c r="BB265" i="100"/>
  <c r="BT74" i="100" l="1"/>
  <c r="BU67" i="100"/>
  <c r="BP604" i="100"/>
  <c r="BP605" i="100" s="1"/>
  <c r="BP606" i="100" s="1"/>
  <c r="BP607" i="100" s="1"/>
  <c r="BQ603" i="100"/>
  <c r="BU555" i="100"/>
  <c r="BP358" i="100"/>
  <c r="BQ357" i="100"/>
  <c r="BY191" i="100"/>
  <c r="BZ188" i="100"/>
  <c r="BR595" i="100"/>
  <c r="BQ596" i="100"/>
  <c r="BQ597" i="100" s="1"/>
  <c r="BQ598" i="100" s="1"/>
  <c r="BQ599" i="100" s="1"/>
  <c r="BQ600" i="100" s="1"/>
  <c r="BQ601" i="100" s="1"/>
  <c r="BI31" i="107"/>
  <c r="BK30" i="107"/>
  <c r="CB479" i="100"/>
  <c r="CB481" i="100" s="1"/>
  <c r="CB485" i="100" s="1"/>
  <c r="CA482" i="100"/>
  <c r="CA483" i="100"/>
  <c r="BY136" i="100"/>
  <c r="BX138" i="100"/>
  <c r="BY94" i="100"/>
  <c r="BV9" i="100"/>
  <c r="BV95" i="100" s="1"/>
  <c r="BU29" i="100"/>
  <c r="BN618" i="100"/>
  <c r="BN619" i="100" s="1"/>
  <c r="BN620" i="100" s="1"/>
  <c r="BO617" i="100"/>
  <c r="BP609" i="100"/>
  <c r="BO610" i="100"/>
  <c r="BC265" i="100"/>
  <c r="BB266" i="100"/>
  <c r="BA220" i="100"/>
  <c r="BB214" i="100"/>
  <c r="BC345" i="100"/>
  <c r="BB346" i="100"/>
  <c r="BP610" i="100" l="1"/>
  <c r="BQ609" i="100"/>
  <c r="BV67" i="100"/>
  <c r="BR357" i="100"/>
  <c r="BQ358" i="100"/>
  <c r="BQ604" i="100"/>
  <c r="BQ605" i="100" s="1"/>
  <c r="BQ606" i="100" s="1"/>
  <c r="BQ607" i="100" s="1"/>
  <c r="BR603" i="100"/>
  <c r="BR596" i="100"/>
  <c r="BR597" i="100" s="1"/>
  <c r="BR598" i="100" s="1"/>
  <c r="BR599" i="100" s="1"/>
  <c r="BR600" i="100" s="1"/>
  <c r="BR601" i="100" s="1"/>
  <c r="BS595" i="100"/>
  <c r="CA188" i="100"/>
  <c r="BZ191" i="100"/>
  <c r="BU74" i="100"/>
  <c r="BV555" i="100"/>
  <c r="BJ31" i="107"/>
  <c r="BL30" i="107"/>
  <c r="CB482" i="100"/>
  <c r="CB483" i="100"/>
  <c r="CC479" i="100"/>
  <c r="BZ136" i="100"/>
  <c r="BY138" i="100"/>
  <c r="BZ94" i="100"/>
  <c r="BW9" i="100"/>
  <c r="BW95" i="100" s="1"/>
  <c r="BV29" i="100"/>
  <c r="BO618" i="100"/>
  <c r="BO619" i="100" s="1"/>
  <c r="BO620" i="100" s="1"/>
  <c r="BP617" i="100"/>
  <c r="BC266" i="100"/>
  <c r="BD265" i="100"/>
  <c r="BC214" i="100"/>
  <c r="BB220" i="100"/>
  <c r="BC346" i="100"/>
  <c r="BD345" i="100"/>
  <c r="CC481" i="100" l="1"/>
  <c r="CC485" i="100" s="1"/>
  <c r="CD479" i="100"/>
  <c r="BW67" i="100"/>
  <c r="BS603" i="100"/>
  <c r="BR604" i="100"/>
  <c r="BR605" i="100" s="1"/>
  <c r="BR606" i="100" s="1"/>
  <c r="BR607" i="100" s="1"/>
  <c r="BP618" i="100"/>
  <c r="BP619" i="100" s="1"/>
  <c r="BP620" i="100" s="1"/>
  <c r="BQ617" i="100"/>
  <c r="CB188" i="100"/>
  <c r="CA191" i="100"/>
  <c r="BW555" i="100"/>
  <c r="BT595" i="100"/>
  <c r="BS596" i="100"/>
  <c r="BS597" i="100" s="1"/>
  <c r="BS598" i="100" s="1"/>
  <c r="BS599" i="100" s="1"/>
  <c r="BS600" i="100" s="1"/>
  <c r="BS601" i="100" s="1"/>
  <c r="BV74" i="100"/>
  <c r="BR358" i="100"/>
  <c r="BS357" i="100"/>
  <c r="BR609" i="100"/>
  <c r="BQ610" i="100"/>
  <c r="BK31" i="107"/>
  <c r="BM30" i="107"/>
  <c r="CD481" i="100"/>
  <c r="CD485" i="100" s="1"/>
  <c r="CA136" i="100"/>
  <c r="BZ138" i="100"/>
  <c r="CA94" i="100"/>
  <c r="BX9" i="100"/>
  <c r="BX95" i="100" s="1"/>
  <c r="BW29" i="100"/>
  <c r="BD266" i="100"/>
  <c r="BE265" i="100"/>
  <c r="BE345" i="100"/>
  <c r="BD346" i="100"/>
  <c r="BC220" i="100"/>
  <c r="BD214" i="100"/>
  <c r="CC483" i="100" l="1"/>
  <c r="CC482" i="100"/>
  <c r="BW74" i="100"/>
  <c r="BR610" i="100"/>
  <c r="BS609" i="100"/>
  <c r="CC188" i="100"/>
  <c r="CB191" i="100"/>
  <c r="BT603" i="100"/>
  <c r="BS604" i="100"/>
  <c r="BS605" i="100" s="1"/>
  <c r="BS606" i="100" s="1"/>
  <c r="BS607" i="100" s="1"/>
  <c r="BX67" i="100"/>
  <c r="BT357" i="100"/>
  <c r="BS358" i="100"/>
  <c r="BT596" i="100"/>
  <c r="BT597" i="100" s="1"/>
  <c r="BT598" i="100" s="1"/>
  <c r="BT599" i="100" s="1"/>
  <c r="BT600" i="100" s="1"/>
  <c r="BT601" i="100" s="1"/>
  <c r="BU595" i="100"/>
  <c r="BQ618" i="100"/>
  <c r="BQ619" i="100" s="1"/>
  <c r="BQ620" i="100" s="1"/>
  <c r="BR617" i="100"/>
  <c r="BX555" i="100"/>
  <c r="BN30" i="107"/>
  <c r="BL31" i="107"/>
  <c r="CD482" i="100"/>
  <c r="CD483" i="100"/>
  <c r="CB136" i="100"/>
  <c r="CA138" i="100"/>
  <c r="CB94" i="100"/>
  <c r="BY9" i="100"/>
  <c r="BY95" i="100" s="1"/>
  <c r="BY555" i="100" s="1"/>
  <c r="BX29" i="100"/>
  <c r="BF345" i="100"/>
  <c r="BE346" i="100"/>
  <c r="BE214" i="100"/>
  <c r="BD220" i="100"/>
  <c r="BF265" i="100"/>
  <c r="BE266" i="100"/>
  <c r="BV595" i="100" l="1"/>
  <c r="BU596" i="100"/>
  <c r="BU597" i="100" s="1"/>
  <c r="BU598" i="100" s="1"/>
  <c r="BU599" i="100" s="1"/>
  <c r="BU600" i="100" s="1"/>
  <c r="BU601" i="100" s="1"/>
  <c r="CC191" i="100"/>
  <c r="CD188" i="100"/>
  <c r="CD191" i="100" s="1"/>
  <c r="BX74" i="100"/>
  <c r="BS617" i="100"/>
  <c r="BR618" i="100"/>
  <c r="BR619" i="100" s="1"/>
  <c r="BR620" i="100" s="1"/>
  <c r="BT609" i="100"/>
  <c r="BS610" i="100"/>
  <c r="BY67" i="100"/>
  <c r="BT358" i="100"/>
  <c r="BU357" i="100"/>
  <c r="BT604" i="100"/>
  <c r="BT605" i="100" s="1"/>
  <c r="BT606" i="100" s="1"/>
  <c r="BT607" i="100" s="1"/>
  <c r="BU603" i="100"/>
  <c r="BM31" i="107"/>
  <c r="BO30" i="107"/>
  <c r="CC136" i="100"/>
  <c r="CB138" i="100"/>
  <c r="CC94" i="100"/>
  <c r="BZ9" i="100"/>
  <c r="BZ95" i="100" s="1"/>
  <c r="BY29" i="100"/>
  <c r="BE220" i="100"/>
  <c r="BF214" i="100"/>
  <c r="BG265" i="100"/>
  <c r="BF266" i="100"/>
  <c r="BF346" i="100"/>
  <c r="BG345" i="100"/>
  <c r="BY74" i="100" l="1"/>
  <c r="BZ67" i="100"/>
  <c r="BV357" i="100"/>
  <c r="BU358" i="100"/>
  <c r="BW595" i="100"/>
  <c r="BV596" i="100"/>
  <c r="BV597" i="100" s="1"/>
  <c r="BV598" i="100" s="1"/>
  <c r="BV599" i="100" s="1"/>
  <c r="BV600" i="100" s="1"/>
  <c r="BV601" i="100" s="1"/>
  <c r="BT610" i="100"/>
  <c r="BU609" i="100"/>
  <c r="BU604" i="100"/>
  <c r="BU605" i="100" s="1"/>
  <c r="BU606" i="100" s="1"/>
  <c r="BU607" i="100" s="1"/>
  <c r="BV603" i="100"/>
  <c r="BZ555" i="100"/>
  <c r="BT617" i="100"/>
  <c r="BS618" i="100"/>
  <c r="BS619" i="100" s="1"/>
  <c r="BS620" i="100" s="1"/>
  <c r="BP30" i="107"/>
  <c r="BN31" i="107"/>
  <c r="CD136" i="100"/>
  <c r="CC138" i="100"/>
  <c r="CD94" i="100"/>
  <c r="CA9" i="100"/>
  <c r="CA95" i="100" s="1"/>
  <c r="BZ29" i="100"/>
  <c r="BG346" i="100"/>
  <c r="BH345" i="100"/>
  <c r="BF220" i="100"/>
  <c r="BG214" i="100"/>
  <c r="BG266" i="100"/>
  <c r="BH265" i="100"/>
  <c r="BW596" i="100" l="1"/>
  <c r="BW597" i="100" s="1"/>
  <c r="BW598" i="100" s="1"/>
  <c r="BW599" i="100" s="1"/>
  <c r="BW600" i="100" s="1"/>
  <c r="BW601" i="100" s="1"/>
  <c r="BX595" i="100"/>
  <c r="BV609" i="100"/>
  <c r="BU610" i="100"/>
  <c r="BZ74" i="100"/>
  <c r="BV358" i="100"/>
  <c r="BW357" i="100"/>
  <c r="CA67" i="100"/>
  <c r="BT618" i="100"/>
  <c r="BT619" i="100" s="1"/>
  <c r="BT620" i="100" s="1"/>
  <c r="BU617" i="100"/>
  <c r="BW603" i="100"/>
  <c r="BV604" i="100"/>
  <c r="BV605" i="100" s="1"/>
  <c r="BV606" i="100" s="1"/>
  <c r="BV607" i="100" s="1"/>
  <c r="CA555" i="100"/>
  <c r="BO31" i="107"/>
  <c r="BQ30" i="107"/>
  <c r="CD138" i="100"/>
  <c r="CB9" i="100"/>
  <c r="CB95" i="100" s="1"/>
  <c r="CB555" i="100" s="1"/>
  <c r="CA29" i="100"/>
  <c r="BH266" i="100"/>
  <c r="BI265" i="100"/>
  <c r="BH214" i="100"/>
  <c r="BG220" i="100"/>
  <c r="BH346" i="100"/>
  <c r="BI345" i="100"/>
  <c r="CA74" i="100" l="1"/>
  <c r="CB67" i="100"/>
  <c r="BX603" i="100"/>
  <c r="BW604" i="100"/>
  <c r="BW605" i="100" s="1"/>
  <c r="BW606" i="100" s="1"/>
  <c r="BW607" i="100" s="1"/>
  <c r="BW358" i="100"/>
  <c r="BX357" i="100"/>
  <c r="BW609" i="100"/>
  <c r="BV610" i="100"/>
  <c r="BV617" i="100"/>
  <c r="BU618" i="100"/>
  <c r="BU619" i="100" s="1"/>
  <c r="BU620" i="100" s="1"/>
  <c r="BY595" i="100"/>
  <c r="BX596" i="100"/>
  <c r="BX597" i="100" s="1"/>
  <c r="BX598" i="100" s="1"/>
  <c r="BX599" i="100" s="1"/>
  <c r="BX600" i="100" s="1"/>
  <c r="BX601" i="100" s="1"/>
  <c r="BR30" i="107"/>
  <c r="BP31" i="107"/>
  <c r="CC9" i="100"/>
  <c r="CC95" i="100" s="1"/>
  <c r="CB29" i="100"/>
  <c r="BJ265" i="100"/>
  <c r="BI266" i="100"/>
  <c r="BI346" i="100"/>
  <c r="BJ345" i="100"/>
  <c r="BI214" i="100"/>
  <c r="BH220" i="100"/>
  <c r="CC67" i="100" l="1"/>
  <c r="BW617" i="100"/>
  <c r="BV618" i="100"/>
  <c r="BV619" i="100" s="1"/>
  <c r="BV620" i="100" s="1"/>
  <c r="BZ595" i="100"/>
  <c r="BY596" i="100"/>
  <c r="BY597" i="100" s="1"/>
  <c r="BY598" i="100" s="1"/>
  <c r="BY599" i="100" s="1"/>
  <c r="BY600" i="100" s="1"/>
  <c r="BY601" i="100" s="1"/>
  <c r="BW610" i="100"/>
  <c r="BX609" i="100"/>
  <c r="BY603" i="100"/>
  <c r="BX604" i="100"/>
  <c r="BX605" i="100" s="1"/>
  <c r="BX606" i="100" s="1"/>
  <c r="BX607" i="100" s="1"/>
  <c r="CB74" i="100"/>
  <c r="BY357" i="100"/>
  <c r="BX358" i="100"/>
  <c r="CC555" i="100"/>
  <c r="BQ31" i="107"/>
  <c r="BS30" i="107"/>
  <c r="CD9" i="100"/>
  <c r="CD95" i="100" s="1"/>
  <c r="CD67" i="100" s="1"/>
  <c r="CC29" i="100"/>
  <c r="BJ214" i="100"/>
  <c r="BI220" i="100"/>
  <c r="BJ346" i="100"/>
  <c r="BK345" i="100"/>
  <c r="BK265" i="100"/>
  <c r="BJ266" i="100"/>
  <c r="BY604" i="100" l="1"/>
  <c r="BY605" i="100" s="1"/>
  <c r="BY606" i="100" s="1"/>
  <c r="BY607" i="100" s="1"/>
  <c r="BZ603" i="100"/>
  <c r="CA595" i="100"/>
  <c r="BZ596" i="100"/>
  <c r="BZ597" i="100" s="1"/>
  <c r="BZ598" i="100" s="1"/>
  <c r="BZ599" i="100" s="1"/>
  <c r="BZ600" i="100" s="1"/>
  <c r="BZ601" i="100" s="1"/>
  <c r="BY358" i="100"/>
  <c r="BZ357" i="100"/>
  <c r="BY609" i="100"/>
  <c r="BX610" i="100"/>
  <c r="BW618" i="100"/>
  <c r="BW619" i="100" s="1"/>
  <c r="BW620" i="100" s="1"/>
  <c r="BX617" i="100"/>
  <c r="CC74" i="100"/>
  <c r="CD555" i="100"/>
  <c r="O10" i="104" s="1" a="1"/>
  <c r="BT30" i="107"/>
  <c r="BR31" i="107"/>
  <c r="CD29" i="100"/>
  <c r="CD74" i="100" s="1"/>
  <c r="BL265" i="100"/>
  <c r="BK266" i="100"/>
  <c r="BK214" i="100"/>
  <c r="BJ220" i="100"/>
  <c r="BL345" i="100"/>
  <c r="BK346" i="100"/>
  <c r="R10" i="104" l="1"/>
  <c r="V10" i="104"/>
  <c r="Z10" i="104"/>
  <c r="AD10" i="104"/>
  <c r="AH10" i="104"/>
  <c r="AL10" i="104"/>
  <c r="AP10" i="104"/>
  <c r="AT10" i="104"/>
  <c r="AX10" i="104"/>
  <c r="BB10" i="104"/>
  <c r="BF10" i="104"/>
  <c r="BJ10" i="104"/>
  <c r="BN10" i="104"/>
  <c r="P10" i="104"/>
  <c r="T10" i="104"/>
  <c r="X10" i="104"/>
  <c r="AB10" i="104"/>
  <c r="AF10" i="104"/>
  <c r="AJ10" i="104"/>
  <c r="AN10" i="104"/>
  <c r="AR10" i="104"/>
  <c r="AV10" i="104"/>
  <c r="AZ10" i="104"/>
  <c r="BD10" i="104"/>
  <c r="BH10" i="104"/>
  <c r="BL10" i="104"/>
  <c r="BP10" i="104"/>
  <c r="O10" i="104"/>
  <c r="W10" i="104"/>
  <c r="AE10" i="104"/>
  <c r="AM10" i="104"/>
  <c r="AU10" i="104"/>
  <c r="BC10" i="104"/>
  <c r="BK10" i="104"/>
  <c r="Q10" i="104"/>
  <c r="Y10" i="104"/>
  <c r="AG10" i="104"/>
  <c r="AO10" i="104"/>
  <c r="AW10" i="104"/>
  <c r="BE10" i="104"/>
  <c r="BM10" i="104"/>
  <c r="AC10" i="104"/>
  <c r="AS10" i="104"/>
  <c r="BI10" i="104"/>
  <c r="S10" i="104"/>
  <c r="AA10" i="104"/>
  <c r="AI10" i="104"/>
  <c r="AQ10" i="104"/>
  <c r="AY10" i="104"/>
  <c r="BG10" i="104"/>
  <c r="BO10" i="104"/>
  <c r="U10" i="104"/>
  <c r="AK10" i="104"/>
  <c r="BA10" i="104"/>
  <c r="BZ609" i="100"/>
  <c r="BY610" i="100"/>
  <c r="CA596" i="100"/>
  <c r="CA597" i="100" s="1"/>
  <c r="CA598" i="100" s="1"/>
  <c r="CA599" i="100" s="1"/>
  <c r="CA600" i="100" s="1"/>
  <c r="CA601" i="100" s="1"/>
  <c r="CB595" i="100"/>
  <c r="BY617" i="100"/>
  <c r="BX618" i="100"/>
  <c r="BX619" i="100" s="1"/>
  <c r="BX620" i="100" s="1"/>
  <c r="BZ358" i="100"/>
  <c r="CA357" i="100"/>
  <c r="CA603" i="100"/>
  <c r="BZ604" i="100"/>
  <c r="BZ605" i="100" s="1"/>
  <c r="BZ606" i="100" s="1"/>
  <c r="BZ607" i="100" s="1"/>
  <c r="BS31" i="107"/>
  <c r="BU30" i="107"/>
  <c r="BL266" i="100"/>
  <c r="BM265" i="100"/>
  <c r="BM345" i="100"/>
  <c r="BL346" i="100"/>
  <c r="BL214" i="100"/>
  <c r="BK220" i="100"/>
  <c r="CB357" i="100" l="1"/>
  <c r="CA358" i="100"/>
  <c r="CA609" i="100"/>
  <c r="BZ610" i="100"/>
  <c r="CC595" i="100"/>
  <c r="CB596" i="100"/>
  <c r="CB597" i="100" s="1"/>
  <c r="CB598" i="100" s="1"/>
  <c r="CB599" i="100" s="1"/>
  <c r="CB600" i="100" s="1"/>
  <c r="CB601" i="100" s="1"/>
  <c r="CB603" i="100"/>
  <c r="CA604" i="100"/>
  <c r="CA605" i="100" s="1"/>
  <c r="CA606" i="100" s="1"/>
  <c r="CA607" i="100" s="1"/>
  <c r="BZ617" i="100"/>
  <c r="BY618" i="100"/>
  <c r="BY619" i="100" s="1"/>
  <c r="BY620" i="100" s="1"/>
  <c r="BV30" i="107"/>
  <c r="BT31" i="107"/>
  <c r="BM214" i="100"/>
  <c r="BL220" i="100"/>
  <c r="BN345" i="100"/>
  <c r="BM346" i="100"/>
  <c r="BN265" i="100"/>
  <c r="BM266" i="100"/>
  <c r="L239" i="100" l="1" a="1"/>
  <c r="I48" i="164" a="1"/>
  <c r="CD595" i="100"/>
  <c r="CD596" i="100" s="1"/>
  <c r="CD597" i="100" s="1"/>
  <c r="CD598" i="100" s="1"/>
  <c r="CD599" i="100" s="1"/>
  <c r="CD600" i="100" s="1"/>
  <c r="CD601" i="100" s="1"/>
  <c r="CC596" i="100"/>
  <c r="CC597" i="100" s="1"/>
  <c r="CC598" i="100" s="1"/>
  <c r="CC599" i="100" s="1"/>
  <c r="CC600" i="100" s="1"/>
  <c r="CC601" i="100" s="1"/>
  <c r="CB358" i="100"/>
  <c r="CC357" i="100"/>
  <c r="CC603" i="100"/>
  <c r="CB604" i="100"/>
  <c r="CB605" i="100" s="1"/>
  <c r="CB606" i="100" s="1"/>
  <c r="CB607" i="100" s="1"/>
  <c r="CA610" i="100"/>
  <c r="CB609" i="100"/>
  <c r="CA617" i="100"/>
  <c r="BZ618" i="100"/>
  <c r="BZ619" i="100" s="1"/>
  <c r="BZ620" i="100" s="1"/>
  <c r="BU31" i="107"/>
  <c r="P148" i="100"/>
  <c r="P146" i="100" s="1"/>
  <c r="BO265" i="100"/>
  <c r="BN266" i="100"/>
  <c r="BO345" i="100"/>
  <c r="BN346" i="100"/>
  <c r="BN214" i="100"/>
  <c r="BM220" i="100"/>
  <c r="Q206" i="100"/>
  <c r="N148" i="100"/>
  <c r="R206" i="100" l="1"/>
  <c r="P171" i="100"/>
  <c r="I48" i="164"/>
  <c r="P48" i="164"/>
  <c r="J48" i="164"/>
  <c r="R48" i="164"/>
  <c r="M48" i="164"/>
  <c r="T48" i="164"/>
  <c r="N48" i="164"/>
  <c r="K48" i="164"/>
  <c r="L48" i="164"/>
  <c r="O48" i="164"/>
  <c r="S48" i="164"/>
  <c r="Q48" i="164"/>
  <c r="Y48" i="164"/>
  <c r="U48" i="164"/>
  <c r="Z48" i="164"/>
  <c r="V48" i="164"/>
  <c r="W48" i="164"/>
  <c r="X48" i="164"/>
  <c r="AA48" i="164"/>
  <c r="AB48" i="164"/>
  <c r="AC48" i="164"/>
  <c r="AD48" i="164"/>
  <c r="AE48" i="164"/>
  <c r="AF48" i="164"/>
  <c r="AG48" i="164"/>
  <c r="AH48" i="164"/>
  <c r="AI48" i="164"/>
  <c r="AJ48" i="164"/>
  <c r="AK48" i="164"/>
  <c r="AL48" i="164"/>
  <c r="AM48" i="164"/>
  <c r="AN48" i="164"/>
  <c r="AO48" i="164"/>
  <c r="AP48" i="164"/>
  <c r="AQ48" i="164"/>
  <c r="AR48" i="164"/>
  <c r="AS48" i="164"/>
  <c r="AT48" i="164"/>
  <c r="AU48" i="164"/>
  <c r="AV48" i="164"/>
  <c r="AW48" i="164"/>
  <c r="AX48" i="164"/>
  <c r="AY48" i="164"/>
  <c r="AZ48" i="164"/>
  <c r="BA48" i="164"/>
  <c r="BB48" i="164"/>
  <c r="BC48" i="164"/>
  <c r="BD48" i="164"/>
  <c r="BE48" i="164"/>
  <c r="BF48" i="164"/>
  <c r="BG48" i="164"/>
  <c r="BH48" i="164"/>
  <c r="BI48" i="164"/>
  <c r="BJ48" i="164"/>
  <c r="BK48" i="164"/>
  <c r="BL48" i="164"/>
  <c r="BM48" i="164"/>
  <c r="BN48" i="164"/>
  <c r="BO48" i="164"/>
  <c r="BP48" i="164"/>
  <c r="L239" i="100"/>
  <c r="V239" i="100"/>
  <c r="V246" i="100" s="1"/>
  <c r="Q239" i="100"/>
  <c r="M239" i="100"/>
  <c r="S239" i="100"/>
  <c r="T239" i="100"/>
  <c r="T246" i="100" s="1"/>
  <c r="U239" i="100"/>
  <c r="U246" i="100" s="1"/>
  <c r="W239" i="100"/>
  <c r="W246" i="100" s="1"/>
  <c r="R239" i="100"/>
  <c r="N239" i="100"/>
  <c r="O239" i="100"/>
  <c r="P239" i="100"/>
  <c r="AB239" i="100"/>
  <c r="Y239" i="100"/>
  <c r="Y246" i="100" s="1"/>
  <c r="X239" i="100"/>
  <c r="AC239" i="100"/>
  <c r="Z239" i="100"/>
  <c r="Z246" i="100" s="1"/>
  <c r="AA239" i="100"/>
  <c r="AA246" i="100" s="1"/>
  <c r="AD239" i="100"/>
  <c r="AE239" i="100"/>
  <c r="AF239" i="100"/>
  <c r="AF246" i="100" s="1"/>
  <c r="AG239" i="100"/>
  <c r="AG246" i="100" s="1"/>
  <c r="AH239" i="100"/>
  <c r="AH246" i="100" s="1"/>
  <c r="AI239" i="100"/>
  <c r="AI246" i="100" s="1"/>
  <c r="AJ239" i="100"/>
  <c r="AJ246" i="100" s="1"/>
  <c r="AK239" i="100"/>
  <c r="AK246" i="100" s="1"/>
  <c r="AL239" i="100"/>
  <c r="AL246" i="100" s="1"/>
  <c r="AM239" i="100"/>
  <c r="AM246" i="100" s="1"/>
  <c r="AN239" i="100"/>
  <c r="AN246" i="100" s="1"/>
  <c r="AO239" i="100"/>
  <c r="AO246" i="100" s="1"/>
  <c r="AP239" i="100"/>
  <c r="AP246" i="100" s="1"/>
  <c r="AQ239" i="100"/>
  <c r="AQ246" i="100" s="1"/>
  <c r="AR239" i="100"/>
  <c r="AR246" i="100" s="1"/>
  <c r="AS239" i="100"/>
  <c r="AS246" i="100" s="1"/>
  <c r="AT239" i="100"/>
  <c r="AT246" i="100" s="1"/>
  <c r="AU239" i="100"/>
  <c r="AU246" i="100" s="1"/>
  <c r="AV239" i="100"/>
  <c r="AV246" i="100" s="1"/>
  <c r="AW239" i="100"/>
  <c r="AW246" i="100" s="1"/>
  <c r="AX239" i="100"/>
  <c r="AX246" i="100" s="1"/>
  <c r="AY239" i="100"/>
  <c r="AY246" i="100" s="1"/>
  <c r="AZ239" i="100"/>
  <c r="AZ246" i="100" s="1"/>
  <c r="BA239" i="100"/>
  <c r="BA246" i="100" s="1"/>
  <c r="BB239" i="100"/>
  <c r="BB246" i="100" s="1"/>
  <c r="BC239" i="100"/>
  <c r="BC246" i="100" s="1"/>
  <c r="BD239" i="100"/>
  <c r="BD246" i="100" s="1"/>
  <c r="BE239" i="100"/>
  <c r="BE246" i="100" s="1"/>
  <c r="BF239" i="100"/>
  <c r="BF246" i="100" s="1"/>
  <c r="BG239" i="100"/>
  <c r="BG246" i="100" s="1"/>
  <c r="BH239" i="100"/>
  <c r="BH246" i="100" s="1"/>
  <c r="BI239" i="100"/>
  <c r="BI246" i="100" s="1"/>
  <c r="BJ239" i="100"/>
  <c r="BJ246" i="100" s="1"/>
  <c r="BK239" i="100"/>
  <c r="BK246" i="100" s="1"/>
  <c r="BL239" i="100"/>
  <c r="BL246" i="100" s="1"/>
  <c r="BM239" i="100"/>
  <c r="BM246" i="100" s="1"/>
  <c r="BN239" i="100"/>
  <c r="BN246" i="100" s="1"/>
  <c r="BO239" i="100"/>
  <c r="BO246" i="100" s="1"/>
  <c r="BP239" i="100"/>
  <c r="BP246" i="100" s="1"/>
  <c r="BQ239" i="100"/>
  <c r="BR239" i="100"/>
  <c r="BS239" i="100"/>
  <c r="BT239" i="100"/>
  <c r="BU239" i="100"/>
  <c r="BV239" i="100"/>
  <c r="BW239" i="100"/>
  <c r="BX239" i="100"/>
  <c r="BY239" i="100"/>
  <c r="BZ239" i="100"/>
  <c r="CA239" i="100"/>
  <c r="CB239" i="100"/>
  <c r="CC239" i="100"/>
  <c r="CD239" i="100"/>
  <c r="CC604" i="100"/>
  <c r="CC605" i="100" s="1"/>
  <c r="CC606" i="100" s="1"/>
  <c r="CC607" i="100" s="1"/>
  <c r="CD603" i="100"/>
  <c r="CD604" i="100" s="1"/>
  <c r="CD605" i="100" s="1"/>
  <c r="CD606" i="100" s="1"/>
  <c r="CD607" i="100" s="1"/>
  <c r="P172" i="100"/>
  <c r="CC609" i="100"/>
  <c r="CB610" i="100"/>
  <c r="CC358" i="100"/>
  <c r="CD357" i="100"/>
  <c r="CD358" i="100" s="1"/>
  <c r="CA618" i="100"/>
  <c r="CA619" i="100" s="1"/>
  <c r="CA620" i="100" s="1"/>
  <c r="CB617" i="100"/>
  <c r="BV31" i="107"/>
  <c r="L388" i="100" s="1" a="1"/>
  <c r="CC388" i="100" s="1"/>
  <c r="P160" i="100"/>
  <c r="BO214" i="100"/>
  <c r="BN220" i="100"/>
  <c r="BP345" i="100"/>
  <c r="BO346" i="100"/>
  <c r="BP265" i="100"/>
  <c r="BO266" i="100"/>
  <c r="W148" i="100"/>
  <c r="U148" i="100"/>
  <c r="Q148" i="100"/>
  <c r="M148" i="100"/>
  <c r="V148" i="100"/>
  <c r="O148" i="100"/>
  <c r="T148" i="100"/>
  <c r="S204" i="100"/>
  <c r="S206" i="100" s="1"/>
  <c r="N160" i="100"/>
  <c r="N172" i="100"/>
  <c r="N171" i="100"/>
  <c r="N146" i="100"/>
  <c r="L148" i="100"/>
  <c r="R148" i="100"/>
  <c r="T316" i="100" l="1"/>
  <c r="T317" i="100"/>
  <c r="V316" i="100"/>
  <c r="V317" i="100"/>
  <c r="W316" i="100"/>
  <c r="W317" i="100"/>
  <c r="U316" i="100"/>
  <c r="U317" i="100"/>
  <c r="S671" i="100"/>
  <c r="S672" i="100" s="1"/>
  <c r="CB246" i="100"/>
  <c r="BX246" i="100"/>
  <c r="BT246" i="100"/>
  <c r="BH317" i="100"/>
  <c r="BH316" i="100"/>
  <c r="AV316" i="100"/>
  <c r="AV317" i="100"/>
  <c r="AJ317" i="100"/>
  <c r="AJ316" i="100"/>
  <c r="Z317" i="100"/>
  <c r="Z316" i="100"/>
  <c r="R241" i="100"/>
  <c r="R242" i="100" s="1"/>
  <c r="R243" i="100" s="1"/>
  <c r="R246" i="100"/>
  <c r="CA246" i="100"/>
  <c r="BW246" i="100"/>
  <c r="BS246" i="100"/>
  <c r="BO316" i="100"/>
  <c r="BO317" i="100"/>
  <c r="BK317" i="100"/>
  <c r="BK316" i="100"/>
  <c r="BG317" i="100"/>
  <c r="BG316" i="100"/>
  <c r="BC316" i="100"/>
  <c r="BC317" i="100"/>
  <c r="AY317" i="100"/>
  <c r="AY316" i="100"/>
  <c r="AU316" i="100"/>
  <c r="AU317" i="100"/>
  <c r="AQ316" i="100"/>
  <c r="AQ317" i="100"/>
  <c r="AM317" i="100"/>
  <c r="AM316" i="100"/>
  <c r="AI316" i="100"/>
  <c r="AI317" i="100"/>
  <c r="BL316" i="100"/>
  <c r="BL317" i="100"/>
  <c r="AZ317" i="100"/>
  <c r="AZ316" i="100"/>
  <c r="AN317" i="100"/>
  <c r="AN316" i="100"/>
  <c r="AF317" i="100"/>
  <c r="AF316" i="100"/>
  <c r="S246" i="100"/>
  <c r="S241" i="100"/>
  <c r="S242" i="100" s="1"/>
  <c r="S243" i="100" s="1"/>
  <c r="CD246" i="100"/>
  <c r="BZ246" i="100"/>
  <c r="BV246" i="100"/>
  <c r="BR246" i="100"/>
  <c r="BN317" i="100"/>
  <c r="BN316" i="100"/>
  <c r="BJ317" i="100"/>
  <c r="BJ316" i="100"/>
  <c r="BF316" i="100"/>
  <c r="BF317" i="100"/>
  <c r="BB316" i="100"/>
  <c r="BB317" i="100"/>
  <c r="AX317" i="100"/>
  <c r="AX316" i="100"/>
  <c r="AT317" i="100"/>
  <c r="AT316" i="100"/>
  <c r="AP317" i="100"/>
  <c r="AP316" i="100"/>
  <c r="AL316" i="100"/>
  <c r="AL317" i="100"/>
  <c r="AH316" i="100"/>
  <c r="AH317" i="100"/>
  <c r="X246" i="100"/>
  <c r="Q246" i="100"/>
  <c r="Q248" i="100" s="1"/>
  <c r="Q249" i="100" s="1"/>
  <c r="Q250" i="100" s="1"/>
  <c r="Q241" i="100"/>
  <c r="BP316" i="100"/>
  <c r="BP317" i="100"/>
  <c r="BD317" i="100"/>
  <c r="BD316" i="100"/>
  <c r="AR316" i="100"/>
  <c r="AR317" i="100"/>
  <c r="L388" i="100"/>
  <c r="O388" i="100"/>
  <c r="S388" i="100"/>
  <c r="U388" i="100"/>
  <c r="P388" i="100"/>
  <c r="V388" i="100"/>
  <c r="N388" i="100"/>
  <c r="R388" i="100"/>
  <c r="Q388" i="100"/>
  <c r="W388" i="100"/>
  <c r="M388" i="100"/>
  <c r="T388" i="100"/>
  <c r="AB388" i="100"/>
  <c r="AC388" i="100"/>
  <c r="AD388" i="100"/>
  <c r="AE388" i="100"/>
  <c r="AF388" i="100"/>
  <c r="AG388" i="100"/>
  <c r="AH388" i="100"/>
  <c r="AI388" i="100"/>
  <c r="AJ388" i="100"/>
  <c r="AK388" i="100"/>
  <c r="AL388" i="100"/>
  <c r="AM388" i="100"/>
  <c r="AN388" i="100"/>
  <c r="AO388" i="100"/>
  <c r="AP388" i="100"/>
  <c r="AQ388" i="100"/>
  <c r="AR388" i="100"/>
  <c r="AS388" i="100"/>
  <c r="AT388" i="100"/>
  <c r="AU388" i="100"/>
  <c r="AV388" i="100"/>
  <c r="AW388" i="100"/>
  <c r="AX388" i="100"/>
  <c r="AY388" i="100"/>
  <c r="AZ388" i="100"/>
  <c r="BA388" i="100"/>
  <c r="BB388" i="100"/>
  <c r="BC388" i="100"/>
  <c r="BD388" i="100"/>
  <c r="BE388" i="100"/>
  <c r="BF388" i="100"/>
  <c r="BG388" i="100"/>
  <c r="BH388" i="100"/>
  <c r="BI388" i="100"/>
  <c r="BJ388" i="100"/>
  <c r="BK388" i="100"/>
  <c r="BL388" i="100"/>
  <c r="BM388" i="100"/>
  <c r="BN388" i="100"/>
  <c r="BO388" i="100"/>
  <c r="BP388" i="100"/>
  <c r="BQ388" i="100"/>
  <c r="BR388" i="100"/>
  <c r="BS388" i="100"/>
  <c r="BT388" i="100"/>
  <c r="BU388" i="100"/>
  <c r="BV388" i="100"/>
  <c r="BW388" i="100"/>
  <c r="BX388" i="100"/>
  <c r="BY388" i="100"/>
  <c r="BZ388" i="100"/>
  <c r="CA388" i="100"/>
  <c r="CB388" i="100"/>
  <c r="CC246" i="100"/>
  <c r="BY246" i="100"/>
  <c r="BU246" i="100"/>
  <c r="BQ246" i="100"/>
  <c r="BM316" i="100"/>
  <c r="BM317" i="100"/>
  <c r="BI317" i="100"/>
  <c r="BI316" i="100"/>
  <c r="BE316" i="100"/>
  <c r="BE317" i="100"/>
  <c r="BA316" i="100"/>
  <c r="BA317" i="100"/>
  <c r="AW316" i="100"/>
  <c r="AW317" i="100"/>
  <c r="AS317" i="100"/>
  <c r="AS316" i="100"/>
  <c r="AO316" i="100"/>
  <c r="AO317" i="100"/>
  <c r="AK316" i="100"/>
  <c r="AK317" i="100"/>
  <c r="AG317" i="100"/>
  <c r="AG316" i="100"/>
  <c r="AA317" i="100"/>
  <c r="AA316" i="100"/>
  <c r="Y316" i="100"/>
  <c r="Y317" i="100"/>
  <c r="CD388" i="100"/>
  <c r="CD390" i="100" s="1"/>
  <c r="I49" i="104" a="1"/>
  <c r="CD609" i="100"/>
  <c r="CD610" i="100" s="1"/>
  <c r="CC610" i="100"/>
  <c r="CC617" i="100"/>
  <c r="CB618" i="100"/>
  <c r="CB619" i="100" s="1"/>
  <c r="CB620" i="100" s="1"/>
  <c r="CC390" i="100"/>
  <c r="CC395" i="100"/>
  <c r="BP266" i="100"/>
  <c r="BQ265" i="100"/>
  <c r="BP346" i="100"/>
  <c r="BQ345" i="100"/>
  <c r="Y148" i="100"/>
  <c r="BP214" i="100"/>
  <c r="BO220" i="100"/>
  <c r="L171" i="100"/>
  <c r="L172" i="100"/>
  <c r="L146" i="100"/>
  <c r="S148" i="100"/>
  <c r="U171" i="100"/>
  <c r="U340" i="100" s="1"/>
  <c r="U565" i="100" s="1"/>
  <c r="U160" i="100"/>
  <c r="U172" i="100"/>
  <c r="U341" i="100" s="1"/>
  <c r="U566" i="100" s="1"/>
  <c r="U194" i="100"/>
  <c r="U225" i="100" s="1"/>
  <c r="U227" i="100" s="1"/>
  <c r="U226" i="100" s="1"/>
  <c r="U146" i="100"/>
  <c r="O172" i="100"/>
  <c r="O171" i="100"/>
  <c r="O160" i="100"/>
  <c r="O146" i="100"/>
  <c r="R160" i="100"/>
  <c r="R172" i="100"/>
  <c r="R341" i="100" s="1"/>
  <c r="R566" i="100" s="1"/>
  <c r="R171" i="100"/>
  <c r="R340" i="100" s="1"/>
  <c r="R565" i="100" s="1"/>
  <c r="R194" i="100"/>
  <c r="R225" i="100" s="1"/>
  <c r="R227" i="100" s="1"/>
  <c r="R226" i="100" s="1"/>
  <c r="R146" i="100"/>
  <c r="R179" i="100" s="1"/>
  <c r="T172" i="100"/>
  <c r="T341" i="100" s="1"/>
  <c r="T566" i="100" s="1"/>
  <c r="T171" i="100"/>
  <c r="T340" i="100" s="1"/>
  <c r="T565" i="100" s="1"/>
  <c r="T160" i="100"/>
  <c r="T146" i="100"/>
  <c r="T179" i="100" s="1"/>
  <c r="T194" i="100"/>
  <c r="T225" i="100" s="1"/>
  <c r="T227" i="100" s="1"/>
  <c r="T226" i="100" s="1"/>
  <c r="V172" i="100"/>
  <c r="V341" i="100" s="1"/>
  <c r="V566" i="100" s="1"/>
  <c r="V160" i="100"/>
  <c r="V171" i="100"/>
  <c r="V340" i="100" s="1"/>
  <c r="V565" i="100" s="1"/>
  <c r="V194" i="100"/>
  <c r="V225" i="100" s="1"/>
  <c r="V227" i="100" s="1"/>
  <c r="V226" i="100" s="1"/>
  <c r="V146" i="100"/>
  <c r="V179" i="100" s="1"/>
  <c r="M172" i="100"/>
  <c r="M160" i="100"/>
  <c r="N162" i="100" s="1"/>
  <c r="M171" i="100"/>
  <c r="M146" i="100"/>
  <c r="Q171" i="100"/>
  <c r="Q340" i="100" s="1"/>
  <c r="Q172" i="100"/>
  <c r="Q341" i="100" s="1"/>
  <c r="Q160" i="100"/>
  <c r="Q162" i="100" s="1"/>
  <c r="Q194" i="100"/>
  <c r="Q146" i="100"/>
  <c r="Q179" i="100" s="1"/>
  <c r="W171" i="100"/>
  <c r="W340" i="100" s="1"/>
  <c r="W565" i="100" s="1"/>
  <c r="W172" i="100"/>
  <c r="W341" i="100" s="1"/>
  <c r="W566" i="100" s="1"/>
  <c r="W160" i="100"/>
  <c r="W146" i="100"/>
  <c r="W179" i="100" s="1"/>
  <c r="W194" i="100"/>
  <c r="W225" i="100" s="1"/>
  <c r="W227" i="100" s="1"/>
  <c r="W226" i="100" s="1"/>
  <c r="U318" i="100" l="1"/>
  <c r="V318" i="100"/>
  <c r="W318" i="100"/>
  <c r="T318" i="100"/>
  <c r="K318" i="100" s="1" a="1"/>
  <c r="K318" i="100" s="1"/>
  <c r="T671" i="100"/>
  <c r="T672" i="100" s="1"/>
  <c r="T204" i="100"/>
  <c r="T206" i="100" s="1"/>
  <c r="T310" i="100" s="1"/>
  <c r="AG318" i="100"/>
  <c r="AT318" i="100"/>
  <c r="BJ318" i="100"/>
  <c r="AN318" i="100"/>
  <c r="AY318" i="100"/>
  <c r="BG318" i="100"/>
  <c r="AK318" i="100"/>
  <c r="BA318" i="100"/>
  <c r="BD318" i="100"/>
  <c r="AJ318" i="100"/>
  <c r="BH318" i="100"/>
  <c r="AR318" i="100"/>
  <c r="BF318" i="100"/>
  <c r="BC318" i="100"/>
  <c r="CD395" i="100"/>
  <c r="CD417" i="100" s="1"/>
  <c r="BP318" i="100"/>
  <c r="AH318" i="100"/>
  <c r="AU318" i="100"/>
  <c r="AV318" i="100"/>
  <c r="CC316" i="100"/>
  <c r="CC317" i="100"/>
  <c r="BV390" i="100"/>
  <c r="BV395" i="100"/>
  <c r="BR395" i="100"/>
  <c r="BR390" i="100"/>
  <c r="BN390" i="100"/>
  <c r="BN395" i="100"/>
  <c r="BJ395" i="100"/>
  <c r="BJ390" i="100"/>
  <c r="BF390" i="100"/>
  <c r="BF395" i="100"/>
  <c r="AX390" i="100"/>
  <c r="AX395" i="100"/>
  <c r="AT395" i="100"/>
  <c r="AT390" i="100"/>
  <c r="AP390" i="100"/>
  <c r="AP395" i="100"/>
  <c r="AL395" i="100"/>
  <c r="AL390" i="100"/>
  <c r="AH390" i="100"/>
  <c r="AH395" i="100"/>
  <c r="AD395" i="100"/>
  <c r="AD390" i="100"/>
  <c r="S395" i="100"/>
  <c r="S390" i="100"/>
  <c r="CA316" i="100"/>
  <c r="CA317" i="100"/>
  <c r="CB317" i="100"/>
  <c r="CB316" i="100"/>
  <c r="Y318" i="100"/>
  <c r="AO318" i="100"/>
  <c r="AW318" i="100"/>
  <c r="BE318" i="100"/>
  <c r="BM318" i="100"/>
  <c r="BY390" i="100"/>
  <c r="BY395" i="100"/>
  <c r="BU395" i="100"/>
  <c r="BU390" i="100"/>
  <c r="BQ395" i="100"/>
  <c r="BQ390" i="100"/>
  <c r="BM390" i="100"/>
  <c r="BM395" i="100"/>
  <c r="BI395" i="100"/>
  <c r="BI390" i="100"/>
  <c r="BE390" i="100"/>
  <c r="BE395" i="100"/>
  <c r="BA390" i="100"/>
  <c r="BA395" i="100"/>
  <c r="AW395" i="100"/>
  <c r="AW390" i="100"/>
  <c r="AS390" i="100"/>
  <c r="AS395" i="100"/>
  <c r="AO395" i="100"/>
  <c r="AO390" i="100"/>
  <c r="AK390" i="100"/>
  <c r="AK395" i="100"/>
  <c r="AG395" i="100"/>
  <c r="AG390" i="100"/>
  <c r="AC390" i="100"/>
  <c r="AC395" i="100"/>
  <c r="W395" i="100"/>
  <c r="W390" i="100"/>
  <c r="V395" i="100"/>
  <c r="V390" i="100"/>
  <c r="Q242" i="100"/>
  <c r="Q243" i="100" s="1"/>
  <c r="Q253" i="100"/>
  <c r="Q255" i="100" s="1"/>
  <c r="BU317" i="100"/>
  <c r="BU316" i="100"/>
  <c r="BB395" i="100"/>
  <c r="BB390" i="100"/>
  <c r="BT317" i="100"/>
  <c r="BT316" i="100"/>
  <c r="AA318" i="100"/>
  <c r="AS318" i="100"/>
  <c r="BI318" i="100"/>
  <c r="BQ316" i="100"/>
  <c r="BQ317" i="100"/>
  <c r="BY316" i="100"/>
  <c r="BY317" i="100"/>
  <c r="CB390" i="100"/>
  <c r="CB391" i="100" s="1"/>
  <c r="CB392" i="100" s="1"/>
  <c r="CB395" i="100"/>
  <c r="BX390" i="100"/>
  <c r="BX395" i="100"/>
  <c r="BT395" i="100"/>
  <c r="BT390" i="100"/>
  <c r="BP390" i="100"/>
  <c r="BP395" i="100"/>
  <c r="BL395" i="100"/>
  <c r="BL390" i="100"/>
  <c r="BH395" i="100"/>
  <c r="BH390" i="100"/>
  <c r="BD395" i="100"/>
  <c r="BD390" i="100"/>
  <c r="AZ395" i="100"/>
  <c r="AZ390" i="100"/>
  <c r="AV395" i="100"/>
  <c r="AV390" i="100"/>
  <c r="AR395" i="100"/>
  <c r="AR390" i="100"/>
  <c r="AN395" i="100"/>
  <c r="AN390" i="100"/>
  <c r="AJ395" i="100"/>
  <c r="AJ390" i="100"/>
  <c r="AF390" i="100"/>
  <c r="AF395" i="100"/>
  <c r="AB395" i="100"/>
  <c r="AB390" i="100"/>
  <c r="X317" i="100"/>
  <c r="X316" i="100"/>
  <c r="AL318" i="100"/>
  <c r="BB318" i="100"/>
  <c r="BR317" i="100"/>
  <c r="BR316" i="100"/>
  <c r="BZ317" i="100"/>
  <c r="BZ316" i="100"/>
  <c r="BL318" i="100"/>
  <c r="AI318" i="100"/>
  <c r="AQ318" i="100"/>
  <c r="BO318" i="100"/>
  <c r="BW317" i="100"/>
  <c r="BW316" i="100"/>
  <c r="BX317" i="100"/>
  <c r="BX316" i="100"/>
  <c r="BZ390" i="100"/>
  <c r="BZ395" i="100"/>
  <c r="CA390" i="100"/>
  <c r="CA395" i="100"/>
  <c r="BW395" i="100"/>
  <c r="BW390" i="100"/>
  <c r="BS390" i="100"/>
  <c r="BS395" i="100"/>
  <c r="BO390" i="100"/>
  <c r="BO395" i="100"/>
  <c r="BK390" i="100"/>
  <c r="BK395" i="100"/>
  <c r="BG390" i="100"/>
  <c r="BG395" i="100"/>
  <c r="BC395" i="100"/>
  <c r="BC390" i="100"/>
  <c r="AY395" i="100"/>
  <c r="AY390" i="100"/>
  <c r="AU395" i="100"/>
  <c r="AU390" i="100"/>
  <c r="AQ395" i="100"/>
  <c r="AQ390" i="100"/>
  <c r="AM390" i="100"/>
  <c r="AM395" i="100"/>
  <c r="AI395" i="100"/>
  <c r="AI390" i="100"/>
  <c r="AE390" i="100"/>
  <c r="AE395" i="100"/>
  <c r="T395" i="100"/>
  <c r="T390" i="100"/>
  <c r="R390" i="100"/>
  <c r="R395" i="100"/>
  <c r="U390" i="100"/>
  <c r="U395" i="100"/>
  <c r="AP318" i="100"/>
  <c r="AX318" i="100"/>
  <c r="BN318" i="100"/>
  <c r="BV316" i="100"/>
  <c r="BV317" i="100"/>
  <c r="CD317" i="100"/>
  <c r="CD316" i="100"/>
  <c r="AF318" i="100"/>
  <c r="AZ318" i="100"/>
  <c r="AM318" i="100"/>
  <c r="BK318" i="100"/>
  <c r="BS316" i="100"/>
  <c r="BS317" i="100"/>
  <c r="Z318" i="100"/>
  <c r="J49" i="104"/>
  <c r="N49" i="104"/>
  <c r="R49" i="104"/>
  <c r="V49" i="104"/>
  <c r="Z49" i="104"/>
  <c r="AD49" i="104"/>
  <c r="AH49" i="104"/>
  <c r="AL49" i="104"/>
  <c r="AP49" i="104"/>
  <c r="AT49" i="104"/>
  <c r="AX49" i="104"/>
  <c r="BB49" i="104"/>
  <c r="BF49" i="104"/>
  <c r="BJ49" i="104"/>
  <c r="BN49" i="104"/>
  <c r="K49" i="104"/>
  <c r="P49" i="104"/>
  <c r="U49" i="104"/>
  <c r="AA49" i="104"/>
  <c r="AF49" i="104"/>
  <c r="AK49" i="104"/>
  <c r="AQ49" i="104"/>
  <c r="AV49" i="104"/>
  <c r="BA49" i="104"/>
  <c r="BG49" i="104"/>
  <c r="BL49" i="104"/>
  <c r="M49" i="104"/>
  <c r="S49" i="104"/>
  <c r="S52" i="104" s="1"/>
  <c r="S51" i="104" s="1"/>
  <c r="X49" i="104"/>
  <c r="AC49" i="104"/>
  <c r="AI49" i="104"/>
  <c r="AN49" i="104"/>
  <c r="AS49" i="104"/>
  <c r="AY49" i="104"/>
  <c r="BD49" i="104"/>
  <c r="BI49" i="104"/>
  <c r="BO49" i="104"/>
  <c r="Q49" i="104"/>
  <c r="AB49" i="104"/>
  <c r="AM49" i="104"/>
  <c r="AW49" i="104"/>
  <c r="BH49" i="104"/>
  <c r="L49" i="104"/>
  <c r="W49" i="104"/>
  <c r="AG49" i="104"/>
  <c r="AR49" i="104"/>
  <c r="BC49" i="104"/>
  <c r="BM49" i="104"/>
  <c r="T49" i="104"/>
  <c r="T52" i="104" s="1"/>
  <c r="T51" i="104" s="1"/>
  <c r="AO49" i="104"/>
  <c r="BK49" i="104"/>
  <c r="I49" i="104"/>
  <c r="AE49" i="104"/>
  <c r="AZ49" i="104"/>
  <c r="Y49" i="104"/>
  <c r="BP49" i="104"/>
  <c r="AJ49" i="104"/>
  <c r="AU49" i="104"/>
  <c r="O49" i="104"/>
  <c r="BE49" i="104"/>
  <c r="CD617" i="100"/>
  <c r="CD618" i="100" s="1"/>
  <c r="CD619" i="100" s="1"/>
  <c r="CD620" i="100" s="1"/>
  <c r="N92" i="164" s="1" a="1"/>
  <c r="CC618" i="100"/>
  <c r="CC619" i="100" s="1"/>
  <c r="CC620" i="100" s="1"/>
  <c r="CC418" i="100"/>
  <c r="CC417" i="100"/>
  <c r="CC397" i="100"/>
  <c r="CC398" i="100" s="1"/>
  <c r="CC391" i="100"/>
  <c r="CC392" i="100" s="1"/>
  <c r="CD391" i="100"/>
  <c r="CD392" i="100" s="1"/>
  <c r="BQ346" i="100"/>
  <c r="BR345" i="100"/>
  <c r="BR265" i="100"/>
  <c r="BQ266" i="100"/>
  <c r="BP220" i="100"/>
  <c r="BQ214" i="100"/>
  <c r="X148" i="100"/>
  <c r="Z148" i="100"/>
  <c r="Y160" i="100"/>
  <c r="Y194" i="100"/>
  <c r="Y225" i="100" s="1"/>
  <c r="Y227" i="100" s="1"/>
  <c r="Y226" i="100" s="1"/>
  <c r="Y171" i="100"/>
  <c r="Y340" i="100" s="1"/>
  <c r="Y565" i="100" s="1"/>
  <c r="Y172" i="100"/>
  <c r="Y341" i="100" s="1"/>
  <c r="Y566" i="100" s="1"/>
  <c r="Y146" i="100"/>
  <c r="Y179" i="100" s="1"/>
  <c r="U162" i="100"/>
  <c r="V162" i="100"/>
  <c r="S171" i="100"/>
  <c r="S340" i="100" s="1"/>
  <c r="S565" i="100" s="1"/>
  <c r="S172" i="100"/>
  <c r="S341" i="100" s="1"/>
  <c r="S566" i="100" s="1"/>
  <c r="S160" i="100"/>
  <c r="S162" i="100" s="1"/>
  <c r="S194" i="100"/>
  <c r="S225" i="100" s="1"/>
  <c r="S227" i="100" s="1"/>
  <c r="S226" i="100" s="1"/>
  <c r="S146" i="100"/>
  <c r="S179" i="100" s="1"/>
  <c r="U273" i="100"/>
  <c r="U272" i="100"/>
  <c r="U177" i="100"/>
  <c r="U180" i="100"/>
  <c r="U302" i="100"/>
  <c r="Q177" i="100"/>
  <c r="Q272" i="100"/>
  <c r="Q180" i="100"/>
  <c r="Q178" i="100" s="1"/>
  <c r="Q273" i="100"/>
  <c r="T273" i="100"/>
  <c r="T180" i="100"/>
  <c r="T272" i="100"/>
  <c r="T177" i="100"/>
  <c r="T302" i="100"/>
  <c r="R276" i="100"/>
  <c r="R278" i="100"/>
  <c r="R277" i="100"/>
  <c r="R275" i="100"/>
  <c r="O162" i="100"/>
  <c r="P162" i="100"/>
  <c r="V177" i="100"/>
  <c r="V180" i="100"/>
  <c r="V178" i="100" s="1"/>
  <c r="V273" i="100"/>
  <c r="V302" i="100"/>
  <c r="V272" i="100"/>
  <c r="R302" i="100"/>
  <c r="R180" i="100"/>
  <c r="R177" i="100"/>
  <c r="R273" i="100"/>
  <c r="R272" i="100"/>
  <c r="R162" i="100"/>
  <c r="W162" i="100"/>
  <c r="W180" i="100"/>
  <c r="W178" i="100" s="1"/>
  <c r="W272" i="100"/>
  <c r="W177" i="100"/>
  <c r="W302" i="100"/>
  <c r="W273" i="100"/>
  <c r="T278" i="100"/>
  <c r="T276" i="100"/>
  <c r="T277" i="100"/>
  <c r="T275" i="100"/>
  <c r="U179" i="100"/>
  <c r="AI52" i="104" l="1"/>
  <c r="AI51" i="104" s="1"/>
  <c r="AU52" i="104"/>
  <c r="AU51" i="104" s="1"/>
  <c r="AZ52" i="104"/>
  <c r="AZ51" i="104" s="1"/>
  <c r="AO52" i="104"/>
  <c r="AO51" i="104" s="1"/>
  <c r="AR52" i="104"/>
  <c r="AR51" i="104" s="1"/>
  <c r="BH52" i="104"/>
  <c r="BH51" i="104" s="1"/>
  <c r="AY52" i="104"/>
  <c r="AY51" i="104" s="1"/>
  <c r="AC52" i="104"/>
  <c r="AC51" i="104" s="1"/>
  <c r="BL52" i="104"/>
  <c r="BL51" i="104" s="1"/>
  <c r="AQ52" i="104"/>
  <c r="AQ51" i="104" s="1"/>
  <c r="U52" i="104"/>
  <c r="U51" i="104" s="1"/>
  <c r="BJ52" i="104"/>
  <c r="BJ51" i="104" s="1"/>
  <c r="AT52" i="104"/>
  <c r="AT51" i="104" s="1"/>
  <c r="AD52" i="104"/>
  <c r="AD51" i="104" s="1"/>
  <c r="BK52" i="104"/>
  <c r="BK51" i="104" s="1"/>
  <c r="BD52" i="104"/>
  <c r="BD51" i="104" s="1"/>
  <c r="BN52" i="104"/>
  <c r="BN51" i="104" s="1"/>
  <c r="AJ52" i="104"/>
  <c r="AJ51" i="104" s="1"/>
  <c r="AE52" i="104"/>
  <c r="AE51" i="104" s="1"/>
  <c r="AG52" i="104"/>
  <c r="AG51" i="104" s="1"/>
  <c r="AW52" i="104"/>
  <c r="AW51" i="104" s="1"/>
  <c r="BO52" i="104"/>
  <c r="BO51" i="104" s="1"/>
  <c r="AS52" i="104"/>
  <c r="AS51" i="104" s="1"/>
  <c r="X52" i="104"/>
  <c r="X51" i="104" s="1"/>
  <c r="BG52" i="104"/>
  <c r="BG51" i="104" s="1"/>
  <c r="AK52" i="104"/>
  <c r="AK51" i="104" s="1"/>
  <c r="BF52" i="104"/>
  <c r="BF51" i="104" s="1"/>
  <c r="AP52" i="104"/>
  <c r="AP51" i="104" s="1"/>
  <c r="Z52" i="104"/>
  <c r="Z51" i="104" s="1"/>
  <c r="BE52" i="104"/>
  <c r="BE51" i="104" s="1"/>
  <c r="BP52" i="104"/>
  <c r="BP51" i="104" s="1"/>
  <c r="BM52" i="104"/>
  <c r="BM51" i="104" s="1"/>
  <c r="W52" i="104"/>
  <c r="W51" i="104" s="1"/>
  <c r="AM52" i="104"/>
  <c r="AM51" i="104" s="1"/>
  <c r="BI52" i="104"/>
  <c r="BI51" i="104" s="1"/>
  <c r="AN52" i="104"/>
  <c r="AN51" i="104" s="1"/>
  <c r="BA52" i="104"/>
  <c r="BA51" i="104" s="1"/>
  <c r="AF52" i="104"/>
  <c r="AF51" i="104" s="1"/>
  <c r="BB52" i="104"/>
  <c r="BB51" i="104" s="1"/>
  <c r="AL52" i="104"/>
  <c r="AL51" i="104" s="1"/>
  <c r="V52" i="104"/>
  <c r="V51" i="104" s="1"/>
  <c r="Y52" i="104"/>
  <c r="Y51" i="104" s="1"/>
  <c r="BC52" i="104"/>
  <c r="BC51" i="104" s="1"/>
  <c r="AB52" i="104"/>
  <c r="AB51" i="104" s="1"/>
  <c r="AV52" i="104"/>
  <c r="AV51" i="104" s="1"/>
  <c r="AA52" i="104"/>
  <c r="AA51" i="104" s="1"/>
  <c r="AX52" i="104"/>
  <c r="AX51" i="104" s="1"/>
  <c r="AH52" i="104"/>
  <c r="AH51" i="104" s="1"/>
  <c r="U671" i="100"/>
  <c r="U672" i="100" s="1"/>
  <c r="U204" i="100"/>
  <c r="U206" i="100" s="1"/>
  <c r="U310" i="100" s="1"/>
  <c r="CD397" i="100"/>
  <c r="CD398" i="100" s="1"/>
  <c r="CD399" i="100" s="1"/>
  <c r="CD418" i="100"/>
  <c r="CD419" i="100" s="1"/>
  <c r="R178" i="100"/>
  <c r="R281" i="100"/>
  <c r="R280" i="100"/>
  <c r="R282" i="100"/>
  <c r="T178" i="100"/>
  <c r="CB318" i="100"/>
  <c r="BT318" i="100"/>
  <c r="BU318" i="100"/>
  <c r="BQ318" i="100"/>
  <c r="Q254" i="100"/>
  <c r="Q256" i="100" s="1"/>
  <c r="BX318" i="100"/>
  <c r="BZ318" i="100"/>
  <c r="BB391" i="100"/>
  <c r="BB392" i="100" s="1"/>
  <c r="V418" i="100"/>
  <c r="V397" i="100"/>
  <c r="V398" i="100" s="1"/>
  <c r="V417" i="100"/>
  <c r="AK391" i="100"/>
  <c r="AK392" i="100" s="1"/>
  <c r="BI397" i="100"/>
  <c r="BI398" i="100" s="1"/>
  <c r="BI399" i="100" s="1"/>
  <c r="BI418" i="100"/>
  <c r="BI417" i="100"/>
  <c r="BN397" i="100"/>
  <c r="BN398" i="100" s="1"/>
  <c r="BN417" i="100"/>
  <c r="BN418" i="100"/>
  <c r="AM397" i="100"/>
  <c r="AM398" i="100" s="1"/>
  <c r="AM399" i="100" s="1"/>
  <c r="AM418" i="100"/>
  <c r="AM417" i="100"/>
  <c r="AJ391" i="100"/>
  <c r="AJ392" i="100" s="1"/>
  <c r="BX397" i="100"/>
  <c r="BX398" i="100" s="1"/>
  <c r="BX399" i="100" s="1"/>
  <c r="BX417" i="100"/>
  <c r="BX418" i="100"/>
  <c r="BB417" i="100"/>
  <c r="BB397" i="100"/>
  <c r="BB398" i="100" s="1"/>
  <c r="BB418" i="100"/>
  <c r="W391" i="100"/>
  <c r="W392" i="100" s="1"/>
  <c r="AG391" i="100"/>
  <c r="AG392" i="100" s="1"/>
  <c r="AO391" i="100"/>
  <c r="AO392" i="100" s="1"/>
  <c r="AW391" i="100"/>
  <c r="AW392" i="100" s="1"/>
  <c r="BE417" i="100"/>
  <c r="BE397" i="100"/>
  <c r="BE398" i="100" s="1"/>
  <c r="BE418" i="100"/>
  <c r="BM418" i="100"/>
  <c r="BM397" i="100"/>
  <c r="BM398" i="100" s="1"/>
  <c r="BM417" i="100"/>
  <c r="BU391" i="100"/>
  <c r="BU392" i="100" s="1"/>
  <c r="CA318" i="100"/>
  <c r="AD397" i="100"/>
  <c r="AD398" i="100" s="1"/>
  <c r="AD417" i="100"/>
  <c r="AD418" i="100"/>
  <c r="AL418" i="100"/>
  <c r="AL417" i="100"/>
  <c r="AL397" i="100"/>
  <c r="AL398" i="100" s="1"/>
  <c r="AT397" i="100"/>
  <c r="AT398" i="100" s="1"/>
  <c r="AT417" i="100"/>
  <c r="AT418" i="100"/>
  <c r="BF391" i="100"/>
  <c r="BF392" i="100" s="1"/>
  <c r="BN391" i="100"/>
  <c r="BN392" i="100" s="1"/>
  <c r="BV391" i="100"/>
  <c r="BV392" i="100" s="1"/>
  <c r="R417" i="100"/>
  <c r="R418" i="100"/>
  <c r="R397" i="100"/>
  <c r="R398" i="100" s="1"/>
  <c r="AU391" i="100"/>
  <c r="AU392" i="100" s="1"/>
  <c r="BK418" i="100"/>
  <c r="BK397" i="100"/>
  <c r="BK398" i="100" s="1"/>
  <c r="BK399" i="100" s="1"/>
  <c r="BK417" i="100"/>
  <c r="CA418" i="100"/>
  <c r="CA417" i="100"/>
  <c r="CA397" i="100"/>
  <c r="CA398" i="100" s="1"/>
  <c r="AR391" i="100"/>
  <c r="AR392" i="100" s="1"/>
  <c r="BP417" i="100"/>
  <c r="BP397" i="100"/>
  <c r="BP398" i="100" s="1"/>
  <c r="BP418" i="100"/>
  <c r="BV318" i="100"/>
  <c r="R391" i="100"/>
  <c r="R392" i="100" s="1"/>
  <c r="AE391" i="100"/>
  <c r="AE392" i="100" s="1"/>
  <c r="AM391" i="100"/>
  <c r="AM392" i="100" s="1"/>
  <c r="AU418" i="100"/>
  <c r="AU417" i="100"/>
  <c r="AU397" i="100"/>
  <c r="AU398" i="100" s="1"/>
  <c r="BC417" i="100"/>
  <c r="BC418" i="100"/>
  <c r="BC397" i="100"/>
  <c r="BC398" i="100" s="1"/>
  <c r="BK391" i="100"/>
  <c r="BK392" i="100" s="1"/>
  <c r="BS391" i="100"/>
  <c r="BS392" i="100" s="1"/>
  <c r="CA391" i="100"/>
  <c r="CA392" i="100" s="1"/>
  <c r="AB397" i="100"/>
  <c r="AB398" i="100" s="1"/>
  <c r="AB417" i="100"/>
  <c r="AB418" i="100"/>
  <c r="AJ417" i="100"/>
  <c r="AJ418" i="100"/>
  <c r="AJ397" i="100"/>
  <c r="AJ398" i="100" s="1"/>
  <c r="AR417" i="100"/>
  <c r="AR418" i="100"/>
  <c r="AR397" i="100"/>
  <c r="AR398" i="100" s="1"/>
  <c r="AZ397" i="100"/>
  <c r="AZ398" i="100" s="1"/>
  <c r="AZ418" i="100"/>
  <c r="AZ417" i="100"/>
  <c r="BH397" i="100"/>
  <c r="BH398" i="100" s="1"/>
  <c r="BH418" i="100"/>
  <c r="BH417" i="100"/>
  <c r="BP391" i="100"/>
  <c r="BP392" i="100" s="1"/>
  <c r="BX391" i="100"/>
  <c r="BX392" i="100" s="1"/>
  <c r="BY318" i="100"/>
  <c r="W397" i="100"/>
  <c r="W398" i="100" s="1"/>
  <c r="W418" i="100"/>
  <c r="W417" i="100"/>
  <c r="AG397" i="100"/>
  <c r="AG398" i="100" s="1"/>
  <c r="AG417" i="100"/>
  <c r="AG418" i="100"/>
  <c r="AO417" i="100"/>
  <c r="AO418" i="100"/>
  <c r="AO397" i="100"/>
  <c r="AO398" i="100" s="1"/>
  <c r="AW417" i="100"/>
  <c r="AW418" i="100"/>
  <c r="AW397" i="100"/>
  <c r="AW398" i="100" s="1"/>
  <c r="BE391" i="100"/>
  <c r="BE392" i="100" s="1"/>
  <c r="BM391" i="100"/>
  <c r="BM392" i="100" s="1"/>
  <c r="BU417" i="100"/>
  <c r="BU397" i="100"/>
  <c r="BU398" i="100" s="1"/>
  <c r="BU418" i="100"/>
  <c r="S391" i="100"/>
  <c r="S392" i="100" s="1"/>
  <c r="AH417" i="100"/>
  <c r="AH397" i="100"/>
  <c r="AH398" i="100" s="1"/>
  <c r="AH399" i="100" s="1"/>
  <c r="AH418" i="100"/>
  <c r="AP417" i="100"/>
  <c r="AP418" i="100"/>
  <c r="AP397" i="100"/>
  <c r="AP398" i="100" s="1"/>
  <c r="AX417" i="100"/>
  <c r="AX397" i="100"/>
  <c r="AX398" i="100" s="1"/>
  <c r="AX418" i="100"/>
  <c r="BJ391" i="100"/>
  <c r="BJ392" i="100" s="1"/>
  <c r="BR391" i="100"/>
  <c r="BR392" i="100" s="1"/>
  <c r="U391" i="100"/>
  <c r="U392" i="100" s="1"/>
  <c r="T418" i="100"/>
  <c r="T417" i="100"/>
  <c r="T397" i="100"/>
  <c r="T398" i="100" s="1"/>
  <c r="T399" i="100" s="1"/>
  <c r="AI397" i="100"/>
  <c r="AI398" i="100" s="1"/>
  <c r="AI417" i="100"/>
  <c r="AI418" i="100"/>
  <c r="AQ417" i="100"/>
  <c r="AQ397" i="100"/>
  <c r="AQ398" i="100" s="1"/>
  <c r="AQ399" i="100" s="1"/>
  <c r="AQ418" i="100"/>
  <c r="AY417" i="100"/>
  <c r="AY397" i="100"/>
  <c r="AY398" i="100" s="1"/>
  <c r="AY399" i="100" s="1"/>
  <c r="AY418" i="100"/>
  <c r="BG391" i="100"/>
  <c r="BG392" i="100" s="1"/>
  <c r="BO391" i="100"/>
  <c r="BO392" i="100" s="1"/>
  <c r="BW418" i="100"/>
  <c r="BW417" i="100"/>
  <c r="BW397" i="100"/>
  <c r="BW398" i="100" s="1"/>
  <c r="BW399" i="100" s="1"/>
  <c r="BZ391" i="100"/>
  <c r="BZ392" i="100" s="1"/>
  <c r="AF391" i="100"/>
  <c r="AF392" i="100" s="1"/>
  <c r="AN397" i="100"/>
  <c r="AN398" i="100" s="1"/>
  <c r="AN418" i="100"/>
  <c r="AN417" i="100"/>
  <c r="AV417" i="100"/>
  <c r="AV397" i="100"/>
  <c r="AV398" i="100" s="1"/>
  <c r="AV418" i="100"/>
  <c r="BD418" i="100"/>
  <c r="BD397" i="100"/>
  <c r="BD398" i="100" s="1"/>
  <c r="BD417" i="100"/>
  <c r="BL418" i="100"/>
  <c r="BL397" i="100"/>
  <c r="BL398" i="100" s="1"/>
  <c r="BL417" i="100"/>
  <c r="BT417" i="100"/>
  <c r="BT418" i="100"/>
  <c r="BT397" i="100"/>
  <c r="BT398" i="100" s="1"/>
  <c r="AC391" i="100"/>
  <c r="AC392" i="100" s="1"/>
  <c r="AS391" i="100"/>
  <c r="AS392" i="100" s="1"/>
  <c r="BA391" i="100"/>
  <c r="BA392" i="100" s="1"/>
  <c r="BQ397" i="100"/>
  <c r="BQ398" i="100" s="1"/>
  <c r="BQ418" i="100"/>
  <c r="BQ417" i="100"/>
  <c r="BY391" i="100"/>
  <c r="BY392" i="100" s="1"/>
  <c r="AD391" i="100"/>
  <c r="AD392" i="100" s="1"/>
  <c r="AL391" i="100"/>
  <c r="AL392" i="100" s="1"/>
  <c r="AT391" i="100"/>
  <c r="AT392" i="100" s="1"/>
  <c r="BF417" i="100"/>
  <c r="BF418" i="100"/>
  <c r="BF397" i="100"/>
  <c r="BF398" i="100" s="1"/>
  <c r="BV418" i="100"/>
  <c r="BV397" i="100"/>
  <c r="BV398" i="100" s="1"/>
  <c r="BV417" i="100"/>
  <c r="BS318" i="100"/>
  <c r="AE418" i="100"/>
  <c r="AE397" i="100"/>
  <c r="AE398" i="100" s="1"/>
  <c r="AE417" i="100"/>
  <c r="BC391" i="100"/>
  <c r="BC392" i="100" s="1"/>
  <c r="BS417" i="100"/>
  <c r="BS397" i="100"/>
  <c r="BS398" i="100" s="1"/>
  <c r="BS399" i="100" s="1"/>
  <c r="BS418" i="100"/>
  <c r="AB391" i="100"/>
  <c r="AB392" i="100" s="1"/>
  <c r="AZ391" i="100"/>
  <c r="AZ392" i="100" s="1"/>
  <c r="BH391" i="100"/>
  <c r="BH392" i="100" s="1"/>
  <c r="CD318" i="100"/>
  <c r="U418" i="100"/>
  <c r="U397" i="100"/>
  <c r="U398" i="100" s="1"/>
  <c r="U417" i="100"/>
  <c r="T391" i="100"/>
  <c r="T392" i="100" s="1"/>
  <c r="AI391" i="100"/>
  <c r="AI392" i="100" s="1"/>
  <c r="AQ391" i="100"/>
  <c r="AQ392" i="100" s="1"/>
  <c r="AY391" i="100"/>
  <c r="AY392" i="100" s="1"/>
  <c r="BG418" i="100"/>
  <c r="BG417" i="100"/>
  <c r="BG397" i="100"/>
  <c r="BG398" i="100" s="1"/>
  <c r="BO418" i="100"/>
  <c r="BO417" i="100"/>
  <c r="BO397" i="100"/>
  <c r="BO398" i="100" s="1"/>
  <c r="BW391" i="100"/>
  <c r="BW392" i="100" s="1"/>
  <c r="BZ417" i="100"/>
  <c r="BZ397" i="100"/>
  <c r="BZ398" i="100" s="1"/>
  <c r="BZ418" i="100"/>
  <c r="BW318" i="100"/>
  <c r="BR318" i="100"/>
  <c r="X318" i="100"/>
  <c r="AF418" i="100"/>
  <c r="AF397" i="100"/>
  <c r="AF398" i="100" s="1"/>
  <c r="AF399" i="100" s="1"/>
  <c r="AF417" i="100"/>
  <c r="AN391" i="100"/>
  <c r="AN392" i="100" s="1"/>
  <c r="AV391" i="100"/>
  <c r="AV392" i="100" s="1"/>
  <c r="BD391" i="100"/>
  <c r="BD392" i="100" s="1"/>
  <c r="BL391" i="100"/>
  <c r="BL392" i="100" s="1"/>
  <c r="BT391" i="100"/>
  <c r="BT392" i="100" s="1"/>
  <c r="CB397" i="100"/>
  <c r="CB398" i="100" s="1"/>
  <c r="CB399" i="100" s="1"/>
  <c r="CB418" i="100"/>
  <c r="CB417" i="100"/>
  <c r="V391" i="100"/>
  <c r="V392" i="100" s="1"/>
  <c r="AC418" i="100"/>
  <c r="AC417" i="100"/>
  <c r="AC397" i="100"/>
  <c r="AC398" i="100" s="1"/>
  <c r="AK418" i="100"/>
  <c r="AK417" i="100"/>
  <c r="AK397" i="100"/>
  <c r="AK398" i="100" s="1"/>
  <c r="AS418" i="100"/>
  <c r="AS417" i="100"/>
  <c r="AS397" i="100"/>
  <c r="AS398" i="100" s="1"/>
  <c r="BA418" i="100"/>
  <c r="BA397" i="100"/>
  <c r="BA398" i="100" s="1"/>
  <c r="BA417" i="100"/>
  <c r="BI391" i="100"/>
  <c r="BI392" i="100" s="1"/>
  <c r="BQ391" i="100"/>
  <c r="BQ392" i="100" s="1"/>
  <c r="BY418" i="100"/>
  <c r="BY397" i="100"/>
  <c r="BY398" i="100" s="1"/>
  <c r="BY417" i="100"/>
  <c r="S417" i="100"/>
  <c r="S418" i="100"/>
  <c r="S397" i="100"/>
  <c r="S398" i="100" s="1"/>
  <c r="S399" i="100" s="1"/>
  <c r="AH391" i="100"/>
  <c r="AH392" i="100" s="1"/>
  <c r="AP391" i="100"/>
  <c r="AP392" i="100" s="1"/>
  <c r="AX391" i="100"/>
  <c r="AX392" i="100" s="1"/>
  <c r="BJ418" i="100"/>
  <c r="BJ397" i="100"/>
  <c r="BJ398" i="100" s="1"/>
  <c r="BJ417" i="100"/>
  <c r="BR417" i="100"/>
  <c r="BR418" i="100"/>
  <c r="BR397" i="100"/>
  <c r="BR398" i="100" s="1"/>
  <c r="CC318" i="100"/>
  <c r="BK71" i="104"/>
  <c r="BE71" i="104"/>
  <c r="BP71" i="104"/>
  <c r="BM71" i="104"/>
  <c r="AM71" i="104"/>
  <c r="BI71" i="104"/>
  <c r="AN71" i="104"/>
  <c r="S71" i="104"/>
  <c r="BA71" i="104"/>
  <c r="AF71" i="104"/>
  <c r="BB71" i="104"/>
  <c r="AL71" i="104"/>
  <c r="Y71" i="104"/>
  <c r="BC71" i="104"/>
  <c r="AB71" i="104"/>
  <c r="BD71" i="104"/>
  <c r="AI71" i="104"/>
  <c r="AV71" i="104"/>
  <c r="AA71" i="104"/>
  <c r="BN71" i="104"/>
  <c r="AX71" i="104"/>
  <c r="AH71" i="104"/>
  <c r="AU71" i="104"/>
  <c r="AZ71" i="104"/>
  <c r="AO71" i="104"/>
  <c r="AR71" i="104"/>
  <c r="BH71" i="104"/>
  <c r="AY71" i="104"/>
  <c r="AC71" i="104"/>
  <c r="BL71" i="104"/>
  <c r="AQ71" i="104"/>
  <c r="BJ71" i="104"/>
  <c r="AT71" i="104"/>
  <c r="AD71" i="104"/>
  <c r="CC402" i="100"/>
  <c r="CC408" i="100" s="1"/>
  <c r="CC416" i="100" s="1"/>
  <c r="AJ71" i="104"/>
  <c r="AE71" i="104"/>
  <c r="T71" i="104"/>
  <c r="AG71" i="104"/>
  <c r="AW71" i="104"/>
  <c r="BO71" i="104"/>
  <c r="AS71" i="104"/>
  <c r="BG71" i="104"/>
  <c r="AK71" i="104"/>
  <c r="BF71" i="104"/>
  <c r="AP71" i="104"/>
  <c r="Z71" i="104"/>
  <c r="N92" i="164"/>
  <c r="R92" i="164"/>
  <c r="V92" i="164"/>
  <c r="Z92" i="164"/>
  <c r="AD92" i="164"/>
  <c r="AH92" i="164"/>
  <c r="AL92" i="164"/>
  <c r="AP92" i="164"/>
  <c r="AT92" i="164"/>
  <c r="AX92" i="164"/>
  <c r="BB92" i="164"/>
  <c r="BF92" i="164"/>
  <c r="BJ92" i="164"/>
  <c r="BN92" i="164"/>
  <c r="O93" i="164"/>
  <c r="S93" i="164"/>
  <c r="W93" i="164"/>
  <c r="AA93" i="164"/>
  <c r="AE93" i="164"/>
  <c r="AI93" i="164"/>
  <c r="AM93" i="164"/>
  <c r="AQ93" i="164"/>
  <c r="AU93" i="164"/>
  <c r="AY93" i="164"/>
  <c r="BC93" i="164"/>
  <c r="BG93" i="164"/>
  <c r="BK93" i="164"/>
  <c r="BO93" i="164"/>
  <c r="P94" i="164"/>
  <c r="T94" i="164"/>
  <c r="X94" i="164"/>
  <c r="AB94" i="164"/>
  <c r="AF94" i="164"/>
  <c r="AJ94" i="164"/>
  <c r="AN94" i="164"/>
  <c r="AR94" i="164"/>
  <c r="AV94" i="164"/>
  <c r="AZ94" i="164"/>
  <c r="BD94" i="164"/>
  <c r="BH94" i="164"/>
  <c r="BL94" i="164"/>
  <c r="BP94" i="164"/>
  <c r="Q95" i="164"/>
  <c r="U95" i="164"/>
  <c r="Y95" i="164"/>
  <c r="AC95" i="164"/>
  <c r="AG95" i="164"/>
  <c r="AK95" i="164"/>
  <c r="AO95" i="164"/>
  <c r="AS95" i="164"/>
  <c r="AW95" i="164"/>
  <c r="BA95" i="164"/>
  <c r="BE95" i="164"/>
  <c r="BI95" i="164"/>
  <c r="BM95" i="164"/>
  <c r="N96" i="164"/>
  <c r="R96" i="164"/>
  <c r="V96" i="164"/>
  <c r="Z96" i="164"/>
  <c r="AD96" i="164"/>
  <c r="AH96" i="164"/>
  <c r="AL96" i="164"/>
  <c r="AP96" i="164"/>
  <c r="AT96" i="164"/>
  <c r="AX96" i="164"/>
  <c r="BB96" i="164"/>
  <c r="BF96" i="164"/>
  <c r="BJ96" i="164"/>
  <c r="BN96" i="164"/>
  <c r="O97" i="164"/>
  <c r="S97" i="164"/>
  <c r="W97" i="164"/>
  <c r="AA97" i="164"/>
  <c r="AE97" i="164"/>
  <c r="AI97" i="164"/>
  <c r="AM97" i="164"/>
  <c r="AQ97" i="164"/>
  <c r="AU97" i="164"/>
  <c r="AY97" i="164"/>
  <c r="BC97" i="164"/>
  <c r="BG97" i="164"/>
  <c r="BK97" i="164"/>
  <c r="BO97" i="164"/>
  <c r="P98" i="164"/>
  <c r="T98" i="164"/>
  <c r="O92" i="164"/>
  <c r="T92" i="164"/>
  <c r="Y92" i="164"/>
  <c r="AE92" i="164"/>
  <c r="AJ92" i="164"/>
  <c r="AO92" i="164"/>
  <c r="AU92" i="164"/>
  <c r="AZ92" i="164"/>
  <c r="BE92" i="164"/>
  <c r="BK92" i="164"/>
  <c r="BP92" i="164"/>
  <c r="R93" i="164"/>
  <c r="X93" i="164"/>
  <c r="AC93" i="164"/>
  <c r="AH93" i="164"/>
  <c r="AN93" i="164"/>
  <c r="AS93" i="164"/>
  <c r="AX93" i="164"/>
  <c r="BD93" i="164"/>
  <c r="BI93" i="164"/>
  <c r="BN93" i="164"/>
  <c r="Q94" i="164"/>
  <c r="V94" i="164"/>
  <c r="AA94" i="164"/>
  <c r="AG94" i="164"/>
  <c r="AL94" i="164"/>
  <c r="AQ94" i="164"/>
  <c r="AW94" i="164"/>
  <c r="BB94" i="164"/>
  <c r="BG94" i="164"/>
  <c r="BM94" i="164"/>
  <c r="O95" i="164"/>
  <c r="T95" i="164"/>
  <c r="Z95" i="164"/>
  <c r="AE95" i="164"/>
  <c r="AJ95" i="164"/>
  <c r="AP95" i="164"/>
  <c r="AU95" i="164"/>
  <c r="AZ95" i="164"/>
  <c r="BF95" i="164"/>
  <c r="BK95" i="164"/>
  <c r="BP95" i="164"/>
  <c r="S96" i="164"/>
  <c r="X96" i="164"/>
  <c r="AC96" i="164"/>
  <c r="AI96" i="164"/>
  <c r="AN96" i="164"/>
  <c r="AS96" i="164"/>
  <c r="AY96" i="164"/>
  <c r="BD96" i="164"/>
  <c r="BI96" i="164"/>
  <c r="BO96" i="164"/>
  <c r="Q97" i="164"/>
  <c r="V97" i="164"/>
  <c r="AB97" i="164"/>
  <c r="AG97" i="164"/>
  <c r="AL97" i="164"/>
  <c r="AR97" i="164"/>
  <c r="AW97" i="164"/>
  <c r="BB97" i="164"/>
  <c r="BH97" i="164"/>
  <c r="BM97" i="164"/>
  <c r="O98" i="164"/>
  <c r="U98" i="164"/>
  <c r="Y98" i="164"/>
  <c r="AC98" i="164"/>
  <c r="AG98" i="164"/>
  <c r="AK98" i="164"/>
  <c r="AO98" i="164"/>
  <c r="AS98" i="164"/>
  <c r="AW98" i="164"/>
  <c r="BA98" i="164"/>
  <c r="BE98" i="164"/>
  <c r="BI98" i="164"/>
  <c r="BM98" i="164"/>
  <c r="N99" i="164"/>
  <c r="R99" i="164"/>
  <c r="V99" i="164"/>
  <c r="Z99" i="164"/>
  <c r="AD99" i="164"/>
  <c r="AH99" i="164"/>
  <c r="AL99" i="164"/>
  <c r="AP99" i="164"/>
  <c r="AT99" i="164"/>
  <c r="AX99" i="164"/>
  <c r="BB99" i="164"/>
  <c r="BF99" i="164"/>
  <c r="BJ99" i="164"/>
  <c r="BN99" i="164"/>
  <c r="O100" i="164"/>
  <c r="S100" i="164"/>
  <c r="W100" i="164"/>
  <c r="AA100" i="164"/>
  <c r="AE100" i="164"/>
  <c r="AI100" i="164"/>
  <c r="AM100" i="164"/>
  <c r="AQ100" i="164"/>
  <c r="AU100" i="164"/>
  <c r="AY100" i="164"/>
  <c r="BC100" i="164"/>
  <c r="BG100" i="164"/>
  <c r="BK100" i="164"/>
  <c r="BO100" i="164"/>
  <c r="P101" i="164"/>
  <c r="T101" i="164"/>
  <c r="X101" i="164"/>
  <c r="AB101" i="164"/>
  <c r="AF101" i="164"/>
  <c r="AJ101" i="164"/>
  <c r="AN101" i="164"/>
  <c r="AR101" i="164"/>
  <c r="AV101" i="164"/>
  <c r="AZ101" i="164"/>
  <c r="BD101" i="164"/>
  <c r="BH101" i="164"/>
  <c r="BL101" i="164"/>
  <c r="BP101" i="164"/>
  <c r="Q102" i="164"/>
  <c r="U102" i="164"/>
  <c r="Y102" i="164"/>
  <c r="AC102" i="164"/>
  <c r="AG102" i="164"/>
  <c r="AK102" i="164"/>
  <c r="AO102" i="164"/>
  <c r="AS102" i="164"/>
  <c r="AW102" i="164"/>
  <c r="BA102" i="164"/>
  <c r="BE102" i="164"/>
  <c r="BI102" i="164"/>
  <c r="BM102" i="164"/>
  <c r="N103" i="164"/>
  <c r="R103" i="164"/>
  <c r="V103" i="164"/>
  <c r="Z103" i="164"/>
  <c r="AD103" i="164"/>
  <c r="AH103" i="164"/>
  <c r="AL103" i="164"/>
  <c r="AP103" i="164"/>
  <c r="AT103" i="164"/>
  <c r="AX103" i="164"/>
  <c r="BB103" i="164"/>
  <c r="BF103" i="164"/>
  <c r="BJ103" i="164"/>
  <c r="BN103" i="164"/>
  <c r="O104" i="164"/>
  <c r="S104" i="164"/>
  <c r="W104" i="164"/>
  <c r="AA104" i="164"/>
  <c r="AE104" i="164"/>
  <c r="AI104" i="164"/>
  <c r="AM104" i="164"/>
  <c r="AQ104" i="164"/>
  <c r="AU104" i="164"/>
  <c r="AY104" i="164"/>
  <c r="BC104" i="164"/>
  <c r="BG104" i="164"/>
  <c r="BK104" i="164"/>
  <c r="BO104" i="164"/>
  <c r="P105" i="164"/>
  <c r="T105" i="164"/>
  <c r="X105" i="164"/>
  <c r="AB105" i="164"/>
  <c r="AF105" i="164"/>
  <c r="AJ105" i="164"/>
  <c r="AN105" i="164"/>
  <c r="AR105" i="164"/>
  <c r="AV105" i="164"/>
  <c r="AZ105" i="164"/>
  <c r="BD105" i="164"/>
  <c r="BH105" i="164"/>
  <c r="P92" i="164"/>
  <c r="W92" i="164"/>
  <c r="AC92" i="164"/>
  <c r="AK92" i="164"/>
  <c r="AR92" i="164"/>
  <c r="AY92" i="164"/>
  <c r="BG92" i="164"/>
  <c r="BM92" i="164"/>
  <c r="Q93" i="164"/>
  <c r="Y93" i="164"/>
  <c r="AF93" i="164"/>
  <c r="AL93" i="164"/>
  <c r="AT93" i="164"/>
  <c r="BA93" i="164"/>
  <c r="BH93" i="164"/>
  <c r="BP93" i="164"/>
  <c r="S94" i="164"/>
  <c r="Z94" i="164"/>
  <c r="AH94" i="164"/>
  <c r="AO94" i="164"/>
  <c r="AU94" i="164"/>
  <c r="BC94" i="164"/>
  <c r="BJ94" i="164"/>
  <c r="N95" i="164"/>
  <c r="V95" i="164"/>
  <c r="AB95" i="164"/>
  <c r="AI95" i="164"/>
  <c r="AQ95" i="164"/>
  <c r="AX95" i="164"/>
  <c r="BD95" i="164"/>
  <c r="BL95" i="164"/>
  <c r="P96" i="164"/>
  <c r="W96" i="164"/>
  <c r="AE96" i="164"/>
  <c r="AK96" i="164"/>
  <c r="AR96" i="164"/>
  <c r="AZ96" i="164"/>
  <c r="BG96" i="164"/>
  <c r="BM96" i="164"/>
  <c r="R97" i="164"/>
  <c r="Y97" i="164"/>
  <c r="AF97" i="164"/>
  <c r="AN97" i="164"/>
  <c r="AT97" i="164"/>
  <c r="BA97" i="164"/>
  <c r="BI97" i="164"/>
  <c r="BP97" i="164"/>
  <c r="S98" i="164"/>
  <c r="Z98" i="164"/>
  <c r="AE98" i="164"/>
  <c r="AJ98" i="164"/>
  <c r="AP98" i="164"/>
  <c r="AU98" i="164"/>
  <c r="AZ98" i="164"/>
  <c r="BF98" i="164"/>
  <c r="BK98" i="164"/>
  <c r="BP98" i="164"/>
  <c r="S99" i="164"/>
  <c r="X99" i="164"/>
  <c r="AC99" i="164"/>
  <c r="AI99" i="164"/>
  <c r="AN99" i="164"/>
  <c r="AS99" i="164"/>
  <c r="AY99" i="164"/>
  <c r="BD99" i="164"/>
  <c r="BI99" i="164"/>
  <c r="BO99" i="164"/>
  <c r="Q100" i="164"/>
  <c r="V100" i="164"/>
  <c r="AB100" i="164"/>
  <c r="AG100" i="164"/>
  <c r="AL100" i="164"/>
  <c r="AR100" i="164"/>
  <c r="AW100" i="164"/>
  <c r="BB100" i="164"/>
  <c r="BH100" i="164"/>
  <c r="BM100" i="164"/>
  <c r="O101" i="164"/>
  <c r="U101" i="164"/>
  <c r="Z101" i="164"/>
  <c r="AE101" i="164"/>
  <c r="AK101" i="164"/>
  <c r="AP101" i="164"/>
  <c r="AU101" i="164"/>
  <c r="BA101" i="164"/>
  <c r="BF101" i="164"/>
  <c r="BK101" i="164"/>
  <c r="N102" i="164"/>
  <c r="S102" i="164"/>
  <c r="X102" i="164"/>
  <c r="AD102" i="164"/>
  <c r="AI102" i="164"/>
  <c r="AN102" i="164"/>
  <c r="AT102" i="164"/>
  <c r="AY102" i="164"/>
  <c r="BD102" i="164"/>
  <c r="BJ102" i="164"/>
  <c r="BO102" i="164"/>
  <c r="Q103" i="164"/>
  <c r="W103" i="164"/>
  <c r="AB103" i="164"/>
  <c r="AG103" i="164"/>
  <c r="AM103" i="164"/>
  <c r="AR103" i="164"/>
  <c r="AW103" i="164"/>
  <c r="BC103" i="164"/>
  <c r="BH103" i="164"/>
  <c r="BM103" i="164"/>
  <c r="P104" i="164"/>
  <c r="U104" i="164"/>
  <c r="Z104" i="164"/>
  <c r="AF104" i="164"/>
  <c r="AK104" i="164"/>
  <c r="AP104" i="164"/>
  <c r="AV104" i="164"/>
  <c r="BA104" i="164"/>
  <c r="BF104" i="164"/>
  <c r="BL104" i="164"/>
  <c r="N105" i="164"/>
  <c r="S105" i="164"/>
  <c r="Y105" i="164"/>
  <c r="AD105" i="164"/>
  <c r="AI105" i="164"/>
  <c r="AO105" i="164"/>
  <c r="AT105" i="164"/>
  <c r="AY105" i="164"/>
  <c r="BE105" i="164"/>
  <c r="BJ105" i="164"/>
  <c r="BN105" i="164"/>
  <c r="O106" i="164"/>
  <c r="S106" i="164"/>
  <c r="W106" i="164"/>
  <c r="AA106" i="164"/>
  <c r="AE106" i="164"/>
  <c r="AI106" i="164"/>
  <c r="AM106" i="164"/>
  <c r="AQ106" i="164"/>
  <c r="AU106" i="164"/>
  <c r="AY106" i="164"/>
  <c r="BC106" i="164"/>
  <c r="BG106" i="164"/>
  <c r="BK106" i="164"/>
  <c r="BO106" i="164"/>
  <c r="P107" i="164"/>
  <c r="T107" i="164"/>
  <c r="X107" i="164"/>
  <c r="AB107" i="164"/>
  <c r="AF107" i="164"/>
  <c r="AJ107" i="164"/>
  <c r="AN107" i="164"/>
  <c r="AR107" i="164"/>
  <c r="AV107" i="164"/>
  <c r="AZ107" i="164"/>
  <c r="BD107" i="164"/>
  <c r="BH107" i="164"/>
  <c r="BL107" i="164"/>
  <c r="BP107" i="164"/>
  <c r="Q108" i="164"/>
  <c r="U108" i="164"/>
  <c r="Y108" i="164"/>
  <c r="AC108" i="164"/>
  <c r="AG108" i="164"/>
  <c r="AK108" i="164"/>
  <c r="AO108" i="164"/>
  <c r="AS108" i="164"/>
  <c r="AW108" i="164"/>
  <c r="BA108" i="164"/>
  <c r="BE108" i="164"/>
  <c r="BI108" i="164"/>
  <c r="BM108" i="164"/>
  <c r="N109" i="164"/>
  <c r="R109" i="164"/>
  <c r="V109" i="164"/>
  <c r="Z109" i="164"/>
  <c r="AD109" i="164"/>
  <c r="AH109" i="164"/>
  <c r="AL109" i="164"/>
  <c r="AP109" i="164"/>
  <c r="AT109" i="164"/>
  <c r="AX109" i="164"/>
  <c r="BB109" i="164"/>
  <c r="BF109" i="164"/>
  <c r="BJ109" i="164"/>
  <c r="BN109" i="164"/>
  <c r="O110" i="164"/>
  <c r="S110" i="164"/>
  <c r="W110" i="164"/>
  <c r="AA110" i="164"/>
  <c r="AE110" i="164"/>
  <c r="AI110" i="164"/>
  <c r="AM110" i="164"/>
  <c r="AQ110" i="164"/>
  <c r="AU110" i="164"/>
  <c r="AY110" i="164"/>
  <c r="BC110" i="164"/>
  <c r="BG110" i="164"/>
  <c r="BK110" i="164"/>
  <c r="BO110" i="164"/>
  <c r="P111" i="164"/>
  <c r="T111" i="164"/>
  <c r="X111" i="164"/>
  <c r="AB111" i="164"/>
  <c r="AF111" i="164"/>
  <c r="AJ111" i="164"/>
  <c r="AN111" i="164"/>
  <c r="AR111" i="164"/>
  <c r="AV111" i="164"/>
  <c r="AZ111" i="164"/>
  <c r="BD111" i="164"/>
  <c r="BH111" i="164"/>
  <c r="BL111" i="164"/>
  <c r="BP111" i="164"/>
  <c r="Q112" i="164"/>
  <c r="U112" i="164"/>
  <c r="Y112" i="164"/>
  <c r="AC112" i="164"/>
  <c r="AG112" i="164"/>
  <c r="AK112" i="164"/>
  <c r="AO112" i="164"/>
  <c r="AS112" i="164"/>
  <c r="AW112" i="164"/>
  <c r="BA112" i="164"/>
  <c r="BE112" i="164"/>
  <c r="BI112" i="164"/>
  <c r="BM112" i="164"/>
  <c r="N113" i="164"/>
  <c r="R113" i="164"/>
  <c r="V113" i="164"/>
  <c r="Z113" i="164"/>
  <c r="AD113" i="164"/>
  <c r="AH113" i="164"/>
  <c r="AL113" i="164"/>
  <c r="AP113" i="164"/>
  <c r="AT113" i="164"/>
  <c r="AX113" i="164"/>
  <c r="BB113" i="164"/>
  <c r="BF113" i="164"/>
  <c r="BJ113" i="164"/>
  <c r="BN113" i="164"/>
  <c r="O114" i="164"/>
  <c r="S114" i="164"/>
  <c r="W114" i="164"/>
  <c r="AA114" i="164"/>
  <c r="AE114" i="164"/>
  <c r="AI114" i="164"/>
  <c r="AM114" i="164"/>
  <c r="AQ114" i="164"/>
  <c r="AU114" i="164"/>
  <c r="AY114" i="164"/>
  <c r="BC114" i="164"/>
  <c r="BG114" i="164"/>
  <c r="BK114" i="164"/>
  <c r="BO114" i="164"/>
  <c r="P115" i="164"/>
  <c r="T115" i="164"/>
  <c r="X115" i="164"/>
  <c r="AB115" i="164"/>
  <c r="AF115" i="164"/>
  <c r="AJ115" i="164"/>
  <c r="AN115" i="164"/>
  <c r="AR115" i="164"/>
  <c r="AV115" i="164"/>
  <c r="AZ115" i="164"/>
  <c r="BD115" i="164"/>
  <c r="BH115" i="164"/>
  <c r="BL115" i="164"/>
  <c r="BP115" i="164"/>
  <c r="Q116" i="164"/>
  <c r="U116" i="164"/>
  <c r="Y116" i="164"/>
  <c r="AC116" i="164"/>
  <c r="AG116" i="164"/>
  <c r="AK116" i="164"/>
  <c r="AO116" i="164"/>
  <c r="AS116" i="164"/>
  <c r="AW116" i="164"/>
  <c r="BA116" i="164"/>
  <c r="BE116" i="164"/>
  <c r="BI116" i="164"/>
  <c r="BM116" i="164"/>
  <c r="N117" i="164"/>
  <c r="R117" i="164"/>
  <c r="V117" i="164"/>
  <c r="Z117" i="164"/>
  <c r="AD117" i="164"/>
  <c r="AH117" i="164"/>
  <c r="AL117" i="164"/>
  <c r="AP117" i="164"/>
  <c r="AT117" i="164"/>
  <c r="AX117" i="164"/>
  <c r="BB117" i="164"/>
  <c r="BF117" i="164"/>
  <c r="BJ117" i="164"/>
  <c r="BN117" i="164"/>
  <c r="O118" i="164"/>
  <c r="S118" i="164"/>
  <c r="W118" i="164"/>
  <c r="AA118" i="164"/>
  <c r="AE118" i="164"/>
  <c r="AI118" i="164"/>
  <c r="AM118" i="164"/>
  <c r="AQ118" i="164"/>
  <c r="AU118" i="164"/>
  <c r="AY118" i="164"/>
  <c r="BC118" i="164"/>
  <c r="BG118" i="164"/>
  <c r="BK118" i="164"/>
  <c r="BO118" i="164"/>
  <c r="P119" i="164"/>
  <c r="T119" i="164"/>
  <c r="X119" i="164"/>
  <c r="AB119" i="164"/>
  <c r="AF119" i="164"/>
  <c r="AJ119" i="164"/>
  <c r="AN119" i="164"/>
  <c r="AR119" i="164"/>
  <c r="AV119" i="164"/>
  <c r="AZ119" i="164"/>
  <c r="BD119" i="164"/>
  <c r="BH119" i="164"/>
  <c r="BL119" i="164"/>
  <c r="BP119" i="164"/>
  <c r="Q120" i="164"/>
  <c r="U120" i="164"/>
  <c r="Y120" i="164"/>
  <c r="AC120" i="164"/>
  <c r="AG120" i="164"/>
  <c r="AK120" i="164"/>
  <c r="AO120" i="164"/>
  <c r="AS120" i="164"/>
  <c r="AW120" i="164"/>
  <c r="BA120" i="164"/>
  <c r="BE120" i="164"/>
  <c r="BI120" i="164"/>
  <c r="BM120" i="164"/>
  <c r="N121" i="164"/>
  <c r="R121" i="164"/>
  <c r="V121" i="164"/>
  <c r="Z121" i="164"/>
  <c r="AD121" i="164"/>
  <c r="AH121" i="164"/>
  <c r="Q92" i="164"/>
  <c r="AA92" i="164"/>
  <c r="AI92" i="164"/>
  <c r="AS92" i="164"/>
  <c r="BC92" i="164"/>
  <c r="BL92" i="164"/>
  <c r="T93" i="164"/>
  <c r="AB93" i="164"/>
  <c r="AK93" i="164"/>
  <c r="AV93" i="164"/>
  <c r="BE93" i="164"/>
  <c r="BM93" i="164"/>
  <c r="U94" i="164"/>
  <c r="AD94" i="164"/>
  <c r="AM94" i="164"/>
  <c r="AX94" i="164"/>
  <c r="BF94" i="164"/>
  <c r="BO94" i="164"/>
  <c r="W95" i="164"/>
  <c r="AF95" i="164"/>
  <c r="AN95" i="164"/>
  <c r="AY95" i="164"/>
  <c r="BH95" i="164"/>
  <c r="O96" i="164"/>
  <c r="Y96" i="164"/>
  <c r="AG96" i="164"/>
  <c r="AQ96" i="164"/>
  <c r="BA96" i="164"/>
  <c r="BK96" i="164"/>
  <c r="P97" i="164"/>
  <c r="Z97" i="164"/>
  <c r="AJ97" i="164"/>
  <c r="AS97" i="164"/>
  <c r="BD97" i="164"/>
  <c r="BL97" i="164"/>
  <c r="R98" i="164"/>
  <c r="AA98" i="164"/>
  <c r="AH98" i="164"/>
  <c r="AN98" i="164"/>
  <c r="AV98" i="164"/>
  <c r="BC98" i="164"/>
  <c r="BJ98" i="164"/>
  <c r="O99" i="164"/>
  <c r="U99" i="164"/>
  <c r="AB99" i="164"/>
  <c r="AJ99" i="164"/>
  <c r="AQ99" i="164"/>
  <c r="AW99" i="164"/>
  <c r="BE99" i="164"/>
  <c r="BL99" i="164"/>
  <c r="P100" i="164"/>
  <c r="X100" i="164"/>
  <c r="AD100" i="164"/>
  <c r="AK100" i="164"/>
  <c r="AS100" i="164"/>
  <c r="AZ100" i="164"/>
  <c r="BF100" i="164"/>
  <c r="BN100" i="164"/>
  <c r="R101" i="164"/>
  <c r="Y101" i="164"/>
  <c r="AG101" i="164"/>
  <c r="AM101" i="164"/>
  <c r="AT101" i="164"/>
  <c r="BB101" i="164"/>
  <c r="BI101" i="164"/>
  <c r="BO101" i="164"/>
  <c r="T102" i="164"/>
  <c r="AA102" i="164"/>
  <c r="AH102" i="164"/>
  <c r="AP102" i="164"/>
  <c r="AV102" i="164"/>
  <c r="BC102" i="164"/>
  <c r="BK102" i="164"/>
  <c r="O103" i="164"/>
  <c r="U103" i="164"/>
  <c r="AC103" i="164"/>
  <c r="AJ103" i="164"/>
  <c r="AQ103" i="164"/>
  <c r="AY103" i="164"/>
  <c r="BE103" i="164"/>
  <c r="BL103" i="164"/>
  <c r="Q104" i="164"/>
  <c r="X104" i="164"/>
  <c r="AD104" i="164"/>
  <c r="AL104" i="164"/>
  <c r="AS104" i="164"/>
  <c r="AZ104" i="164"/>
  <c r="BH104" i="164"/>
  <c r="BN104" i="164"/>
  <c r="R105" i="164"/>
  <c r="Z105" i="164"/>
  <c r="AG105" i="164"/>
  <c r="AM105" i="164"/>
  <c r="AU105" i="164"/>
  <c r="BB105" i="164"/>
  <c r="BI105" i="164"/>
  <c r="BO105" i="164"/>
  <c r="Q106" i="164"/>
  <c r="V106" i="164"/>
  <c r="AB106" i="164"/>
  <c r="AG106" i="164"/>
  <c r="AL106" i="164"/>
  <c r="AR106" i="164"/>
  <c r="AW106" i="164"/>
  <c r="BB106" i="164"/>
  <c r="BH106" i="164"/>
  <c r="BM106" i="164"/>
  <c r="O107" i="164"/>
  <c r="U107" i="164"/>
  <c r="Z107" i="164"/>
  <c r="AE107" i="164"/>
  <c r="AK107" i="164"/>
  <c r="AP107" i="164"/>
  <c r="AU107" i="164"/>
  <c r="BA107" i="164"/>
  <c r="BF107" i="164"/>
  <c r="BK107" i="164"/>
  <c r="N108" i="164"/>
  <c r="S108" i="164"/>
  <c r="X108" i="164"/>
  <c r="AD108" i="164"/>
  <c r="AI108" i="164"/>
  <c r="AN108" i="164"/>
  <c r="AT108" i="164"/>
  <c r="AY108" i="164"/>
  <c r="BD108" i="164"/>
  <c r="BJ108" i="164"/>
  <c r="BO108" i="164"/>
  <c r="Q109" i="164"/>
  <c r="W109" i="164"/>
  <c r="AB109" i="164"/>
  <c r="AG109" i="164"/>
  <c r="AM109" i="164"/>
  <c r="AR109" i="164"/>
  <c r="AW109" i="164"/>
  <c r="BC109" i="164"/>
  <c r="BH109" i="164"/>
  <c r="BM109" i="164"/>
  <c r="P110" i="164"/>
  <c r="U110" i="164"/>
  <c r="Z110" i="164"/>
  <c r="AF110" i="164"/>
  <c r="AK110" i="164"/>
  <c r="AP110" i="164"/>
  <c r="AV110" i="164"/>
  <c r="BA110" i="164"/>
  <c r="BF110" i="164"/>
  <c r="BL110" i="164"/>
  <c r="N111" i="164"/>
  <c r="S111" i="164"/>
  <c r="Y111" i="164"/>
  <c r="AD111" i="164"/>
  <c r="AI111" i="164"/>
  <c r="AO111" i="164"/>
  <c r="AT111" i="164"/>
  <c r="AY111" i="164"/>
  <c r="BE111" i="164"/>
  <c r="BJ111" i="164"/>
  <c r="BO111" i="164"/>
  <c r="R112" i="164"/>
  <c r="W112" i="164"/>
  <c r="AB112" i="164"/>
  <c r="AH112" i="164"/>
  <c r="AM112" i="164"/>
  <c r="AR112" i="164"/>
  <c r="AX112" i="164"/>
  <c r="BC112" i="164"/>
  <c r="BH112" i="164"/>
  <c r="BN112" i="164"/>
  <c r="P113" i="164"/>
  <c r="U113" i="164"/>
  <c r="AA113" i="164"/>
  <c r="AF113" i="164"/>
  <c r="AK113" i="164"/>
  <c r="AQ113" i="164"/>
  <c r="AV113" i="164"/>
  <c r="BA113" i="164"/>
  <c r="BG113" i="164"/>
  <c r="BL113" i="164"/>
  <c r="N114" i="164"/>
  <c r="T114" i="164"/>
  <c r="Y114" i="164"/>
  <c r="AD114" i="164"/>
  <c r="AJ114" i="164"/>
  <c r="AO114" i="164"/>
  <c r="AT114" i="164"/>
  <c r="AZ114" i="164"/>
  <c r="BE114" i="164"/>
  <c r="BJ114" i="164"/>
  <c r="BP114" i="164"/>
  <c r="R115" i="164"/>
  <c r="W115" i="164"/>
  <c r="AC115" i="164"/>
  <c r="AH115" i="164"/>
  <c r="AM115" i="164"/>
  <c r="AS115" i="164"/>
  <c r="AX115" i="164"/>
  <c r="BC115" i="164"/>
  <c r="BI115" i="164"/>
  <c r="BN115" i="164"/>
  <c r="P116" i="164"/>
  <c r="V116" i="164"/>
  <c r="AA116" i="164"/>
  <c r="AF116" i="164"/>
  <c r="AL116" i="164"/>
  <c r="AQ116" i="164"/>
  <c r="AV116" i="164"/>
  <c r="BB116" i="164"/>
  <c r="BG116" i="164"/>
  <c r="BL116" i="164"/>
  <c r="O117" i="164"/>
  <c r="T117" i="164"/>
  <c r="Y117" i="164"/>
  <c r="AE117" i="164"/>
  <c r="AJ117" i="164"/>
  <c r="AO117" i="164"/>
  <c r="AU117" i="164"/>
  <c r="AZ117" i="164"/>
  <c r="BE117" i="164"/>
  <c r="BK117" i="164"/>
  <c r="BP117" i="164"/>
  <c r="R118" i="164"/>
  <c r="X118" i="164"/>
  <c r="AC118" i="164"/>
  <c r="AH118" i="164"/>
  <c r="AN118" i="164"/>
  <c r="AS118" i="164"/>
  <c r="AX118" i="164"/>
  <c r="BD118" i="164"/>
  <c r="BI118" i="164"/>
  <c r="BN118" i="164"/>
  <c r="Q119" i="164"/>
  <c r="V119" i="164"/>
  <c r="AA119" i="164"/>
  <c r="AG119" i="164"/>
  <c r="AL119" i="164"/>
  <c r="AQ119" i="164"/>
  <c r="AW119" i="164"/>
  <c r="BB119" i="164"/>
  <c r="BG119" i="164"/>
  <c r="BM119" i="164"/>
  <c r="O120" i="164"/>
  <c r="T120" i="164"/>
  <c r="Z120" i="164"/>
  <c r="AE120" i="164"/>
  <c r="AJ120" i="164"/>
  <c r="AP120" i="164"/>
  <c r="AU120" i="164"/>
  <c r="AZ120" i="164"/>
  <c r="BF120" i="164"/>
  <c r="BK120" i="164"/>
  <c r="BP120" i="164"/>
  <c r="S121" i="164"/>
  <c r="X121" i="164"/>
  <c r="AC121" i="164"/>
  <c r="AI121" i="164"/>
  <c r="AM121" i="164"/>
  <c r="AQ121" i="164"/>
  <c r="AU121" i="164"/>
  <c r="AY121" i="164"/>
  <c r="BC121" i="164"/>
  <c r="BG121" i="164"/>
  <c r="BK121" i="164"/>
  <c r="BO121" i="164"/>
  <c r="S92" i="164"/>
  <c r="AF92" i="164"/>
  <c r="AQ92" i="164"/>
  <c r="BD92" i="164"/>
  <c r="N93" i="164"/>
  <c r="Z93" i="164"/>
  <c r="AO93" i="164"/>
  <c r="AZ93" i="164"/>
  <c r="BL93" i="164"/>
  <c r="W94" i="164"/>
  <c r="AI94" i="164"/>
  <c r="AT94" i="164"/>
  <c r="BI94" i="164"/>
  <c r="R95" i="164"/>
  <c r="AD95" i="164"/>
  <c r="AR95" i="164"/>
  <c r="BC95" i="164"/>
  <c r="BO95" i="164"/>
  <c r="AA96" i="164"/>
  <c r="AM96" i="164"/>
  <c r="AW96" i="164"/>
  <c r="BL96" i="164"/>
  <c r="U97" i="164"/>
  <c r="AH97" i="164"/>
  <c r="AV97" i="164"/>
  <c r="BF97" i="164"/>
  <c r="Q98" i="164"/>
  <c r="AB98" i="164"/>
  <c r="AL98" i="164"/>
  <c r="AT98" i="164"/>
  <c r="BD98" i="164"/>
  <c r="BN98" i="164"/>
  <c r="T99" i="164"/>
  <c r="AE99" i="164"/>
  <c r="AM99" i="164"/>
  <c r="AV99" i="164"/>
  <c r="BG99" i="164"/>
  <c r="BP99" i="164"/>
  <c r="U100" i="164"/>
  <c r="AF100" i="164"/>
  <c r="AO100" i="164"/>
  <c r="AX100" i="164"/>
  <c r="BI100" i="164"/>
  <c r="N101" i="164"/>
  <c r="W101" i="164"/>
  <c r="AH101" i="164"/>
  <c r="AQ101" i="164"/>
  <c r="AY101" i="164"/>
  <c r="BJ101" i="164"/>
  <c r="P102" i="164"/>
  <c r="Z102" i="164"/>
  <c r="AJ102" i="164"/>
  <c r="AR102" i="164"/>
  <c r="BB102" i="164"/>
  <c r="BL102" i="164"/>
  <c r="S103" i="164"/>
  <c r="AA103" i="164"/>
  <c r="AK103" i="164"/>
  <c r="AU103" i="164"/>
  <c r="BD103" i="164"/>
  <c r="BO103" i="164"/>
  <c r="T104" i="164"/>
  <c r="AC104" i="164"/>
  <c r="AN104" i="164"/>
  <c r="AW104" i="164"/>
  <c r="BE104" i="164"/>
  <c r="BP104" i="164"/>
  <c r="V105" i="164"/>
  <c r="AE105" i="164"/>
  <c r="AP105" i="164"/>
  <c r="AX105" i="164"/>
  <c r="BG105" i="164"/>
  <c r="BP105" i="164"/>
  <c r="T106" i="164"/>
  <c r="Z106" i="164"/>
  <c r="AH106" i="164"/>
  <c r="AO106" i="164"/>
  <c r="AV106" i="164"/>
  <c r="BD106" i="164"/>
  <c r="BJ106" i="164"/>
  <c r="N107" i="164"/>
  <c r="V107" i="164"/>
  <c r="AC107" i="164"/>
  <c r="AI107" i="164"/>
  <c r="AQ107" i="164"/>
  <c r="AX107" i="164"/>
  <c r="BE107" i="164"/>
  <c r="BM107" i="164"/>
  <c r="P108" i="164"/>
  <c r="W108" i="164"/>
  <c r="AE108" i="164"/>
  <c r="AL108" i="164"/>
  <c r="AR108" i="164"/>
  <c r="AZ108" i="164"/>
  <c r="BG108" i="164"/>
  <c r="BN108" i="164"/>
  <c r="S109" i="164"/>
  <c r="Y109" i="164"/>
  <c r="AF109" i="164"/>
  <c r="AN109" i="164"/>
  <c r="AU109" i="164"/>
  <c r="BA109" i="164"/>
  <c r="BI109" i="164"/>
  <c r="BP109" i="164"/>
  <c r="T110" i="164"/>
  <c r="AB110" i="164"/>
  <c r="AH110" i="164"/>
  <c r="AO110" i="164"/>
  <c r="AW110" i="164"/>
  <c r="BD110" i="164"/>
  <c r="BJ110" i="164"/>
  <c r="O111" i="164"/>
  <c r="V111" i="164"/>
  <c r="AC111" i="164"/>
  <c r="AK111" i="164"/>
  <c r="AQ111" i="164"/>
  <c r="AX111" i="164"/>
  <c r="BF111" i="164"/>
  <c r="BM111" i="164"/>
  <c r="P112" i="164"/>
  <c r="X112" i="164"/>
  <c r="AE112" i="164"/>
  <c r="AL112" i="164"/>
  <c r="AT112" i="164"/>
  <c r="AZ112" i="164"/>
  <c r="BG112" i="164"/>
  <c r="BO112" i="164"/>
  <c r="S113" i="164"/>
  <c r="Y113" i="164"/>
  <c r="AG113" i="164"/>
  <c r="AN113" i="164"/>
  <c r="AU113" i="164"/>
  <c r="BC113" i="164"/>
  <c r="BI113" i="164"/>
  <c r="BP113" i="164"/>
  <c r="U114" i="164"/>
  <c r="AB114" i="164"/>
  <c r="AH114" i="164"/>
  <c r="AP114" i="164"/>
  <c r="AW114" i="164"/>
  <c r="BD114" i="164"/>
  <c r="BL114" i="164"/>
  <c r="O115" i="164"/>
  <c r="V115" i="164"/>
  <c r="AD115" i="164"/>
  <c r="AK115" i="164"/>
  <c r="AQ115" i="164"/>
  <c r="AY115" i="164"/>
  <c r="BF115" i="164"/>
  <c r="BM115" i="164"/>
  <c r="R116" i="164"/>
  <c r="X116" i="164"/>
  <c r="AE116" i="164"/>
  <c r="AM116" i="164"/>
  <c r="AT116" i="164"/>
  <c r="AZ116" i="164"/>
  <c r="BH116" i="164"/>
  <c r="BO116" i="164"/>
  <c r="S117" i="164"/>
  <c r="AA117" i="164"/>
  <c r="AG117" i="164"/>
  <c r="AN117" i="164"/>
  <c r="AV117" i="164"/>
  <c r="BC117" i="164"/>
  <c r="BI117" i="164"/>
  <c r="N118" i="164"/>
  <c r="U118" i="164"/>
  <c r="AB118" i="164"/>
  <c r="AJ118" i="164"/>
  <c r="AP118" i="164"/>
  <c r="AW118" i="164"/>
  <c r="BE118" i="164"/>
  <c r="BL118" i="164"/>
  <c r="O119" i="164"/>
  <c r="W119" i="164"/>
  <c r="AD119" i="164"/>
  <c r="AK119" i="164"/>
  <c r="AS119" i="164"/>
  <c r="AY119" i="164"/>
  <c r="BF119" i="164"/>
  <c r="BN119" i="164"/>
  <c r="R120" i="164"/>
  <c r="X120" i="164"/>
  <c r="AF120" i="164"/>
  <c r="AM120" i="164"/>
  <c r="AT120" i="164"/>
  <c r="BB120" i="164"/>
  <c r="BH120" i="164"/>
  <c r="BO120" i="164"/>
  <c r="T121" i="164"/>
  <c r="AA121" i="164"/>
  <c r="AG121" i="164"/>
  <c r="AN121" i="164"/>
  <c r="AS121" i="164"/>
  <c r="AX121" i="164"/>
  <c r="BD121" i="164"/>
  <c r="BI121" i="164"/>
  <c r="BN121" i="164"/>
  <c r="U92" i="164"/>
  <c r="AG92" i="164"/>
  <c r="AV92" i="164"/>
  <c r="BH92" i="164"/>
  <c r="P93" i="164"/>
  <c r="AD93" i="164"/>
  <c r="AP93" i="164"/>
  <c r="BB93" i="164"/>
  <c r="N94" i="164"/>
  <c r="Y94" i="164"/>
  <c r="AK94" i="164"/>
  <c r="AY94" i="164"/>
  <c r="BK94" i="164"/>
  <c r="S95" i="164"/>
  <c r="AH95" i="164"/>
  <c r="AT95" i="164"/>
  <c r="BG95" i="164"/>
  <c r="Q96" i="164"/>
  <c r="AB96" i="164"/>
  <c r="AO96" i="164"/>
  <c r="BC96" i="164"/>
  <c r="BP96" i="164"/>
  <c r="X97" i="164"/>
  <c r="AK97" i="164"/>
  <c r="AX97" i="164"/>
  <c r="BJ97" i="164"/>
  <c r="V98" i="164"/>
  <c r="AD98" i="164"/>
  <c r="AM98" i="164"/>
  <c r="AX98" i="164"/>
  <c r="BG98" i="164"/>
  <c r="BO98" i="164"/>
  <c r="W99" i="164"/>
  <c r="AF99" i="164"/>
  <c r="AO99" i="164"/>
  <c r="AZ99" i="164"/>
  <c r="BH99" i="164"/>
  <c r="N100" i="164"/>
  <c r="Y100" i="164"/>
  <c r="AH100" i="164"/>
  <c r="AP100" i="164"/>
  <c r="BA100" i="164"/>
  <c r="BJ100" i="164"/>
  <c r="Q101" i="164"/>
  <c r="AA101" i="164"/>
  <c r="AI101" i="164"/>
  <c r="AS101" i="164"/>
  <c r="BC101" i="164"/>
  <c r="BM101" i="164"/>
  <c r="R102" i="164"/>
  <c r="AB102" i="164"/>
  <c r="AL102" i="164"/>
  <c r="AU102" i="164"/>
  <c r="BF102" i="164"/>
  <c r="BN102" i="164"/>
  <c r="T103" i="164"/>
  <c r="AE103" i="164"/>
  <c r="AN103" i="164"/>
  <c r="AV103" i="164"/>
  <c r="BG103" i="164"/>
  <c r="BP103" i="164"/>
  <c r="V104" i="164"/>
  <c r="AG104" i="164"/>
  <c r="AO104" i="164"/>
  <c r="AX104" i="164"/>
  <c r="BI104" i="164"/>
  <c r="O105" i="164"/>
  <c r="W105" i="164"/>
  <c r="AH105" i="164"/>
  <c r="AQ105" i="164"/>
  <c r="BA105" i="164"/>
  <c r="BK105" i="164"/>
  <c r="N106" i="164"/>
  <c r="U106" i="164"/>
  <c r="AC106" i="164"/>
  <c r="AJ106" i="164"/>
  <c r="AP106" i="164"/>
  <c r="AX106" i="164"/>
  <c r="BE106" i="164"/>
  <c r="BL106" i="164"/>
  <c r="Q107" i="164"/>
  <c r="W107" i="164"/>
  <c r="AD107" i="164"/>
  <c r="AL107" i="164"/>
  <c r="AS107" i="164"/>
  <c r="AY107" i="164"/>
  <c r="BG107" i="164"/>
  <c r="BN107" i="164"/>
  <c r="R108" i="164"/>
  <c r="Z108" i="164"/>
  <c r="AF108" i="164"/>
  <c r="AM108" i="164"/>
  <c r="AU108" i="164"/>
  <c r="BB108" i="164"/>
  <c r="BH108" i="164"/>
  <c r="BP108" i="164"/>
  <c r="T109" i="164"/>
  <c r="AA109" i="164"/>
  <c r="AI109" i="164"/>
  <c r="AO109" i="164"/>
  <c r="AV109" i="164"/>
  <c r="BD109" i="164"/>
  <c r="BK109" i="164"/>
  <c r="N110" i="164"/>
  <c r="V110" i="164"/>
  <c r="AC110" i="164"/>
  <c r="AJ110" i="164"/>
  <c r="AR110" i="164"/>
  <c r="AX110" i="164"/>
  <c r="BE110" i="164"/>
  <c r="BM110" i="164"/>
  <c r="Q111" i="164"/>
  <c r="W111" i="164"/>
  <c r="AE111" i="164"/>
  <c r="AL111" i="164"/>
  <c r="AS111" i="164"/>
  <c r="BA111" i="164"/>
  <c r="BG111" i="164"/>
  <c r="BN111" i="164"/>
  <c r="S112" i="164"/>
  <c r="Z112" i="164"/>
  <c r="AF112" i="164"/>
  <c r="AN112" i="164"/>
  <c r="AU112" i="164"/>
  <c r="BB112" i="164"/>
  <c r="BJ112" i="164"/>
  <c r="BP112" i="164"/>
  <c r="T113" i="164"/>
  <c r="AB113" i="164"/>
  <c r="AI113" i="164"/>
  <c r="AO113" i="164"/>
  <c r="AW113" i="164"/>
  <c r="BD113" i="164"/>
  <c r="BK113" i="164"/>
  <c r="P114" i="164"/>
  <c r="V114" i="164"/>
  <c r="AC114" i="164"/>
  <c r="AK114" i="164"/>
  <c r="AR114" i="164"/>
  <c r="AX114" i="164"/>
  <c r="BF114" i="164"/>
  <c r="BM114" i="164"/>
  <c r="Q115" i="164"/>
  <c r="Y115" i="164"/>
  <c r="AE115" i="164"/>
  <c r="AL115" i="164"/>
  <c r="AT115" i="164"/>
  <c r="BA115" i="164"/>
  <c r="BG115" i="164"/>
  <c r="BO115" i="164"/>
  <c r="S116" i="164"/>
  <c r="Z116" i="164"/>
  <c r="AH116" i="164"/>
  <c r="AN116" i="164"/>
  <c r="AU116" i="164"/>
  <c r="BC116" i="164"/>
  <c r="BJ116" i="164"/>
  <c r="BP116" i="164"/>
  <c r="U117" i="164"/>
  <c r="AB117" i="164"/>
  <c r="AI117" i="164"/>
  <c r="AQ117" i="164"/>
  <c r="AW117" i="164"/>
  <c r="BD117" i="164"/>
  <c r="BL117" i="164"/>
  <c r="P118" i="164"/>
  <c r="V118" i="164"/>
  <c r="AD118" i="164"/>
  <c r="AK118" i="164"/>
  <c r="AR118" i="164"/>
  <c r="AZ118" i="164"/>
  <c r="BF118" i="164"/>
  <c r="BM118" i="164"/>
  <c r="R119" i="164"/>
  <c r="Y119" i="164"/>
  <c r="AE119" i="164"/>
  <c r="AM119" i="164"/>
  <c r="AT119" i="164"/>
  <c r="BA119" i="164"/>
  <c r="BI119" i="164"/>
  <c r="BO119" i="164"/>
  <c r="S120" i="164"/>
  <c r="AA120" i="164"/>
  <c r="AH120" i="164"/>
  <c r="AN120" i="164"/>
  <c r="AV120" i="164"/>
  <c r="BC120" i="164"/>
  <c r="BJ120" i="164"/>
  <c r="O121" i="164"/>
  <c r="U121" i="164"/>
  <c r="AB121" i="164"/>
  <c r="AJ121" i="164"/>
  <c r="AO121" i="164"/>
  <c r="AT121" i="164"/>
  <c r="AZ121" i="164"/>
  <c r="BE121" i="164"/>
  <c r="BJ121" i="164"/>
  <c r="BP121" i="164"/>
  <c r="X92" i="164"/>
  <c r="AW92" i="164"/>
  <c r="U93" i="164"/>
  <c r="AR93" i="164"/>
  <c r="O94" i="164"/>
  <c r="AP94" i="164"/>
  <c r="BN94" i="164"/>
  <c r="AL95" i="164"/>
  <c r="BJ95" i="164"/>
  <c r="AF96" i="164"/>
  <c r="BE96" i="164"/>
  <c r="AC97" i="164"/>
  <c r="AZ97" i="164"/>
  <c r="W98" i="164"/>
  <c r="AQ98" i="164"/>
  <c r="BH98" i="164"/>
  <c r="Y99" i="164"/>
  <c r="AR99" i="164"/>
  <c r="BK99" i="164"/>
  <c r="Z100" i="164"/>
  <c r="AT100" i="164"/>
  <c r="BL100" i="164"/>
  <c r="AC101" i="164"/>
  <c r="AW101" i="164"/>
  <c r="BN101" i="164"/>
  <c r="AE102" i="164"/>
  <c r="AX102" i="164"/>
  <c r="BP102" i="164"/>
  <c r="AF103" i="164"/>
  <c r="AZ103" i="164"/>
  <c r="N104" i="164"/>
  <c r="AH104" i="164"/>
  <c r="BB104" i="164"/>
  <c r="Q105" i="164"/>
  <c r="AK105" i="164"/>
  <c r="BC105" i="164"/>
  <c r="P106" i="164"/>
  <c r="AD106" i="164"/>
  <c r="AS106" i="164"/>
  <c r="BF106" i="164"/>
  <c r="R107" i="164"/>
  <c r="AG107" i="164"/>
  <c r="AT107" i="164"/>
  <c r="BI107" i="164"/>
  <c r="T108" i="164"/>
  <c r="AH108" i="164"/>
  <c r="AV108" i="164"/>
  <c r="BK108" i="164"/>
  <c r="U109" i="164"/>
  <c r="AJ109" i="164"/>
  <c r="AY109" i="164"/>
  <c r="BL109" i="164"/>
  <c r="X110" i="164"/>
  <c r="AL110" i="164"/>
  <c r="AZ110" i="164"/>
  <c r="BN110" i="164"/>
  <c r="Z111" i="164"/>
  <c r="AM111" i="164"/>
  <c r="BB111" i="164"/>
  <c r="N112" i="164"/>
  <c r="AA112" i="164"/>
  <c r="AP112" i="164"/>
  <c r="BD112" i="164"/>
  <c r="O113" i="164"/>
  <c r="AC113" i="164"/>
  <c r="AR113" i="164"/>
  <c r="BE113" i="164"/>
  <c r="Q114" i="164"/>
  <c r="AF114" i="164"/>
  <c r="AS114" i="164"/>
  <c r="BH114" i="164"/>
  <c r="S115" i="164"/>
  <c r="AG115" i="164"/>
  <c r="AU115" i="164"/>
  <c r="BJ115" i="164"/>
  <c r="T116" i="164"/>
  <c r="AI116" i="164"/>
  <c r="AX116" i="164"/>
  <c r="BK116" i="164"/>
  <c r="W117" i="164"/>
  <c r="AK117" i="164"/>
  <c r="AY117" i="164"/>
  <c r="BM117" i="164"/>
  <c r="Y118" i="164"/>
  <c r="AL118" i="164"/>
  <c r="BA118" i="164"/>
  <c r="BP118" i="164"/>
  <c r="Z119" i="164"/>
  <c r="AO119" i="164"/>
  <c r="BC119" i="164"/>
  <c r="N120" i="164"/>
  <c r="AB120" i="164"/>
  <c r="AQ120" i="164"/>
  <c r="BD120" i="164"/>
  <c r="P121" i="164"/>
  <c r="AE121" i="164"/>
  <c r="AP121" i="164"/>
  <c r="BA121" i="164"/>
  <c r="BL121" i="164"/>
  <c r="AB92" i="164"/>
  <c r="BA92" i="164"/>
  <c r="V93" i="164"/>
  <c r="AW93" i="164"/>
  <c r="R94" i="164"/>
  <c r="AS94" i="164"/>
  <c r="P95" i="164"/>
  <c r="AM95" i="164"/>
  <c r="BN95" i="164"/>
  <c r="AJ96" i="164"/>
  <c r="BH96" i="164"/>
  <c r="AD97" i="164"/>
  <c r="BE97" i="164"/>
  <c r="X98" i="164"/>
  <c r="AR98" i="164"/>
  <c r="BL98" i="164"/>
  <c r="AA99" i="164"/>
  <c r="AU99" i="164"/>
  <c r="BM99" i="164"/>
  <c r="AC100" i="164"/>
  <c r="AV100" i="164"/>
  <c r="BP100" i="164"/>
  <c r="AD101" i="164"/>
  <c r="AX101" i="164"/>
  <c r="O102" i="164"/>
  <c r="AF102" i="164"/>
  <c r="AZ102" i="164"/>
  <c r="P103" i="164"/>
  <c r="AI103" i="164"/>
  <c r="BA103" i="164"/>
  <c r="R104" i="164"/>
  <c r="AJ104" i="164"/>
  <c r="BD104" i="164"/>
  <c r="U105" i="164"/>
  <c r="AL105" i="164"/>
  <c r="BF105" i="164"/>
  <c r="R106" i="164"/>
  <c r="AF106" i="164"/>
  <c r="AT106" i="164"/>
  <c r="BI106" i="164"/>
  <c r="S107" i="164"/>
  <c r="AH107" i="164"/>
  <c r="AW107" i="164"/>
  <c r="BJ107" i="164"/>
  <c r="V108" i="164"/>
  <c r="AJ108" i="164"/>
  <c r="AX108" i="164"/>
  <c r="BL108" i="164"/>
  <c r="X109" i="164"/>
  <c r="AK109" i="164"/>
  <c r="AZ109" i="164"/>
  <c r="BO109" i="164"/>
  <c r="Y110" i="164"/>
  <c r="AN110" i="164"/>
  <c r="BB110" i="164"/>
  <c r="BP110" i="164"/>
  <c r="AA111" i="164"/>
  <c r="AP111" i="164"/>
  <c r="BC111" i="164"/>
  <c r="O112" i="164"/>
  <c r="AD112" i="164"/>
  <c r="AQ112" i="164"/>
  <c r="BF112" i="164"/>
  <c r="Q113" i="164"/>
  <c r="AE113" i="164"/>
  <c r="AS113" i="164"/>
  <c r="BH113" i="164"/>
  <c r="R114" i="164"/>
  <c r="AG114" i="164"/>
  <c r="AV114" i="164"/>
  <c r="BI114" i="164"/>
  <c r="U115" i="164"/>
  <c r="AI115" i="164"/>
  <c r="AW115" i="164"/>
  <c r="BK115" i="164"/>
  <c r="W116" i="164"/>
  <c r="AJ116" i="164"/>
  <c r="AY116" i="164"/>
  <c r="BN116" i="164"/>
  <c r="X117" i="164"/>
  <c r="AM117" i="164"/>
  <c r="BA117" i="164"/>
  <c r="BO117" i="164"/>
  <c r="Z118" i="164"/>
  <c r="AO118" i="164"/>
  <c r="BB118" i="164"/>
  <c r="N119" i="164"/>
  <c r="AC119" i="164"/>
  <c r="AP119" i="164"/>
  <c r="BE119" i="164"/>
  <c r="P120" i="164"/>
  <c r="AD120" i="164"/>
  <c r="AR120" i="164"/>
  <c r="BG120" i="164"/>
  <c r="Q121" i="164"/>
  <c r="AF121" i="164"/>
  <c r="AR121" i="164"/>
  <c r="BB121" i="164"/>
  <c r="BM121" i="164"/>
  <c r="AM92" i="164"/>
  <c r="BI92" i="164"/>
  <c r="AG93" i="164"/>
  <c r="BF93" i="164"/>
  <c r="AC94" i="164"/>
  <c r="BA94" i="164"/>
  <c r="X95" i="164"/>
  <c r="AV95" i="164"/>
  <c r="T96" i="164"/>
  <c r="AU96" i="164"/>
  <c r="N97" i="164"/>
  <c r="AO97" i="164"/>
  <c r="BN97" i="164"/>
  <c r="AF98" i="164"/>
  <c r="AY98" i="164"/>
  <c r="P99" i="164"/>
  <c r="AG99" i="164"/>
  <c r="BA99" i="164"/>
  <c r="R100" i="164"/>
  <c r="AJ100" i="164"/>
  <c r="BD100" i="164"/>
  <c r="S101" i="164"/>
  <c r="AL101" i="164"/>
  <c r="BE101" i="164"/>
  <c r="V102" i="164"/>
  <c r="AM102" i="164"/>
  <c r="BG102" i="164"/>
  <c r="X103" i="164"/>
  <c r="AO103" i="164"/>
  <c r="BI103" i="164"/>
  <c r="Y104" i="164"/>
  <c r="AR104" i="164"/>
  <c r="BJ104" i="164"/>
  <c r="AA105" i="164"/>
  <c r="AS105" i="164"/>
  <c r="BL105" i="164"/>
  <c r="X106" i="164"/>
  <c r="AK106" i="164"/>
  <c r="AZ106" i="164"/>
  <c r="BN106" i="164"/>
  <c r="Y107" i="164"/>
  <c r="AM107" i="164"/>
  <c r="BB107" i="164"/>
  <c r="BO107" i="164"/>
  <c r="AA108" i="164"/>
  <c r="AP108" i="164"/>
  <c r="BC108" i="164"/>
  <c r="O109" i="164"/>
  <c r="AC109" i="164"/>
  <c r="AQ109" i="164"/>
  <c r="BE109" i="164"/>
  <c r="Q110" i="164"/>
  <c r="AD110" i="164"/>
  <c r="AS110" i="164"/>
  <c r="BH110" i="164"/>
  <c r="R111" i="164"/>
  <c r="AG111" i="164"/>
  <c r="AU111" i="164"/>
  <c r="BI111" i="164"/>
  <c r="T112" i="164"/>
  <c r="AI112" i="164"/>
  <c r="AV112" i="164"/>
  <c r="BK112" i="164"/>
  <c r="W113" i="164"/>
  <c r="AJ113" i="164"/>
  <c r="AY113" i="164"/>
  <c r="BM113" i="164"/>
  <c r="X114" i="164"/>
  <c r="AL114" i="164"/>
  <c r="BA114" i="164"/>
  <c r="BN114" i="164"/>
  <c r="Z115" i="164"/>
  <c r="AO115" i="164"/>
  <c r="BB115" i="164"/>
  <c r="N116" i="164"/>
  <c r="AB116" i="164"/>
  <c r="AP116" i="164"/>
  <c r="BD116" i="164"/>
  <c r="P117" i="164"/>
  <c r="AC117" i="164"/>
  <c r="AR117" i="164"/>
  <c r="BG117" i="164"/>
  <c r="Q118" i="164"/>
  <c r="AF118" i="164"/>
  <c r="AT118" i="164"/>
  <c r="BH118" i="164"/>
  <c r="S119" i="164"/>
  <c r="AH119" i="164"/>
  <c r="AU119" i="164"/>
  <c r="BJ119" i="164"/>
  <c r="V120" i="164"/>
  <c r="AI120" i="164"/>
  <c r="AX120" i="164"/>
  <c r="BL120" i="164"/>
  <c r="W121" i="164"/>
  <c r="AK121" i="164"/>
  <c r="AV121" i="164"/>
  <c r="BF121" i="164"/>
  <c r="AN92" i="164"/>
  <c r="BO92" i="164"/>
  <c r="AJ93" i="164"/>
  <c r="BJ93" i="164"/>
  <c r="AE94" i="164"/>
  <c r="BE94" i="164"/>
  <c r="AA95" i="164"/>
  <c r="BB95" i="164"/>
  <c r="U96" i="164"/>
  <c r="AV96" i="164"/>
  <c r="T97" i="164"/>
  <c r="AP97" i="164"/>
  <c r="N98" i="164"/>
  <c r="AI98" i="164"/>
  <c r="BB98" i="164"/>
  <c r="Q99" i="164"/>
  <c r="AK99" i="164"/>
  <c r="BC99" i="164"/>
  <c r="T100" i="164"/>
  <c r="AN100" i="164"/>
  <c r="BE100" i="164"/>
  <c r="V101" i="164"/>
  <c r="AO101" i="164"/>
  <c r="BG101" i="164"/>
  <c r="W102" i="164"/>
  <c r="AQ102" i="164"/>
  <c r="BH102" i="164"/>
  <c r="Y103" i="164"/>
  <c r="AS103" i="164"/>
  <c r="BK103" i="164"/>
  <c r="AB104" i="164"/>
  <c r="AT104" i="164"/>
  <c r="BM104" i="164"/>
  <c r="AC105" i="164"/>
  <c r="AW105" i="164"/>
  <c r="BM105" i="164"/>
  <c r="Y106" i="164"/>
  <c r="AN106" i="164"/>
  <c r="BA106" i="164"/>
  <c r="BP106" i="164"/>
  <c r="AA107" i="164"/>
  <c r="AO107" i="164"/>
  <c r="BC107" i="164"/>
  <c r="O108" i="164"/>
  <c r="AB108" i="164"/>
  <c r="AQ108" i="164"/>
  <c r="BF108" i="164"/>
  <c r="P109" i="164"/>
  <c r="AE109" i="164"/>
  <c r="AS109" i="164"/>
  <c r="BG109" i="164"/>
  <c r="R110" i="164"/>
  <c r="AG110" i="164"/>
  <c r="AT110" i="164"/>
  <c r="BI110" i="164"/>
  <c r="U111" i="164"/>
  <c r="AH111" i="164"/>
  <c r="AW111" i="164"/>
  <c r="BK111" i="164"/>
  <c r="V112" i="164"/>
  <c r="AJ112" i="164"/>
  <c r="AY112" i="164"/>
  <c r="BL112" i="164"/>
  <c r="X113" i="164"/>
  <c r="AM113" i="164"/>
  <c r="AZ113" i="164"/>
  <c r="BO113" i="164"/>
  <c r="Z114" i="164"/>
  <c r="AN114" i="164"/>
  <c r="BB114" i="164"/>
  <c r="N115" i="164"/>
  <c r="AA115" i="164"/>
  <c r="AP115" i="164"/>
  <c r="BE115" i="164"/>
  <c r="O116" i="164"/>
  <c r="AD116" i="164"/>
  <c r="AR116" i="164"/>
  <c r="BF116" i="164"/>
  <c r="Q117" i="164"/>
  <c r="AF117" i="164"/>
  <c r="AS117" i="164"/>
  <c r="BH117" i="164"/>
  <c r="T118" i="164"/>
  <c r="AG118" i="164"/>
  <c r="AV118" i="164"/>
  <c r="BJ118" i="164"/>
  <c r="U119" i="164"/>
  <c r="AI119" i="164"/>
  <c r="AX119" i="164"/>
  <c r="BK119" i="164"/>
  <c r="W120" i="164"/>
  <c r="AL120" i="164"/>
  <c r="AY120" i="164"/>
  <c r="BN120" i="164"/>
  <c r="Y121" i="164"/>
  <c r="AL121" i="164"/>
  <c r="AW121" i="164"/>
  <c r="BH121" i="164"/>
  <c r="CC419" i="100"/>
  <c r="CC399" i="100"/>
  <c r="BS265" i="100"/>
  <c r="BR266" i="100"/>
  <c r="BR214" i="100"/>
  <c r="BQ220" i="100"/>
  <c r="BS345" i="100"/>
  <c r="BR346" i="100"/>
  <c r="T293" i="100"/>
  <c r="T328" i="100" s="1"/>
  <c r="T292" i="100"/>
  <c r="T333" i="100" s="1"/>
  <c r="W181" i="100"/>
  <c r="W290" i="100"/>
  <c r="W564" i="100" s="1"/>
  <c r="Y302" i="100"/>
  <c r="Y180" i="100"/>
  <c r="Y177" i="100"/>
  <c r="Y273" i="100"/>
  <c r="Y272" i="100"/>
  <c r="Z171" i="100"/>
  <c r="Z340" i="100" s="1"/>
  <c r="Z565" i="100" s="1"/>
  <c r="Z194" i="100"/>
  <c r="Z225" i="100" s="1"/>
  <c r="Z227" i="100" s="1"/>
  <c r="Z226" i="100" s="1"/>
  <c r="AC226" i="100" s="1"/>
  <c r="AD226" i="100" s="1"/>
  <c r="AE226" i="100" s="1"/>
  <c r="AF226" i="100" s="1"/>
  <c r="AG226" i="100" s="1"/>
  <c r="AH226" i="100" s="1"/>
  <c r="AI226" i="100" s="1"/>
  <c r="AJ226" i="100" s="1"/>
  <c r="AK226" i="100" s="1"/>
  <c r="AL226" i="100" s="1"/>
  <c r="AM226" i="100" s="1"/>
  <c r="AN226" i="100" s="1"/>
  <c r="AO226" i="100" s="1"/>
  <c r="AP226" i="100" s="1"/>
  <c r="AQ226" i="100" s="1"/>
  <c r="AR226" i="100" s="1"/>
  <c r="AS226" i="100" s="1"/>
  <c r="AT226" i="100" s="1"/>
  <c r="AU226" i="100" s="1"/>
  <c r="AV226" i="100" s="1"/>
  <c r="AW226" i="100" s="1"/>
  <c r="AX226" i="100" s="1"/>
  <c r="AY226" i="100" s="1"/>
  <c r="AZ226" i="100" s="1"/>
  <c r="BA226" i="100" s="1"/>
  <c r="BB226" i="100" s="1"/>
  <c r="BC226" i="100" s="1"/>
  <c r="BD226" i="100" s="1"/>
  <c r="BE226" i="100" s="1"/>
  <c r="BF226" i="100" s="1"/>
  <c r="BG226" i="100" s="1"/>
  <c r="BH226" i="100" s="1"/>
  <c r="BI226" i="100" s="1"/>
  <c r="BJ226" i="100" s="1"/>
  <c r="BK226" i="100" s="1"/>
  <c r="BL226" i="100" s="1"/>
  <c r="BM226" i="100" s="1"/>
  <c r="BN226" i="100" s="1"/>
  <c r="BO226" i="100" s="1"/>
  <c r="BP226" i="100" s="1"/>
  <c r="BQ226" i="100" s="1"/>
  <c r="BR226" i="100" s="1"/>
  <c r="BS226" i="100" s="1"/>
  <c r="BT226" i="100" s="1"/>
  <c r="BU226" i="100" s="1"/>
  <c r="BV226" i="100" s="1"/>
  <c r="BW226" i="100" s="1"/>
  <c r="BX226" i="100" s="1"/>
  <c r="BY226" i="100" s="1"/>
  <c r="BZ226" i="100" s="1"/>
  <c r="CA226" i="100" s="1"/>
  <c r="CB226" i="100" s="1"/>
  <c r="CC226" i="100" s="1"/>
  <c r="CD226" i="100" s="1"/>
  <c r="Z146" i="100"/>
  <c r="Z179" i="100" s="1"/>
  <c r="Z172" i="100"/>
  <c r="Z341" i="100" s="1"/>
  <c r="Z566" i="100" s="1"/>
  <c r="X171" i="100"/>
  <c r="X340" i="100" s="1"/>
  <c r="X565" i="100" s="1"/>
  <c r="X194" i="100"/>
  <c r="X225" i="100" s="1"/>
  <c r="X227" i="100" s="1"/>
  <c r="X226" i="100" s="1"/>
  <c r="X160" i="100"/>
  <c r="X146" i="100"/>
  <c r="X179" i="100" s="1"/>
  <c r="X172" i="100"/>
  <c r="X341" i="100" s="1"/>
  <c r="X566" i="100" s="1"/>
  <c r="T294" i="100"/>
  <c r="T560" i="100" s="1"/>
  <c r="T295" i="100"/>
  <c r="T325" i="100" s="1"/>
  <c r="R290" i="100"/>
  <c r="R564" i="100" s="1"/>
  <c r="T162" i="100"/>
  <c r="R289" i="100"/>
  <c r="V289" i="100"/>
  <c r="V181" i="100"/>
  <c r="R295" i="100"/>
  <c r="T181" i="100"/>
  <c r="Q181" i="100"/>
  <c r="U280" i="100"/>
  <c r="U297" i="100" s="1"/>
  <c r="U281" i="100"/>
  <c r="U298" i="100" s="1"/>
  <c r="U278" i="100"/>
  <c r="U295" i="100" s="1"/>
  <c r="U178" i="100"/>
  <c r="U275" i="100"/>
  <c r="U292" i="100" s="1"/>
  <c r="U277" i="100"/>
  <c r="U294" i="100" s="1"/>
  <c r="U276" i="100"/>
  <c r="U293" i="100" s="1"/>
  <c r="R293" i="100"/>
  <c r="T289" i="100"/>
  <c r="U181" i="100"/>
  <c r="S275" i="100"/>
  <c r="S277" i="100"/>
  <c r="S278" i="100"/>
  <c r="S276" i="100"/>
  <c r="W289" i="100"/>
  <c r="R181" i="100"/>
  <c r="V290" i="100"/>
  <c r="V564" i="100" s="1"/>
  <c r="R292" i="100"/>
  <c r="T280" i="100"/>
  <c r="T297" i="100" s="1"/>
  <c r="T281" i="100"/>
  <c r="T298" i="100" s="1"/>
  <c r="U289" i="100"/>
  <c r="S273" i="100"/>
  <c r="S302" i="100"/>
  <c r="S177" i="100"/>
  <c r="S180" i="100"/>
  <c r="S272" i="100"/>
  <c r="W281" i="100"/>
  <c r="W298" i="100" s="1"/>
  <c r="W280" i="100"/>
  <c r="W297" i="100" s="1"/>
  <c r="R299" i="100"/>
  <c r="R525" i="100" s="1"/>
  <c r="V281" i="100"/>
  <c r="V298" i="100" s="1"/>
  <c r="V280" i="100"/>
  <c r="V297" i="100" s="1"/>
  <c r="R294" i="100"/>
  <c r="T290" i="100"/>
  <c r="T564" i="100" s="1"/>
  <c r="U290" i="100"/>
  <c r="U564" i="100" s="1"/>
  <c r="V671" i="100" l="1"/>
  <c r="V672" i="100" s="1"/>
  <c r="V204" i="100"/>
  <c r="CD402" i="100"/>
  <c r="CD408" i="100" s="1"/>
  <c r="CD416" i="100" s="1"/>
  <c r="AB402" i="100"/>
  <c r="AB408" i="100" s="1"/>
  <c r="AB416" i="100" s="1"/>
  <c r="AQ402" i="100"/>
  <c r="AQ403" i="100" s="1"/>
  <c r="AX402" i="100"/>
  <c r="AX408" i="100" s="1"/>
  <c r="AX416" i="100" s="1"/>
  <c r="AI402" i="100"/>
  <c r="AI404" i="100" s="1"/>
  <c r="AZ402" i="100"/>
  <c r="AZ404" i="100" s="1"/>
  <c r="AD402" i="100"/>
  <c r="AD408" i="100" s="1"/>
  <c r="AD416" i="100" s="1"/>
  <c r="AY419" i="100"/>
  <c r="T402" i="100"/>
  <c r="T403" i="100" s="1"/>
  <c r="BX402" i="100"/>
  <c r="BX404" i="100" s="1"/>
  <c r="AH402" i="100"/>
  <c r="AH403" i="100" s="1"/>
  <c r="BD402" i="100"/>
  <c r="BD408" i="100" s="1"/>
  <c r="BD416" i="100" s="1"/>
  <c r="AY402" i="100"/>
  <c r="AY403" i="100" s="1"/>
  <c r="R402" i="100"/>
  <c r="R404" i="100" s="1"/>
  <c r="AX419" i="100"/>
  <c r="T419" i="100"/>
  <c r="AC419" i="100"/>
  <c r="BX419" i="100"/>
  <c r="BQ419" i="100"/>
  <c r="BW419" i="100"/>
  <c r="BJ402" i="100"/>
  <c r="BJ408" i="100" s="1"/>
  <c r="BJ416" i="100" s="1"/>
  <c r="BJ419" i="100"/>
  <c r="U419" i="100"/>
  <c r="BH419" i="100"/>
  <c r="BI419" i="100"/>
  <c r="AE419" i="100"/>
  <c r="BV419" i="100"/>
  <c r="BO419" i="100"/>
  <c r="CA419" i="100"/>
  <c r="AL419" i="100"/>
  <c r="BG402" i="100"/>
  <c r="BG408" i="100" s="1"/>
  <c r="BG416" i="100" s="1"/>
  <c r="CC404" i="100"/>
  <c r="CB402" i="100"/>
  <c r="CB404" i="100" s="1"/>
  <c r="AO402" i="100"/>
  <c r="AO408" i="100" s="1"/>
  <c r="AO416" i="100" s="1"/>
  <c r="BH402" i="100"/>
  <c r="BH403" i="100" s="1"/>
  <c r="BM402" i="100"/>
  <c r="BM408" i="100" s="1"/>
  <c r="BM409" i="100" s="1"/>
  <c r="CC410" i="100"/>
  <c r="AD419" i="100"/>
  <c r="CC403" i="100"/>
  <c r="AP402" i="100"/>
  <c r="AP403" i="100" s="1"/>
  <c r="AN402" i="100"/>
  <c r="AN404" i="100" s="1"/>
  <c r="BW402" i="100"/>
  <c r="BW403" i="100" s="1"/>
  <c r="BS419" i="100"/>
  <c r="AT402" i="100"/>
  <c r="AT408" i="100" s="1"/>
  <c r="AT416" i="100" s="1"/>
  <c r="BU419" i="100"/>
  <c r="BE402" i="100"/>
  <c r="BE403" i="100" s="1"/>
  <c r="AW419" i="100"/>
  <c r="AM402" i="100"/>
  <c r="AM403" i="100" s="1"/>
  <c r="BP419" i="100"/>
  <c r="CC409" i="100"/>
  <c r="BR419" i="100"/>
  <c r="BA419" i="100"/>
  <c r="AS419" i="100"/>
  <c r="AV402" i="100"/>
  <c r="AV408" i="100" s="1"/>
  <c r="AN419" i="100"/>
  <c r="AZ419" i="100"/>
  <c r="AJ419" i="100"/>
  <c r="CA402" i="100"/>
  <c r="CA403" i="100" s="1"/>
  <c r="AU419" i="100"/>
  <c r="BN402" i="100"/>
  <c r="BN408" i="100" s="1"/>
  <c r="BN416" i="100" s="1"/>
  <c r="AM419" i="100"/>
  <c r="BN419" i="100"/>
  <c r="BF399" i="100"/>
  <c r="BQ399" i="100"/>
  <c r="CA399" i="100"/>
  <c r="BA399" i="100"/>
  <c r="AC399" i="100"/>
  <c r="V402" i="100"/>
  <c r="V404" i="100" s="1"/>
  <c r="BL402" i="100"/>
  <c r="BL404" i="100" s="1"/>
  <c r="U399" i="100"/>
  <c r="BA402" i="100"/>
  <c r="BO402" i="100"/>
  <c r="AI419" i="100"/>
  <c r="BR402" i="100"/>
  <c r="AP399" i="100"/>
  <c r="AO399" i="100"/>
  <c r="AG419" i="100"/>
  <c r="W399" i="100"/>
  <c r="AR419" i="100"/>
  <c r="R399" i="100"/>
  <c r="BV402" i="100"/>
  <c r="BV404" i="100" s="1"/>
  <c r="AD399" i="100"/>
  <c r="BU402" i="100"/>
  <c r="BU404" i="100" s="1"/>
  <c r="AW402" i="100"/>
  <c r="AW404" i="100" s="1"/>
  <c r="BB399" i="100"/>
  <c r="BN399" i="100"/>
  <c r="AK402" i="100"/>
  <c r="AK404" i="100" s="1"/>
  <c r="BL399" i="100"/>
  <c r="AF402" i="100"/>
  <c r="BR399" i="100"/>
  <c r="BJ399" i="100"/>
  <c r="S419" i="100"/>
  <c r="BI402" i="100"/>
  <c r="AK399" i="100"/>
  <c r="BT402" i="100"/>
  <c r="BT404" i="100" s="1"/>
  <c r="BZ399" i="100"/>
  <c r="BG399" i="100"/>
  <c r="AE399" i="100"/>
  <c r="BV399" i="100"/>
  <c r="BF419" i="100"/>
  <c r="AL402" i="100"/>
  <c r="AL404" i="100" s="1"/>
  <c r="AC402" i="100"/>
  <c r="AC404" i="100" s="1"/>
  <c r="BT419" i="100"/>
  <c r="BD419" i="100"/>
  <c r="AV399" i="100"/>
  <c r="AN399" i="100"/>
  <c r="AI399" i="100"/>
  <c r="U402" i="100"/>
  <c r="U404" i="100" s="1"/>
  <c r="AH419" i="100"/>
  <c r="AW399" i="100"/>
  <c r="AG399" i="100"/>
  <c r="AZ399" i="100"/>
  <c r="AJ399" i="100"/>
  <c r="AB419" i="100"/>
  <c r="BK402" i="100"/>
  <c r="BC419" i="100"/>
  <c r="AE402" i="100"/>
  <c r="AE404" i="100" s="1"/>
  <c r="AR402" i="100"/>
  <c r="AR404" i="100" s="1"/>
  <c r="AT419" i="100"/>
  <c r="BM419" i="100"/>
  <c r="BE399" i="100"/>
  <c r="W402" i="100"/>
  <c r="W404" i="100" s="1"/>
  <c r="BB419" i="100"/>
  <c r="AJ402" i="100"/>
  <c r="AJ404" i="100" s="1"/>
  <c r="BY399" i="100"/>
  <c r="BT399" i="100"/>
  <c r="S402" i="100"/>
  <c r="BC399" i="100"/>
  <c r="BP399" i="100"/>
  <c r="AL399" i="100"/>
  <c r="V399" i="100"/>
  <c r="BY419" i="100"/>
  <c r="BQ402" i="100"/>
  <c r="BQ404" i="100" s="1"/>
  <c r="AS399" i="100"/>
  <c r="AK419" i="100"/>
  <c r="CB419" i="100"/>
  <c r="AF419" i="100"/>
  <c r="BZ419" i="100"/>
  <c r="BO399" i="100"/>
  <c r="BO404" i="100"/>
  <c r="BG419" i="100"/>
  <c r="BC402" i="100"/>
  <c r="BY402" i="100"/>
  <c r="AS402" i="100"/>
  <c r="AS404" i="100" s="1"/>
  <c r="BL419" i="100"/>
  <c r="BD399" i="100"/>
  <c r="AV419" i="100"/>
  <c r="BZ402" i="100"/>
  <c r="BZ404" i="100" s="1"/>
  <c r="AQ419" i="100"/>
  <c r="AX399" i="100"/>
  <c r="AP419" i="100"/>
  <c r="BU399" i="100"/>
  <c r="AO419" i="100"/>
  <c r="W419" i="100"/>
  <c r="BP402" i="100"/>
  <c r="BH399" i="100"/>
  <c r="AR399" i="100"/>
  <c r="AB399" i="100"/>
  <c r="BS402" i="100"/>
  <c r="AU399" i="100"/>
  <c r="BK419" i="100"/>
  <c r="AU402" i="100"/>
  <c r="AU404" i="100" s="1"/>
  <c r="R419" i="100"/>
  <c r="BF402" i="100"/>
  <c r="AT399" i="100"/>
  <c r="BM399" i="100"/>
  <c r="BE419" i="100"/>
  <c r="AG402" i="100"/>
  <c r="AG404" i="100" s="1"/>
  <c r="V419" i="100"/>
  <c r="BB402" i="100"/>
  <c r="BR220" i="100"/>
  <c r="BS214" i="100"/>
  <c r="BT345" i="100"/>
  <c r="BS346" i="100"/>
  <c r="BS266" i="100"/>
  <c r="BT265" i="100"/>
  <c r="T561" i="100"/>
  <c r="T559" i="100"/>
  <c r="T324" i="100"/>
  <c r="T563" i="100"/>
  <c r="Y181" i="100"/>
  <c r="T558" i="100"/>
  <c r="Y162" i="100"/>
  <c r="X162" i="100"/>
  <c r="Z272" i="100"/>
  <c r="Z302" i="100"/>
  <c r="Z273" i="100"/>
  <c r="Z177" i="100"/>
  <c r="Z180" i="100"/>
  <c r="Y280" i="100"/>
  <c r="Y297" i="100" s="1"/>
  <c r="Y281" i="100"/>
  <c r="Y298" i="100" s="1"/>
  <c r="Y289" i="100"/>
  <c r="Y290" i="100"/>
  <c r="Y564" i="100" s="1"/>
  <c r="Y178" i="100"/>
  <c r="X273" i="100"/>
  <c r="X180" i="100"/>
  <c r="X177" i="100"/>
  <c r="X272" i="100"/>
  <c r="X302" i="100"/>
  <c r="R297" i="100"/>
  <c r="R324" i="100"/>
  <c r="R560" i="100"/>
  <c r="R563" i="100"/>
  <c r="R323" i="100"/>
  <c r="R562" i="100"/>
  <c r="S289" i="100"/>
  <c r="S290" i="100"/>
  <c r="S564" i="100" s="1"/>
  <c r="S295" i="100"/>
  <c r="R328" i="100"/>
  <c r="R531" i="100" s="1"/>
  <c r="R559" i="100"/>
  <c r="U324" i="100"/>
  <c r="U563" i="100"/>
  <c r="U560" i="100"/>
  <c r="S280" i="100"/>
  <c r="S297" i="100" s="1"/>
  <c r="S281" i="100"/>
  <c r="S298" i="100" s="1"/>
  <c r="T526" i="100"/>
  <c r="T334" i="100"/>
  <c r="S294" i="100"/>
  <c r="U333" i="100"/>
  <c r="U561" i="100"/>
  <c r="U527" i="100"/>
  <c r="U329" i="100"/>
  <c r="U526" i="100"/>
  <c r="U334" i="100"/>
  <c r="T531" i="100"/>
  <c r="V334" i="100"/>
  <c r="V526" i="100"/>
  <c r="V527" i="100"/>
  <c r="V329" i="100"/>
  <c r="R298" i="100"/>
  <c r="W526" i="100"/>
  <c r="W334" i="100"/>
  <c r="W527" i="100"/>
  <c r="W329" i="100"/>
  <c r="S181" i="100"/>
  <c r="T329" i="100"/>
  <c r="T527" i="100"/>
  <c r="S293" i="100"/>
  <c r="S292" i="100"/>
  <c r="R325" i="100"/>
  <c r="R558" i="100"/>
  <c r="R333" i="100"/>
  <c r="R561" i="100"/>
  <c r="S178" i="100"/>
  <c r="U559" i="100"/>
  <c r="U328" i="100"/>
  <c r="U558" i="100"/>
  <c r="U325" i="100"/>
  <c r="AB404" i="100" l="1"/>
  <c r="AB403" i="100"/>
  <c r="AI403" i="100"/>
  <c r="AI405" i="100" s="1"/>
  <c r="CD404" i="100"/>
  <c r="BD409" i="100"/>
  <c r="CD410" i="100"/>
  <c r="CD403" i="100"/>
  <c r="CD409" i="100"/>
  <c r="V206" i="100"/>
  <c r="V278" i="100"/>
  <c r="V295" i="100" s="1"/>
  <c r="W671" i="100"/>
  <c r="W672" i="100" s="1"/>
  <c r="W204" i="100"/>
  <c r="AD404" i="100"/>
  <c r="AQ408" i="100"/>
  <c r="AQ410" i="100" s="1"/>
  <c r="R422" i="100"/>
  <c r="AD409" i="100"/>
  <c r="CB403" i="100"/>
  <c r="CB405" i="100" s="1"/>
  <c r="AO409" i="100"/>
  <c r="AD410" i="100"/>
  <c r="AQ404" i="100"/>
  <c r="AQ405" i="100" s="1"/>
  <c r="BG404" i="100"/>
  <c r="AX410" i="100"/>
  <c r="BH404" i="100"/>
  <c r="BH405" i="100" s="1"/>
  <c r="AX409" i="100"/>
  <c r="BG409" i="100"/>
  <c r="BW404" i="100"/>
  <c r="BW405" i="100" s="1"/>
  <c r="BG410" i="100"/>
  <c r="BH408" i="100"/>
  <c r="BH410" i="100" s="1"/>
  <c r="BG403" i="100"/>
  <c r="BG405" i="100" s="1"/>
  <c r="AX404" i="100"/>
  <c r="AH404" i="100"/>
  <c r="AH405" i="100" s="1"/>
  <c r="AX403" i="100"/>
  <c r="AV403" i="100"/>
  <c r="CA408" i="100"/>
  <c r="CA416" i="100" s="1"/>
  <c r="AI408" i="100"/>
  <c r="AI409" i="100" s="1"/>
  <c r="T404" i="100"/>
  <c r="T405" i="100" s="1"/>
  <c r="BD404" i="100"/>
  <c r="T408" i="100"/>
  <c r="T410" i="100" s="1"/>
  <c r="BD410" i="100"/>
  <c r="BD403" i="100"/>
  <c r="T422" i="100"/>
  <c r="AD403" i="100"/>
  <c r="AZ408" i="100"/>
  <c r="AZ409" i="100" s="1"/>
  <c r="AZ403" i="100"/>
  <c r="AZ405" i="100" s="1"/>
  <c r="BX408" i="100"/>
  <c r="BX416" i="100" s="1"/>
  <c r="BX403" i="100"/>
  <c r="BX405" i="100" s="1"/>
  <c r="AY404" i="100"/>
  <c r="AY405" i="100" s="1"/>
  <c r="CA404" i="100"/>
  <c r="CA405" i="100" s="1"/>
  <c r="AB410" i="100"/>
  <c r="BJ403" i="100"/>
  <c r="CB408" i="100"/>
  <c r="CB409" i="100" s="1"/>
  <c r="R408" i="100"/>
  <c r="R409" i="100" s="1"/>
  <c r="BE408" i="100"/>
  <c r="BE410" i="100" s="1"/>
  <c r="BE404" i="100"/>
  <c r="BE405" i="100" s="1"/>
  <c r="BJ404" i="100"/>
  <c r="BJ409" i="100"/>
  <c r="R403" i="100"/>
  <c r="R405" i="100" s="1"/>
  <c r="AB409" i="100"/>
  <c r="BJ410" i="100"/>
  <c r="BN410" i="100"/>
  <c r="BW408" i="100"/>
  <c r="BW416" i="100" s="1"/>
  <c r="AY408" i="100"/>
  <c r="AY410" i="100" s="1"/>
  <c r="AH408" i="100"/>
  <c r="AH410" i="100" s="1"/>
  <c r="CC405" i="100"/>
  <c r="AO404" i="100"/>
  <c r="BM410" i="100"/>
  <c r="BM411" i="100" s="1"/>
  <c r="BM416" i="100"/>
  <c r="BM404" i="100"/>
  <c r="BN403" i="100"/>
  <c r="BN404" i="100"/>
  <c r="BN409" i="100"/>
  <c r="AO410" i="100"/>
  <c r="BM403" i="100"/>
  <c r="AO403" i="100"/>
  <c r="AM408" i="100"/>
  <c r="AM409" i="100" s="1"/>
  <c r="AP408" i="100"/>
  <c r="AP409" i="100" s="1"/>
  <c r="AP404" i="100"/>
  <c r="AP405" i="100" s="1"/>
  <c r="AT404" i="100"/>
  <c r="AM404" i="100"/>
  <c r="AM405" i="100" s="1"/>
  <c r="AT409" i="100"/>
  <c r="CC411" i="100"/>
  <c r="AV404" i="100"/>
  <c r="AT410" i="100"/>
  <c r="AT403" i="100"/>
  <c r="AN408" i="100"/>
  <c r="AN403" i="100"/>
  <c r="AN405" i="100" s="1"/>
  <c r="BF408" i="100"/>
  <c r="BF410" i="100" s="1"/>
  <c r="BF403" i="100"/>
  <c r="BC408" i="100"/>
  <c r="BC410" i="100" s="1"/>
  <c r="BC403" i="100"/>
  <c r="BR408" i="100"/>
  <c r="BR410" i="100" s="1"/>
  <c r="BR403" i="100"/>
  <c r="AG408" i="100"/>
  <c r="AG410" i="100" s="1"/>
  <c r="AG403" i="100"/>
  <c r="AG405" i="100" s="1"/>
  <c r="BY408" i="100"/>
  <c r="BY410" i="100" s="1"/>
  <c r="BY403" i="100"/>
  <c r="BQ408" i="100"/>
  <c r="BQ410" i="100" s="1"/>
  <c r="BQ403" i="100"/>
  <c r="BQ405" i="100" s="1"/>
  <c r="AJ403" i="100"/>
  <c r="AJ405" i="100" s="1"/>
  <c r="AJ408" i="100"/>
  <c r="AL403" i="100"/>
  <c r="AL405" i="100" s="1"/>
  <c r="AL408" i="100"/>
  <c r="AF404" i="100"/>
  <c r="AF408" i="100"/>
  <c r="AF403" i="100"/>
  <c r="BP408" i="100"/>
  <c r="BP410" i="100" s="1"/>
  <c r="BP403" i="100"/>
  <c r="BC404" i="100"/>
  <c r="S404" i="100"/>
  <c r="S408" i="100"/>
  <c r="S422" i="100"/>
  <c r="S538" i="100" s="1"/>
  <c r="S403" i="100"/>
  <c r="BY404" i="100"/>
  <c r="AR403" i="100"/>
  <c r="AR405" i="100" s="1"/>
  <c r="AR408" i="100"/>
  <c r="AR410" i="100" s="1"/>
  <c r="BK404" i="100"/>
  <c r="BK408" i="100"/>
  <c r="BK403" i="100"/>
  <c r="AC408" i="100"/>
  <c r="AC403" i="100"/>
  <c r="AC405" i="100" s="1"/>
  <c r="BR404" i="100"/>
  <c r="AW408" i="100"/>
  <c r="AW410" i="100" s="1"/>
  <c r="AW403" i="100"/>
  <c r="AW405" i="100" s="1"/>
  <c r="BA403" i="100"/>
  <c r="BA408" i="100"/>
  <c r="BA410" i="100" s="1"/>
  <c r="BL403" i="100"/>
  <c r="BL405" i="100" s="1"/>
  <c r="BL408" i="100"/>
  <c r="BA404" i="100"/>
  <c r="BF404" i="100"/>
  <c r="AS403" i="100"/>
  <c r="AS405" i="100" s="1"/>
  <c r="AS408" i="100"/>
  <c r="AS410" i="100" s="1"/>
  <c r="U403" i="100"/>
  <c r="U405" i="100" s="1"/>
  <c r="U408" i="100"/>
  <c r="U410" i="100" s="1"/>
  <c r="U422" i="100"/>
  <c r="U538" i="100" s="1"/>
  <c r="AV409" i="100"/>
  <c r="AV416" i="100"/>
  <c r="BB408" i="100"/>
  <c r="BB403" i="100"/>
  <c r="AU408" i="100"/>
  <c r="AU410" i="100" s="1"/>
  <c r="AU403" i="100"/>
  <c r="AU405" i="100" s="1"/>
  <c r="BS404" i="100"/>
  <c r="BS408" i="100"/>
  <c r="BS403" i="100"/>
  <c r="BZ408" i="100"/>
  <c r="BZ403" i="100"/>
  <c r="BZ405" i="100" s="1"/>
  <c r="BP404" i="100"/>
  <c r="W422" i="100"/>
  <c r="W538" i="100" s="1"/>
  <c r="W408" i="100"/>
  <c r="W403" i="100"/>
  <c r="W405" i="100" s="1"/>
  <c r="AE408" i="100"/>
  <c r="AE410" i="100" s="1"/>
  <c r="AE403" i="100"/>
  <c r="AE405" i="100" s="1"/>
  <c r="AV410" i="100"/>
  <c r="BT408" i="100"/>
  <c r="BT410" i="100" s="1"/>
  <c r="BT403" i="100"/>
  <c r="BT405" i="100" s="1"/>
  <c r="BI404" i="100"/>
  <c r="BI408" i="100"/>
  <c r="BI403" i="100"/>
  <c r="AK403" i="100"/>
  <c r="AK405" i="100" s="1"/>
  <c r="AK408" i="100"/>
  <c r="BB404" i="100"/>
  <c r="BU408" i="100"/>
  <c r="BU403" i="100"/>
  <c r="BU405" i="100" s="1"/>
  <c r="BV408" i="100"/>
  <c r="BV410" i="100" s="1"/>
  <c r="BV403" i="100"/>
  <c r="BV405" i="100" s="1"/>
  <c r="BO408" i="100"/>
  <c r="BO403" i="100"/>
  <c r="BO405" i="100" s="1"/>
  <c r="V422" i="100"/>
  <c r="V538" i="100" s="1"/>
  <c r="V408" i="100"/>
  <c r="V410" i="100" s="1"/>
  <c r="V403" i="100"/>
  <c r="V405" i="100" s="1"/>
  <c r="BU345" i="100"/>
  <c r="BT346" i="100"/>
  <c r="BU265" i="100"/>
  <c r="BT266" i="100"/>
  <c r="BS220" i="100"/>
  <c r="BT214" i="100"/>
  <c r="R329" i="100"/>
  <c r="R527" i="100"/>
  <c r="R334" i="100"/>
  <c r="R526" i="100"/>
  <c r="Z289" i="100"/>
  <c r="X181" i="100"/>
  <c r="X289" i="100"/>
  <c r="X178" i="100"/>
  <c r="Z281" i="100"/>
  <c r="Z298" i="100" s="1"/>
  <c r="Z178" i="100"/>
  <c r="Z280" i="100"/>
  <c r="X281" i="100"/>
  <c r="X298" i="100" s="1"/>
  <c r="X280" i="100"/>
  <c r="X297" i="100" s="1"/>
  <c r="Y527" i="100"/>
  <c r="Y329" i="100"/>
  <c r="Y526" i="100"/>
  <c r="Y334" i="100"/>
  <c r="Z181" i="100"/>
  <c r="X290" i="100"/>
  <c r="X564" i="100" s="1"/>
  <c r="Z290" i="100"/>
  <c r="U531" i="100"/>
  <c r="S561" i="100"/>
  <c r="S333" i="100"/>
  <c r="S563" i="100"/>
  <c r="S560" i="100"/>
  <c r="S324" i="100"/>
  <c r="S527" i="100"/>
  <c r="S329" i="100"/>
  <c r="S334" i="100"/>
  <c r="S526" i="100"/>
  <c r="S559" i="100"/>
  <c r="S328" i="100"/>
  <c r="R166" i="100"/>
  <c r="R444" i="100"/>
  <c r="S558" i="100"/>
  <c r="S325" i="100"/>
  <c r="R567" i="100" l="1"/>
  <c r="R538" i="100"/>
  <c r="T567" i="100"/>
  <c r="T538" i="100"/>
  <c r="BA405" i="100"/>
  <c r="AB405" i="100"/>
  <c r="CD411" i="100"/>
  <c r="BD411" i="100"/>
  <c r="AD405" i="100"/>
  <c r="CD405" i="100"/>
  <c r="AO411" i="100"/>
  <c r="AQ409" i="100"/>
  <c r="AQ411" i="100" s="1"/>
  <c r="AQ416" i="100"/>
  <c r="AY416" i="100"/>
  <c r="AI416" i="100"/>
  <c r="AZ416" i="100"/>
  <c r="X671" i="100"/>
  <c r="X672" i="100" s="1"/>
  <c r="X204" i="100"/>
  <c r="V558" i="100"/>
  <c r="V325" i="100"/>
  <c r="W206" i="100"/>
  <c r="W278" i="100"/>
  <c r="W295" i="100" s="1"/>
  <c r="V310" i="100"/>
  <c r="V275" i="100"/>
  <c r="V276" i="100"/>
  <c r="V277" i="100"/>
  <c r="V294" i="100" s="1"/>
  <c r="AX411" i="100"/>
  <c r="AI410" i="100"/>
  <c r="AI411" i="100" s="1"/>
  <c r="BX409" i="100"/>
  <c r="AD411" i="100"/>
  <c r="CA410" i="100"/>
  <c r="BH416" i="100"/>
  <c r="R410" i="100"/>
  <c r="R411" i="100" s="1"/>
  <c r="BH409" i="100"/>
  <c r="BH411" i="100" s="1"/>
  <c r="BG411" i="100"/>
  <c r="AX405" i="100"/>
  <c r="BE416" i="100"/>
  <c r="AV405" i="100"/>
  <c r="BE409" i="100"/>
  <c r="BE411" i="100" s="1"/>
  <c r="BX410" i="100"/>
  <c r="T409" i="100"/>
  <c r="T411" i="100" s="1"/>
  <c r="CA409" i="100"/>
  <c r="R423" i="100"/>
  <c r="T416" i="100"/>
  <c r="T424" i="100" s="1"/>
  <c r="T423" i="100"/>
  <c r="BN411" i="100"/>
  <c r="BJ411" i="100"/>
  <c r="BD405" i="100"/>
  <c r="AY409" i="100"/>
  <c r="AY411" i="100" s="1"/>
  <c r="R416" i="100"/>
  <c r="R424" i="100" s="1"/>
  <c r="AZ410" i="100"/>
  <c r="AZ411" i="100" s="1"/>
  <c r="CB410" i="100"/>
  <c r="CB411" i="100" s="1"/>
  <c r="AO405" i="100"/>
  <c r="AB411" i="100"/>
  <c r="BJ405" i="100"/>
  <c r="BW410" i="100"/>
  <c r="BW409" i="100"/>
  <c r="CB416" i="100"/>
  <c r="BN405" i="100"/>
  <c r="AH416" i="100"/>
  <c r="AH409" i="100"/>
  <c r="AH411" i="100" s="1"/>
  <c r="AP410" i="100"/>
  <c r="AP411" i="100" s="1"/>
  <c r="AP416" i="100"/>
  <c r="BK405" i="100"/>
  <c r="AT405" i="100"/>
  <c r="BM405" i="100"/>
  <c r="BS405" i="100"/>
  <c r="AT411" i="100"/>
  <c r="BY405" i="100"/>
  <c r="AM416" i="100"/>
  <c r="AN416" i="100"/>
  <c r="AN409" i="100"/>
  <c r="AM410" i="100"/>
  <c r="AM411" i="100" s="1"/>
  <c r="AF405" i="100"/>
  <c r="BP405" i="100"/>
  <c r="AN410" i="100"/>
  <c r="BO416" i="100"/>
  <c r="BO409" i="100"/>
  <c r="W423" i="100"/>
  <c r="W416" i="100"/>
  <c r="W424" i="100" s="1"/>
  <c r="W409" i="100"/>
  <c r="BZ410" i="100"/>
  <c r="BZ416" i="100"/>
  <c r="BZ409" i="100"/>
  <c r="AU416" i="100"/>
  <c r="AU409" i="100"/>
  <c r="AU411" i="100" s="1"/>
  <c r="U567" i="100"/>
  <c r="BO410" i="100"/>
  <c r="BA416" i="100"/>
  <c r="BA409" i="100"/>
  <c r="BA411" i="100" s="1"/>
  <c r="W410" i="100"/>
  <c r="BK410" i="100"/>
  <c r="BK416" i="100"/>
  <c r="BK409" i="100"/>
  <c r="S416" i="100"/>
  <c r="S424" i="100" s="1"/>
  <c r="S423" i="100"/>
  <c r="S409" i="100"/>
  <c r="S410" i="100"/>
  <c r="BP416" i="100"/>
  <c r="BP409" i="100"/>
  <c r="BP411" i="100" s="1"/>
  <c r="AJ409" i="100"/>
  <c r="AJ416" i="100"/>
  <c r="BF405" i="100"/>
  <c r="BI416" i="100"/>
  <c r="BI409" i="100"/>
  <c r="BI410" i="100"/>
  <c r="AW416" i="100"/>
  <c r="AW409" i="100"/>
  <c r="AW411" i="100" s="1"/>
  <c r="W567" i="100"/>
  <c r="BS416" i="100"/>
  <c r="BS409" i="100"/>
  <c r="BS410" i="100"/>
  <c r="BB405" i="100"/>
  <c r="U409" i="100"/>
  <c r="U411" i="100" s="1"/>
  <c r="U416" i="100"/>
  <c r="U424" i="100" s="1"/>
  <c r="U423" i="100"/>
  <c r="AS409" i="100"/>
  <c r="AS411" i="100" s="1"/>
  <c r="AS416" i="100"/>
  <c r="BL410" i="100"/>
  <c r="BL416" i="100"/>
  <c r="BL409" i="100"/>
  <c r="AC409" i="100"/>
  <c r="AC416" i="100"/>
  <c r="AC410" i="100"/>
  <c r="AF410" i="100"/>
  <c r="AF416" i="100"/>
  <c r="AF409" i="100"/>
  <c r="BQ416" i="100"/>
  <c r="BQ409" i="100"/>
  <c r="BQ411" i="100" s="1"/>
  <c r="BY416" i="100"/>
  <c r="BY409" i="100"/>
  <c r="BY411" i="100" s="1"/>
  <c r="BR405" i="100"/>
  <c r="BF416" i="100"/>
  <c r="BF409" i="100"/>
  <c r="BF411" i="100" s="1"/>
  <c r="V567" i="100"/>
  <c r="S567" i="100"/>
  <c r="BC416" i="100"/>
  <c r="BC409" i="100"/>
  <c r="BC411" i="100" s="1"/>
  <c r="BU416" i="100"/>
  <c r="BU409" i="100"/>
  <c r="V423" i="100"/>
  <c r="V416" i="100"/>
  <c r="V424" i="100" s="1"/>
  <c r="V409" i="100"/>
  <c r="V411" i="100" s="1"/>
  <c r="BV416" i="100"/>
  <c r="BV409" i="100"/>
  <c r="BV411" i="100" s="1"/>
  <c r="AK409" i="100"/>
  <c r="AK416" i="100"/>
  <c r="BI405" i="100"/>
  <c r="BT416" i="100"/>
  <c r="BT409" i="100"/>
  <c r="BT411" i="100" s="1"/>
  <c r="AV411" i="100"/>
  <c r="AE416" i="100"/>
  <c r="AE409" i="100"/>
  <c r="AE411" i="100" s="1"/>
  <c r="BU410" i="100"/>
  <c r="BB409" i="100"/>
  <c r="BB416" i="100"/>
  <c r="BB410" i="100"/>
  <c r="AK410" i="100"/>
  <c r="AK411" i="100" s="1"/>
  <c r="AR409" i="100"/>
  <c r="AR411" i="100" s="1"/>
  <c r="AR416" i="100"/>
  <c r="S405" i="100"/>
  <c r="AL410" i="100"/>
  <c r="AL416" i="100"/>
  <c r="AL409" i="100"/>
  <c r="AJ410" i="100"/>
  <c r="AG416" i="100"/>
  <c r="AG409" i="100"/>
  <c r="AG411" i="100" s="1"/>
  <c r="BR416" i="100"/>
  <c r="BR409" i="100"/>
  <c r="BR411" i="100" s="1"/>
  <c r="BC405" i="100"/>
  <c r="BT220" i="100"/>
  <c r="BU214" i="100"/>
  <c r="BV265" i="100"/>
  <c r="BU266" i="100"/>
  <c r="BU346" i="100"/>
  <c r="BV345" i="100"/>
  <c r="T578" i="100"/>
  <c r="X329" i="100"/>
  <c r="X527" i="100"/>
  <c r="Z564" i="100"/>
  <c r="Z329" i="100"/>
  <c r="Z527" i="100"/>
  <c r="X334" i="100"/>
  <c r="X526" i="100"/>
  <c r="Z297" i="100"/>
  <c r="R446" i="100"/>
  <c r="R571" i="100" s="1"/>
  <c r="R445" i="100"/>
  <c r="R570" i="100" s="1"/>
  <c r="S531" i="100"/>
  <c r="V292" i="100" l="1"/>
  <c r="V561" i="100" s="1"/>
  <c r="V293" i="100"/>
  <c r="U540" i="100"/>
  <c r="U435" i="100"/>
  <c r="S435" i="100"/>
  <c r="S540" i="100"/>
  <c r="W431" i="100"/>
  <c r="W539" i="100"/>
  <c r="T569" i="100"/>
  <c r="V540" i="100"/>
  <c r="V435" i="100"/>
  <c r="R431" i="100"/>
  <c r="R539" i="100"/>
  <c r="V539" i="100"/>
  <c r="V431" i="100"/>
  <c r="R569" i="100"/>
  <c r="U539" i="100"/>
  <c r="U431" i="100"/>
  <c r="S539" i="100"/>
  <c r="S431" i="100"/>
  <c r="W435" i="100"/>
  <c r="W540" i="100"/>
  <c r="R568" i="100"/>
  <c r="T568" i="100"/>
  <c r="BX411" i="100"/>
  <c r="CA411" i="100"/>
  <c r="V563" i="100"/>
  <c r="V560" i="100"/>
  <c r="V324" i="100"/>
  <c r="W558" i="100"/>
  <c r="W325" i="100"/>
  <c r="X206" i="100"/>
  <c r="X278" i="100"/>
  <c r="X295" i="100" s="1"/>
  <c r="V333" i="100"/>
  <c r="Y204" i="100"/>
  <c r="V328" i="100"/>
  <c r="V531" i="100" s="1"/>
  <c r="V559" i="100"/>
  <c r="W310" i="100"/>
  <c r="W275" i="100"/>
  <c r="W277" i="100"/>
  <c r="W294" i="100" s="1"/>
  <c r="W276" i="100"/>
  <c r="BW411" i="100"/>
  <c r="AC411" i="100"/>
  <c r="BL411" i="100"/>
  <c r="AF411" i="100"/>
  <c r="AN411" i="100"/>
  <c r="AL411" i="100"/>
  <c r="S411" i="100"/>
  <c r="BK411" i="100"/>
  <c r="AJ411" i="100"/>
  <c r="S568" i="100"/>
  <c r="W568" i="100"/>
  <c r="V569" i="100"/>
  <c r="BB411" i="100"/>
  <c r="V568" i="100"/>
  <c r="U568" i="100"/>
  <c r="BI411" i="100"/>
  <c r="S569" i="100"/>
  <c r="W411" i="100"/>
  <c r="BO411" i="100"/>
  <c r="BU411" i="100"/>
  <c r="U569" i="100"/>
  <c r="BS411" i="100"/>
  <c r="BZ411" i="100"/>
  <c r="W569" i="100"/>
  <c r="BW345" i="100"/>
  <c r="BV346" i="100"/>
  <c r="BV214" i="100"/>
  <c r="BU220" i="100"/>
  <c r="BW265" i="100"/>
  <c r="BV266" i="100"/>
  <c r="Y578" i="100"/>
  <c r="Z334" i="100"/>
  <c r="Z526" i="100"/>
  <c r="V578" i="100"/>
  <c r="U578" i="100"/>
  <c r="W578" i="100"/>
  <c r="W293" i="100" l="1"/>
  <c r="W559" i="100" s="1"/>
  <c r="W292" i="100"/>
  <c r="W333" i="100" s="1"/>
  <c r="T539" i="100"/>
  <c r="T431" i="100"/>
  <c r="R435" i="100"/>
  <c r="R540" i="100"/>
  <c r="T540" i="100"/>
  <c r="T435" i="100"/>
  <c r="X558" i="100"/>
  <c r="X325" i="100"/>
  <c r="Z204" i="100"/>
  <c r="X310" i="100"/>
  <c r="X276" i="100"/>
  <c r="X277" i="100"/>
  <c r="X294" i="100" s="1"/>
  <c r="X275" i="100"/>
  <c r="Y206" i="100"/>
  <c r="Y278" i="100"/>
  <c r="Y295" i="100" s="1"/>
  <c r="W560" i="100"/>
  <c r="W563" i="100"/>
  <c r="W324" i="100"/>
  <c r="BV220" i="100"/>
  <c r="BW214" i="100"/>
  <c r="BW266" i="100"/>
  <c r="BX265" i="100"/>
  <c r="BX345" i="100"/>
  <c r="BW346" i="100"/>
  <c r="R578" i="100"/>
  <c r="S578" i="100"/>
  <c r="W561" i="100" l="1"/>
  <c r="W328" i="100"/>
  <c r="W531" i="100" s="1"/>
  <c r="X292" i="100"/>
  <c r="X333" i="100" s="1"/>
  <c r="X293" i="100"/>
  <c r="X559" i="100" s="1"/>
  <c r="Y325" i="100"/>
  <c r="Y558" i="100"/>
  <c r="AA204" i="100"/>
  <c r="Z206" i="100"/>
  <c r="Z278" i="100"/>
  <c r="Z295" i="100" s="1"/>
  <c r="X561" i="100"/>
  <c r="Y310" i="100"/>
  <c r="Y277" i="100"/>
  <c r="Y294" i="100" s="1"/>
  <c r="Y276" i="100"/>
  <c r="Y275" i="100"/>
  <c r="X563" i="100"/>
  <c r="X324" i="100"/>
  <c r="X560" i="100"/>
  <c r="X328" i="100"/>
  <c r="X531" i="100" s="1"/>
  <c r="BW220" i="100"/>
  <c r="BX214" i="100"/>
  <c r="BX266" i="100"/>
  <c r="BY265" i="100"/>
  <c r="BY345" i="100"/>
  <c r="BX346" i="100"/>
  <c r="X578" i="100"/>
  <c r="Z578" i="100"/>
  <c r="Y293" i="100" l="1"/>
  <c r="Y328" i="100" s="1"/>
  <c r="Y531" i="100" s="1"/>
  <c r="Y292" i="100"/>
  <c r="Y561" i="100" s="1"/>
  <c r="Y559" i="100"/>
  <c r="Z310" i="100"/>
  <c r="Z276" i="100"/>
  <c r="Z275" i="100"/>
  <c r="Z277" i="100"/>
  <c r="Z294" i="100" s="1"/>
  <c r="Y324" i="100"/>
  <c r="Y560" i="100"/>
  <c r="Y563" i="100"/>
  <c r="AB204" i="100"/>
  <c r="AA206" i="100"/>
  <c r="AA310" i="100" s="1"/>
  <c r="Y333" i="100"/>
  <c r="Z325" i="100"/>
  <c r="Z558" i="100"/>
  <c r="BY266" i="100"/>
  <c r="BZ265" i="100"/>
  <c r="BY214" i="100"/>
  <c r="BX220" i="100"/>
  <c r="BY346" i="100"/>
  <c r="BZ345" i="100"/>
  <c r="Z292" i="100" l="1"/>
  <c r="Z561" i="100" s="1"/>
  <c r="Z293" i="100"/>
  <c r="Z559" i="100" s="1"/>
  <c r="AC204" i="100"/>
  <c r="AB206" i="100"/>
  <c r="AB310" i="100" s="1"/>
  <c r="Z560" i="100"/>
  <c r="Z324" i="100"/>
  <c r="Z563" i="100"/>
  <c r="Z333" i="100"/>
  <c r="BY220" i="100"/>
  <c r="BZ214" i="100"/>
  <c r="CA345" i="100"/>
  <c r="BZ346" i="100"/>
  <c r="CA265" i="100"/>
  <c r="BZ266" i="100"/>
  <c r="AA578" i="100"/>
  <c r="Z328" i="100" l="1"/>
  <c r="Z531" i="100" s="1"/>
  <c r="AD204" i="100"/>
  <c r="AC206" i="100"/>
  <c r="AC310" i="100" s="1"/>
  <c r="CB345" i="100"/>
  <c r="CA346" i="100"/>
  <c r="BZ220" i="100"/>
  <c r="CA214" i="100"/>
  <c r="CB265" i="100"/>
  <c r="CA266" i="100"/>
  <c r="AB578" i="100"/>
  <c r="AE204" i="100" l="1"/>
  <c r="AD206" i="100"/>
  <c r="AD310" i="100" s="1"/>
  <c r="CA220" i="100"/>
  <c r="CB214" i="100"/>
  <c r="CB266" i="100"/>
  <c r="CC265" i="100"/>
  <c r="CC345" i="100"/>
  <c r="CB346" i="100"/>
  <c r="AF204" i="100" l="1"/>
  <c r="AE206" i="100"/>
  <c r="AE310" i="100" s="1"/>
  <c r="CC266" i="100"/>
  <c r="CD265" i="100"/>
  <c r="CD266" i="100" s="1"/>
  <c r="CC214" i="100"/>
  <c r="CB220" i="100"/>
  <c r="CC346" i="100"/>
  <c r="CD345" i="100"/>
  <c r="CD346" i="100" s="1"/>
  <c r="AG204" i="100" l="1"/>
  <c r="AF206" i="100"/>
  <c r="AF310" i="100" s="1"/>
  <c r="CD214" i="100"/>
  <c r="CD220" i="100" s="1"/>
  <c r="CC220" i="100"/>
  <c r="AD578" i="100"/>
  <c r="AE578" i="100"/>
  <c r="AH204" i="100" l="1"/>
  <c r="AG206" i="100"/>
  <c r="AG310" i="100" s="1"/>
  <c r="AF578" i="100"/>
  <c r="AI204" i="100" l="1"/>
  <c r="AH206" i="100"/>
  <c r="AH310" i="100" s="1"/>
  <c r="AJ204" i="100" l="1"/>
  <c r="AI206" i="100"/>
  <c r="AI310" i="100" s="1"/>
  <c r="AG578" i="100"/>
  <c r="AK204" i="100" l="1"/>
  <c r="AJ206" i="100"/>
  <c r="AJ310" i="100" s="1"/>
  <c r="AH578" i="100"/>
  <c r="AL204" i="100" l="1"/>
  <c r="AK206" i="100"/>
  <c r="AK310" i="100" s="1"/>
  <c r="AI578" i="100"/>
  <c r="AM204" i="100" l="1"/>
  <c r="AL206" i="100"/>
  <c r="AL310" i="100" s="1"/>
  <c r="AJ578" i="100"/>
  <c r="AN204" i="100" l="1"/>
  <c r="AM206" i="100"/>
  <c r="AM310" i="100" s="1"/>
  <c r="AK578" i="100"/>
  <c r="AL578" i="100"/>
  <c r="AO204" i="100" l="1"/>
  <c r="AN206" i="100"/>
  <c r="AN310" i="100" s="1"/>
  <c r="AP204" i="100" l="1"/>
  <c r="AO206" i="100"/>
  <c r="AO310" i="100" s="1"/>
  <c r="AM578" i="100"/>
  <c r="AQ204" i="100" l="1"/>
  <c r="AP206" i="100"/>
  <c r="AP310" i="100" s="1"/>
  <c r="AN578" i="100"/>
  <c r="AR204" i="100" l="1"/>
  <c r="AQ206" i="100"/>
  <c r="AQ310" i="100" s="1"/>
  <c r="AO578" i="100"/>
  <c r="AS204" i="100" l="1"/>
  <c r="AR206" i="100"/>
  <c r="AR310" i="100" s="1"/>
  <c r="AP578" i="100"/>
  <c r="AT204" i="100" l="1"/>
  <c r="AS206" i="100"/>
  <c r="AS310" i="100" s="1"/>
  <c r="AQ578" i="100"/>
  <c r="AU204" i="100" l="1"/>
  <c r="AT206" i="100"/>
  <c r="AT310" i="100" s="1"/>
  <c r="AR578" i="100"/>
  <c r="AV204" i="100" l="1"/>
  <c r="AU206" i="100"/>
  <c r="AU310" i="100" s="1"/>
  <c r="AS578" i="100"/>
  <c r="AW204" i="100" l="1"/>
  <c r="AV206" i="100"/>
  <c r="AV310" i="100" s="1"/>
  <c r="AT578" i="100"/>
  <c r="AX204" i="100" l="1"/>
  <c r="AW206" i="100"/>
  <c r="AW310" i="100" s="1"/>
  <c r="AU578" i="100"/>
  <c r="AY204" i="100" l="1"/>
  <c r="AX206" i="100"/>
  <c r="AX310" i="100" s="1"/>
  <c r="AV578" i="100"/>
  <c r="AZ204" i="100" l="1"/>
  <c r="AY206" i="100"/>
  <c r="AY310" i="100" s="1"/>
  <c r="AW578" i="100"/>
  <c r="BA204" i="100" l="1"/>
  <c r="AZ206" i="100"/>
  <c r="AZ310" i="100" s="1"/>
  <c r="AX578" i="100"/>
  <c r="BB204" i="100" l="1"/>
  <c r="BA206" i="100"/>
  <c r="BA310" i="100" s="1"/>
  <c r="AY578" i="100"/>
  <c r="BC204" i="100" l="1"/>
  <c r="BB206" i="100"/>
  <c r="BB310" i="100" s="1"/>
  <c r="AZ578" i="100"/>
  <c r="BD204" i="100" l="1"/>
  <c r="BC206" i="100"/>
  <c r="BC310" i="100" s="1"/>
  <c r="BA578" i="100"/>
  <c r="BE204" i="100" l="1"/>
  <c r="BD206" i="100"/>
  <c r="BD310" i="100" s="1"/>
  <c r="BB578" i="100"/>
  <c r="BF204" i="100" l="1"/>
  <c r="BE206" i="100"/>
  <c r="BE310" i="100" s="1"/>
  <c r="BC578" i="100"/>
  <c r="BG204" i="100" l="1"/>
  <c r="BF206" i="100"/>
  <c r="BF310" i="100" s="1"/>
  <c r="BD578" i="100"/>
  <c r="BH204" i="100" l="1"/>
  <c r="BG206" i="100"/>
  <c r="BG310" i="100" s="1"/>
  <c r="BE578" i="100"/>
  <c r="BI204" i="100" l="1"/>
  <c r="BH206" i="100"/>
  <c r="BH310" i="100" s="1"/>
  <c r="BF578" i="100"/>
  <c r="BJ204" i="100" l="1"/>
  <c r="BI206" i="100"/>
  <c r="BI310" i="100" s="1"/>
  <c r="BG578" i="100"/>
  <c r="BK204" i="100" l="1"/>
  <c r="BJ206" i="100"/>
  <c r="BJ310" i="100" s="1"/>
  <c r="BH578" i="100"/>
  <c r="BL204" i="100" l="1"/>
  <c r="BK206" i="100"/>
  <c r="BK310" i="100" s="1"/>
  <c r="BI578" i="100"/>
  <c r="BM204" i="100" l="1"/>
  <c r="BL206" i="100"/>
  <c r="BL310" i="100" s="1"/>
  <c r="BJ578" i="100"/>
  <c r="BN204" i="100" l="1"/>
  <c r="BM206" i="100"/>
  <c r="BM310" i="100" s="1"/>
  <c r="K310" i="100" s="1" a="1"/>
  <c r="K310" i="100" s="1"/>
  <c r="BK578" i="100"/>
  <c r="BO204" i="100" l="1"/>
  <c r="BN206" i="100"/>
  <c r="BN310" i="100" s="1"/>
  <c r="BL578" i="100"/>
  <c r="BP204" i="100" l="1"/>
  <c r="BO206" i="100"/>
  <c r="BO310" i="100" s="1"/>
  <c r="BM578" i="100"/>
  <c r="BO578" i="100"/>
  <c r="BN578" i="100"/>
  <c r="BQ204" i="100" l="1"/>
  <c r="BP206" i="100"/>
  <c r="BP310" i="100" s="1"/>
  <c r="BP578" i="100"/>
  <c r="BR204" i="100" l="1"/>
  <c r="BQ206" i="100"/>
  <c r="BQ310" i="100" s="1"/>
  <c r="AC578" i="100"/>
  <c r="U241" i="100"/>
  <c r="AA241" i="100"/>
  <c r="V241" i="100"/>
  <c r="BS204" i="100" l="1"/>
  <c r="BR206" i="100"/>
  <c r="BR310" i="100" s="1"/>
  <c r="V242" i="100"/>
  <c r="V243" i="100" s="1"/>
  <c r="T241" i="100"/>
  <c r="U242" i="100"/>
  <c r="U243" i="100" s="1"/>
  <c r="AA242" i="100"/>
  <c r="AA243" i="100" s="1"/>
  <c r="BT204" i="100" l="1"/>
  <c r="BS206" i="100"/>
  <c r="BS310" i="100" s="1"/>
  <c r="T242" i="100"/>
  <c r="BU204" i="100" l="1"/>
  <c r="BT206" i="100"/>
  <c r="BT310" i="100" s="1"/>
  <c r="T243" i="100"/>
  <c r="BV204" i="100" l="1"/>
  <c r="BU206" i="100"/>
  <c r="BU310" i="100" s="1"/>
  <c r="R248" i="100"/>
  <c r="R249" i="100" s="1"/>
  <c r="S248" i="100"/>
  <c r="S249" i="100" s="1"/>
  <c r="BW204" i="100" l="1"/>
  <c r="BV206" i="100"/>
  <c r="BV310" i="100" s="1"/>
  <c r="R253" i="100"/>
  <c r="R250" i="100"/>
  <c r="S250" i="100"/>
  <c r="S253" i="100"/>
  <c r="S255" i="100" s="1"/>
  <c r="BX204" i="100" l="1"/>
  <c r="BW206" i="100"/>
  <c r="BW310" i="100" s="1"/>
  <c r="R259" i="100"/>
  <c r="R283" i="100" s="1"/>
  <c r="R284" i="100"/>
  <c r="R254" i="100"/>
  <c r="R255" i="100"/>
  <c r="S254" i="100"/>
  <c r="S256" i="100" s="1"/>
  <c r="S284" i="100"/>
  <c r="S301" i="100" s="1"/>
  <c r="S259" i="100"/>
  <c r="S260" i="100" s="1"/>
  <c r="BY204" i="100" l="1"/>
  <c r="BX206" i="100"/>
  <c r="BX310" i="100" s="1"/>
  <c r="R285" i="100"/>
  <c r="R301" i="100"/>
  <c r="R256" i="100"/>
  <c r="S261" i="100"/>
  <c r="S283" i="100"/>
  <c r="S331" i="100"/>
  <c r="S521" i="100"/>
  <c r="S522" i="100"/>
  <c r="BZ204" i="100" l="1"/>
  <c r="BY206" i="100"/>
  <c r="BY310" i="100" s="1"/>
  <c r="R300" i="100"/>
  <c r="R521" i="100"/>
  <c r="R331" i="100"/>
  <c r="R522" i="100"/>
  <c r="S300" i="100"/>
  <c r="S262" i="100"/>
  <c r="CA204" i="100" l="1"/>
  <c r="BZ206" i="100"/>
  <c r="BZ310" i="100" s="1"/>
  <c r="R354" i="100"/>
  <c r="R364" i="100" s="1"/>
  <c r="R330" i="100"/>
  <c r="R303" i="100"/>
  <c r="S330" i="100"/>
  <c r="CB204" i="100" l="1"/>
  <c r="CA206" i="100"/>
  <c r="CA310" i="100" s="1"/>
  <c r="R348" i="100"/>
  <c r="R165" i="100"/>
  <c r="R367" i="100"/>
  <c r="R536" i="100" s="1"/>
  <c r="R366" i="100"/>
  <c r="R535" i="100" s="1"/>
  <c r="R335" i="100"/>
  <c r="R336" i="100" s="1"/>
  <c r="S165" i="100"/>
  <c r="S348" i="100"/>
  <c r="CC204" i="100" l="1"/>
  <c r="CB206" i="100"/>
  <c r="CB310" i="100" s="1"/>
  <c r="R368" i="100"/>
  <c r="R371" i="100" s="1"/>
  <c r="R349" i="100"/>
  <c r="R350" i="100"/>
  <c r="S349" i="100"/>
  <c r="S350" i="100"/>
  <c r="CD204" i="100" l="1"/>
  <c r="CD206" i="100" s="1"/>
  <c r="CD310" i="100" s="1"/>
  <c r="CC206" i="100"/>
  <c r="CC310" i="100" s="1"/>
  <c r="R530" i="100"/>
  <c r="R524" i="100"/>
  <c r="R529" i="100"/>
  <c r="R523" i="100"/>
  <c r="S523" i="100"/>
  <c r="S529" i="100"/>
  <c r="S524" i="100"/>
  <c r="S530" i="100"/>
  <c r="V24" i="100" l="1"/>
  <c r="W24" i="100" s="1"/>
  <c r="X24" i="100" s="1"/>
  <c r="Y24" i="100" s="1"/>
  <c r="Z24" i="100" s="1"/>
  <c r="R24" i="100" l="1"/>
  <c r="V30" i="100"/>
  <c r="V73" i="100" l="1"/>
  <c r="V118" i="100"/>
  <c r="V37" i="100"/>
  <c r="V80" i="100"/>
  <c r="W30" i="100"/>
  <c r="W25" i="100"/>
  <c r="W26" i="100" s="1"/>
  <c r="R25" i="100"/>
  <c r="R26" i="100" s="1"/>
  <c r="R30" i="100"/>
  <c r="S24" i="100"/>
  <c r="X25" i="100" l="1"/>
  <c r="X26" i="100" s="1"/>
  <c r="X30" i="100"/>
  <c r="S30" i="100"/>
  <c r="S25" i="100"/>
  <c r="S26" i="100" s="1"/>
  <c r="T24" i="100"/>
  <c r="R80" i="100"/>
  <c r="R73" i="100"/>
  <c r="R37" i="100"/>
  <c r="R118" i="100"/>
  <c r="W73" i="100"/>
  <c r="W37" i="100"/>
  <c r="W80" i="100"/>
  <c r="W118" i="100"/>
  <c r="R39" i="100" l="1"/>
  <c r="W39" i="100"/>
  <c r="X80" i="100"/>
  <c r="X118" i="100"/>
  <c r="X37" i="100"/>
  <c r="X73" i="100"/>
  <c r="T25" i="100"/>
  <c r="T26" i="100" s="1"/>
  <c r="T30" i="100"/>
  <c r="U24" i="100"/>
  <c r="Y25" i="100"/>
  <c r="Y26" i="100" s="1"/>
  <c r="Y30" i="100"/>
  <c r="S80" i="100"/>
  <c r="S37" i="100"/>
  <c r="S118" i="100"/>
  <c r="S73" i="100"/>
  <c r="S39" i="100" l="1"/>
  <c r="X39" i="100"/>
  <c r="U30" i="100"/>
  <c r="U25" i="100"/>
  <c r="Z25" i="100"/>
  <c r="Z26" i="100" s="1"/>
  <c r="Z30" i="100"/>
  <c r="Z80" i="100" s="1"/>
  <c r="T118" i="100"/>
  <c r="T73" i="100"/>
  <c r="T80" i="100"/>
  <c r="T37" i="100"/>
  <c r="Y37" i="100"/>
  <c r="Y118" i="100"/>
  <c r="Y80" i="100"/>
  <c r="Y73" i="100"/>
  <c r="T39" i="100" l="1"/>
  <c r="Y39" i="100"/>
  <c r="Z73" i="100"/>
  <c r="Z118" i="100"/>
  <c r="Z37" i="100"/>
  <c r="V26" i="100"/>
  <c r="U26" i="100"/>
  <c r="AA25" i="100"/>
  <c r="AA26" i="100" s="1"/>
  <c r="AA30" i="100"/>
  <c r="AB24" i="100"/>
  <c r="U73" i="100"/>
  <c r="U37" i="100"/>
  <c r="U118" i="100"/>
  <c r="U80" i="100"/>
  <c r="AA37" i="100" l="1"/>
  <c r="AA80" i="100"/>
  <c r="Z39" i="100"/>
  <c r="AB25" i="100"/>
  <c r="AB26" i="100" s="1"/>
  <c r="AB30" i="100"/>
  <c r="AC24" i="100"/>
  <c r="U39" i="100"/>
  <c r="V39" i="100"/>
  <c r="AA39" i="100" l="1"/>
  <c r="AC30" i="100"/>
  <c r="AC25" i="100"/>
  <c r="AC26" i="100" s="1"/>
  <c r="AD24" i="100"/>
  <c r="AB37" i="100"/>
  <c r="AA73" i="100"/>
  <c r="AA454" i="100"/>
  <c r="AA461" i="100"/>
  <c r="AA463" i="100" s="1"/>
  <c r="AB36" i="100" l="1"/>
  <c r="Z545" i="100"/>
  <c r="AA462" i="100"/>
  <c r="AA544" i="100" s="1"/>
  <c r="AC37" i="100"/>
  <c r="Z543" i="100"/>
  <c r="AD25" i="100"/>
  <c r="AD26" i="100" s="1"/>
  <c r="AD30" i="100"/>
  <c r="AE24" i="100"/>
  <c r="AC36" i="100" l="1"/>
  <c r="AA464" i="100"/>
  <c r="AA546" i="100" s="1"/>
  <c r="AE25" i="100"/>
  <c r="AE26" i="100" s="1"/>
  <c r="AE30" i="100"/>
  <c r="AF24" i="100"/>
  <c r="AD37" i="100"/>
  <c r="AD36" i="100" l="1"/>
  <c r="AE37" i="100"/>
  <c r="AF25" i="100"/>
  <c r="AF26" i="100" s="1"/>
  <c r="AF30" i="100"/>
  <c r="AG24" i="100"/>
  <c r="AE36" i="100" l="1"/>
  <c r="AG25" i="100"/>
  <c r="AG26" i="100" s="1"/>
  <c r="AG30" i="100"/>
  <c r="AH24" i="100"/>
  <c r="AF37" i="100"/>
  <c r="AF36" i="100" l="1"/>
  <c r="AG37" i="100"/>
  <c r="AH25" i="100"/>
  <c r="AH26" i="100" s="1"/>
  <c r="AH30" i="100"/>
  <c r="AI24" i="100"/>
  <c r="AG36" i="100" l="1"/>
  <c r="AH37" i="100"/>
  <c r="AI30" i="100"/>
  <c r="AI25" i="100"/>
  <c r="AI26" i="100" s="1"/>
  <c r="AJ24" i="100"/>
  <c r="AH36" i="100" l="1"/>
  <c r="AI37" i="100"/>
  <c r="AJ25" i="100"/>
  <c r="AJ26" i="100" s="1"/>
  <c r="AJ30" i="100"/>
  <c r="AK24" i="100"/>
  <c r="AI36" i="100" l="1"/>
  <c r="AK25" i="100"/>
  <c r="AK26" i="100" s="1"/>
  <c r="AK30" i="100"/>
  <c r="AL24" i="100"/>
  <c r="AJ37" i="100"/>
  <c r="AJ36" i="100" l="1"/>
  <c r="AL25" i="100"/>
  <c r="AL26" i="100" s="1"/>
  <c r="AL30" i="100"/>
  <c r="AM24" i="100"/>
  <c r="AK37" i="100"/>
  <c r="AK36" i="100" l="1"/>
  <c r="AL37" i="100"/>
  <c r="AM25" i="100"/>
  <c r="AM26" i="100" s="1"/>
  <c r="AN24" i="100"/>
  <c r="AM30" i="100"/>
  <c r="AL36" i="100" l="1"/>
  <c r="AN30" i="100"/>
  <c r="AN25" i="100"/>
  <c r="AN26" i="100" s="1"/>
  <c r="AO24" i="100"/>
  <c r="AM37" i="100"/>
  <c r="AM36" i="100" l="1"/>
  <c r="AO30" i="100"/>
  <c r="AO25" i="100"/>
  <c r="AO26" i="100" s="1"/>
  <c r="AP24" i="100"/>
  <c r="AN37" i="100"/>
  <c r="AN36" i="100" l="1"/>
  <c r="AO37" i="100"/>
  <c r="AP25" i="100"/>
  <c r="AP26" i="100" s="1"/>
  <c r="AP30" i="100"/>
  <c r="AQ24" i="100"/>
  <c r="AO36" i="100" l="1"/>
  <c r="AP37" i="100"/>
  <c r="AQ25" i="100"/>
  <c r="AQ26" i="100" s="1"/>
  <c r="AQ30" i="100"/>
  <c r="AR24" i="100"/>
  <c r="AP36" i="100" l="1"/>
  <c r="AR25" i="100"/>
  <c r="AR26" i="100" s="1"/>
  <c r="AR30" i="100"/>
  <c r="AS24" i="100"/>
  <c r="AQ37" i="100"/>
  <c r="AQ36" i="100" l="1"/>
  <c r="AS25" i="100"/>
  <c r="AS26" i="100" s="1"/>
  <c r="AS30" i="100"/>
  <c r="AT24" i="100"/>
  <c r="AR37" i="100"/>
  <c r="AR36" i="100" l="1"/>
  <c r="AS37" i="100"/>
  <c r="AT25" i="100"/>
  <c r="AT26" i="100" s="1"/>
  <c r="AT30" i="100"/>
  <c r="AU24" i="100"/>
  <c r="AS36" i="100" l="1"/>
  <c r="AT37" i="100"/>
  <c r="AU25" i="100"/>
  <c r="AU26" i="100" s="1"/>
  <c r="AU30" i="100"/>
  <c r="AV24" i="100"/>
  <c r="AT36" i="100" l="1"/>
  <c r="AU37" i="100"/>
  <c r="AV25" i="100"/>
  <c r="AV26" i="100" s="1"/>
  <c r="AV30" i="100"/>
  <c r="AW24" i="100"/>
  <c r="AU36" i="100" l="1"/>
  <c r="AV37" i="100"/>
  <c r="AW25" i="100"/>
  <c r="AW26" i="100" s="1"/>
  <c r="AW30" i="100"/>
  <c r="AX24" i="100"/>
  <c r="AV36" i="100" l="1"/>
  <c r="AX30" i="100"/>
  <c r="AX25" i="100"/>
  <c r="AX26" i="100" s="1"/>
  <c r="AY24" i="100"/>
  <c r="AW37" i="100"/>
  <c r="AW36" i="100" l="1"/>
  <c r="AX37" i="100"/>
  <c r="AY25" i="100"/>
  <c r="AY26" i="100" s="1"/>
  <c r="AY30" i="100"/>
  <c r="AZ24" i="100"/>
  <c r="AX36" i="100" l="1"/>
  <c r="AZ25" i="100"/>
  <c r="AZ26" i="100" s="1"/>
  <c r="AZ30" i="100"/>
  <c r="BA24" i="100"/>
  <c r="AY37" i="100"/>
  <c r="AY36" i="100" l="1"/>
  <c r="BA25" i="100"/>
  <c r="BA26" i="100" s="1"/>
  <c r="BA30" i="100"/>
  <c r="BB24" i="100"/>
  <c r="AZ37" i="100"/>
  <c r="AZ36" i="100" l="1"/>
  <c r="BA37" i="100"/>
  <c r="BB25" i="100"/>
  <c r="BB26" i="100" s="1"/>
  <c r="BB30" i="100"/>
  <c r="BC24" i="100"/>
  <c r="BA36" i="100" l="1"/>
  <c r="BB37" i="100"/>
  <c r="BC25" i="100"/>
  <c r="BC26" i="100" s="1"/>
  <c r="BD24" i="100"/>
  <c r="BC30" i="100"/>
  <c r="BB36" i="100" l="1"/>
  <c r="BC37" i="100"/>
  <c r="BD25" i="100"/>
  <c r="BD26" i="100" s="1"/>
  <c r="BD30" i="100"/>
  <c r="BE24" i="100"/>
  <c r="BC36" i="100" l="1"/>
  <c r="BE25" i="100"/>
  <c r="BE26" i="100" s="1"/>
  <c r="BE30" i="100"/>
  <c r="BF24" i="100"/>
  <c r="BD37" i="100"/>
  <c r="BD36" i="100" l="1"/>
  <c r="BE37" i="100"/>
  <c r="BF25" i="100"/>
  <c r="BF26" i="100" s="1"/>
  <c r="BG24" i="100"/>
  <c r="BF30" i="100"/>
  <c r="BE36" i="100" l="1"/>
  <c r="BF37" i="100"/>
  <c r="BG25" i="100"/>
  <c r="BG26" i="100" s="1"/>
  <c r="BG30" i="100"/>
  <c r="BH24" i="100"/>
  <c r="BF36" i="100" l="1"/>
  <c r="BH25" i="100"/>
  <c r="BH26" i="100" s="1"/>
  <c r="BH30" i="100"/>
  <c r="BI24" i="100"/>
  <c r="BG37" i="100"/>
  <c r="BG36" i="100" l="1"/>
  <c r="BI30" i="100"/>
  <c r="BI25" i="100"/>
  <c r="BI26" i="100" s="1"/>
  <c r="BJ24" i="100"/>
  <c r="BH37" i="100"/>
  <c r="BH36" i="100" l="1"/>
  <c r="BI37" i="100"/>
  <c r="BJ25" i="100"/>
  <c r="BJ26" i="100" s="1"/>
  <c r="BJ30" i="100"/>
  <c r="BK24" i="100"/>
  <c r="BI36" i="100" l="1"/>
  <c r="BJ37" i="100"/>
  <c r="BK30" i="100"/>
  <c r="BK25" i="100"/>
  <c r="BK26" i="100" s="1"/>
  <c r="BL24" i="100"/>
  <c r="BJ36" i="100" l="1"/>
  <c r="BL25" i="100"/>
  <c r="BL26" i="100" s="1"/>
  <c r="BL30" i="100"/>
  <c r="BM24" i="100"/>
  <c r="BK37" i="100"/>
  <c r="BK36" i="100" l="1"/>
  <c r="BL37" i="100"/>
  <c r="BM25" i="100"/>
  <c r="BM26" i="100" s="1"/>
  <c r="BM30" i="100"/>
  <c r="BN24" i="100"/>
  <c r="BL36" i="100" l="1"/>
  <c r="BM37" i="100"/>
  <c r="BN25" i="100"/>
  <c r="BN26" i="100" s="1"/>
  <c r="BN30" i="100"/>
  <c r="BO24" i="100"/>
  <c r="BM36" i="100" l="1"/>
  <c r="BO30" i="100"/>
  <c r="BO25" i="100"/>
  <c r="BO26" i="100" s="1"/>
  <c r="BP24" i="100"/>
  <c r="BN37" i="100"/>
  <c r="BN36" i="100" l="1"/>
  <c r="BP30" i="100"/>
  <c r="BP25" i="100"/>
  <c r="BP26" i="100" s="1"/>
  <c r="BQ24" i="100"/>
  <c r="BO37" i="100"/>
  <c r="BO36" i="100" l="1"/>
  <c r="BP37" i="100"/>
  <c r="BQ30" i="100"/>
  <c r="BR24" i="100"/>
  <c r="BQ25" i="100"/>
  <c r="BQ26" i="100" s="1"/>
  <c r="BP36" i="100" l="1"/>
  <c r="BQ37" i="100"/>
  <c r="BR25" i="100"/>
  <c r="BR26" i="100" s="1"/>
  <c r="BR30" i="100"/>
  <c r="BS24" i="100"/>
  <c r="BQ36" i="100" l="1"/>
  <c r="L46" i="100" a="1"/>
  <c r="BR37" i="100"/>
  <c r="BS25" i="100"/>
  <c r="BS26" i="100" s="1"/>
  <c r="BT24" i="100"/>
  <c r="BS30" i="100"/>
  <c r="BR36" i="100" l="1"/>
  <c r="Q46" i="100"/>
  <c r="Y46" i="100"/>
  <c r="V46" i="100"/>
  <c r="N46" i="100"/>
  <c r="S46" i="100"/>
  <c r="U46" i="100"/>
  <c r="T46" i="100"/>
  <c r="M46" i="100"/>
  <c r="X46" i="100"/>
  <c r="L46" i="100"/>
  <c r="R46" i="100"/>
  <c r="W46" i="100"/>
  <c r="Z46" i="100"/>
  <c r="P46" i="100"/>
  <c r="O46" i="100"/>
  <c r="AA46" i="100"/>
  <c r="AB46" i="100"/>
  <c r="AC46" i="100"/>
  <c r="AD46" i="100"/>
  <c r="AE46" i="100"/>
  <c r="AF46" i="100"/>
  <c r="AG46" i="100"/>
  <c r="AH46" i="100"/>
  <c r="AI46" i="100"/>
  <c r="AJ46" i="100"/>
  <c r="AK46" i="100"/>
  <c r="AL46" i="100"/>
  <c r="AM46" i="100"/>
  <c r="AN46" i="100"/>
  <c r="AO46" i="100"/>
  <c r="AP46" i="100"/>
  <c r="AQ46" i="100"/>
  <c r="AR46" i="100"/>
  <c r="AS46" i="100"/>
  <c r="AT46" i="100"/>
  <c r="AU46" i="100"/>
  <c r="AV46" i="100"/>
  <c r="AW46" i="100"/>
  <c r="AX46" i="100"/>
  <c r="AY46" i="100"/>
  <c r="AZ46" i="100"/>
  <c r="BA46" i="100"/>
  <c r="BB46" i="100"/>
  <c r="BC46" i="100"/>
  <c r="BD46" i="100"/>
  <c r="BE46" i="100"/>
  <c r="BF46" i="100"/>
  <c r="BG46" i="100"/>
  <c r="BH46" i="100"/>
  <c r="BI46" i="100"/>
  <c r="BJ46" i="100"/>
  <c r="BK46" i="100"/>
  <c r="BL46" i="100"/>
  <c r="BM46" i="100"/>
  <c r="BN46" i="100"/>
  <c r="BO46" i="100"/>
  <c r="BQ46" i="100" a="1"/>
  <c r="BQ46" i="100" s="1"/>
  <c r="BP46" i="100"/>
  <c r="BS37" i="100"/>
  <c r="BT30" i="100"/>
  <c r="BT25" i="100"/>
  <c r="BT26" i="100" s="1"/>
  <c r="BU24" i="100"/>
  <c r="M152" i="100" l="1"/>
  <c r="Q152" i="100"/>
  <c r="V152" i="100"/>
  <c r="T152" i="100"/>
  <c r="S152" i="100"/>
  <c r="X152" i="100"/>
  <c r="AH152" i="100"/>
  <c r="AD152" i="100"/>
  <c r="AK152" i="100"/>
  <c r="AL152" i="100" s="1"/>
  <c r="AG152" i="100"/>
  <c r="AC152" i="100"/>
  <c r="AA152" i="100"/>
  <c r="Y152" i="100"/>
  <c r="AI152" i="100"/>
  <c r="AE152" i="100"/>
  <c r="P152" i="100"/>
  <c r="U152" i="100"/>
  <c r="R152" i="100"/>
  <c r="AJ152" i="100"/>
  <c r="AF152" i="100"/>
  <c r="AB152" i="100"/>
  <c r="N157" i="100"/>
  <c r="N152" i="100"/>
  <c r="O152" i="100"/>
  <c r="W152" i="100"/>
  <c r="Z152" i="100"/>
  <c r="BS36" i="100"/>
  <c r="AF518" i="100"/>
  <c r="AB518" i="100"/>
  <c r="BQ518" i="100"/>
  <c r="Q157" i="100"/>
  <c r="AA157" i="100"/>
  <c r="O157" i="100"/>
  <c r="O158" i="100" s="1"/>
  <c r="AL518" i="100"/>
  <c r="BE518" i="100"/>
  <c r="AG518" i="100"/>
  <c r="BK518" i="100"/>
  <c r="AM518" i="100"/>
  <c r="P157" i="100"/>
  <c r="BC518" i="100"/>
  <c r="BD518" i="100"/>
  <c r="AU518" i="100"/>
  <c r="AV518" i="100"/>
  <c r="AJ518" i="100"/>
  <c r="X518" i="100"/>
  <c r="X157" i="100"/>
  <c r="BP518" i="100"/>
  <c r="BO518" i="100"/>
  <c r="BF518" i="100"/>
  <c r="BG518" i="100"/>
  <c r="AY518" i="100"/>
  <c r="AT518" i="100"/>
  <c r="AQ518" i="100"/>
  <c r="AH518" i="100"/>
  <c r="AI518" i="100"/>
  <c r="AE518" i="100"/>
  <c r="S157" i="100"/>
  <c r="S518" i="100"/>
  <c r="U518" i="100"/>
  <c r="U157" i="100"/>
  <c r="W157" i="100"/>
  <c r="W518" i="100"/>
  <c r="BM518" i="100"/>
  <c r="BN518" i="100"/>
  <c r="BJ518" i="100"/>
  <c r="BB518" i="100"/>
  <c r="AX518" i="100"/>
  <c r="AP518" i="100"/>
  <c r="AD518" i="100"/>
  <c r="M157" i="100"/>
  <c r="N158" i="100" s="1"/>
  <c r="V157" i="100"/>
  <c r="V518" i="100"/>
  <c r="Z518" i="100"/>
  <c r="Z157" i="100"/>
  <c r="BL518" i="100"/>
  <c r="BH518" i="100"/>
  <c r="BI518" i="100"/>
  <c r="AZ518" i="100"/>
  <c r="BA518" i="100"/>
  <c r="AW518" i="100"/>
  <c r="AR518" i="100"/>
  <c r="AS518" i="100"/>
  <c r="AN518" i="100"/>
  <c r="AO518" i="100"/>
  <c r="AK518" i="100"/>
  <c r="AC518" i="100"/>
  <c r="AA518" i="100"/>
  <c r="Y157" i="100"/>
  <c r="Y518" i="100"/>
  <c r="T518" i="100"/>
  <c r="T157" i="100"/>
  <c r="R157" i="100"/>
  <c r="R518" i="100"/>
  <c r="BT37" i="100"/>
  <c r="BR46" i="100" a="1"/>
  <c r="BR46" i="100" s="1"/>
  <c r="BU30" i="100"/>
  <c r="BV24" i="100"/>
  <c r="BU25" i="100"/>
  <c r="BU26" i="100" s="1"/>
  <c r="AL151" i="100" l="1"/>
  <c r="AM152" i="100"/>
  <c r="Q159" i="100"/>
  <c r="BT36" i="100"/>
  <c r="BR518" i="100"/>
  <c r="O159" i="100"/>
  <c r="AA159" i="100"/>
  <c r="AA158" i="100"/>
  <c r="P159" i="100"/>
  <c r="Q158" i="100"/>
  <c r="P158" i="100"/>
  <c r="N159" i="100"/>
  <c r="R158" i="100"/>
  <c r="R159" i="100"/>
  <c r="Y159" i="100"/>
  <c r="Y158" i="100"/>
  <c r="U158" i="100"/>
  <c r="U159" i="100"/>
  <c r="T159" i="100"/>
  <c r="T158" i="100"/>
  <c r="Z158" i="100"/>
  <c r="Z159" i="100"/>
  <c r="V158" i="100"/>
  <c r="V159" i="100"/>
  <c r="BS46" i="100" a="1"/>
  <c r="BS46" i="100" s="1"/>
  <c r="W158" i="100"/>
  <c r="W159" i="100"/>
  <c r="S159" i="100"/>
  <c r="S158" i="100"/>
  <c r="X159" i="100"/>
  <c r="X158" i="100"/>
  <c r="BU37" i="100"/>
  <c r="BV30" i="100"/>
  <c r="BW24" i="100"/>
  <c r="BV25" i="100"/>
  <c r="BV26" i="100" s="1"/>
  <c r="AL150" i="100" l="1"/>
  <c r="AL327" i="100"/>
  <c r="AL532" i="100" s="1"/>
  <c r="AN152" i="100"/>
  <c r="AM151" i="100"/>
  <c r="BU36" i="100"/>
  <c r="BS518" i="100"/>
  <c r="O9" i="164" s="1" a="1"/>
  <c r="BT46" i="100" a="1"/>
  <c r="BT46" i="100" s="1"/>
  <c r="BV37" i="100"/>
  <c r="BW30" i="100"/>
  <c r="BX24" i="100"/>
  <c r="BW25" i="100"/>
  <c r="BW26" i="100" s="1"/>
  <c r="AL149" i="100" l="1"/>
  <c r="AL322" i="100"/>
  <c r="AM150" i="100"/>
  <c r="AM327" i="100"/>
  <c r="AM532" i="100" s="1"/>
  <c r="AO152" i="100"/>
  <c r="AN151" i="100"/>
  <c r="BV36" i="100"/>
  <c r="Q9" i="164"/>
  <c r="U9" i="164"/>
  <c r="Y9" i="164"/>
  <c r="AC9" i="164"/>
  <c r="AG9" i="164"/>
  <c r="AK9" i="164"/>
  <c r="AO9" i="164"/>
  <c r="AS9" i="164"/>
  <c r="AW9" i="164"/>
  <c r="BA9" i="164"/>
  <c r="BE9" i="164"/>
  <c r="BI9" i="164"/>
  <c r="BM9" i="164"/>
  <c r="R9" i="164"/>
  <c r="V9" i="164"/>
  <c r="Z9" i="164"/>
  <c r="AD9" i="164"/>
  <c r="AH9" i="164"/>
  <c r="AL9" i="164"/>
  <c r="AP9" i="164"/>
  <c r="AT9" i="164"/>
  <c r="AX9" i="164"/>
  <c r="BB9" i="164"/>
  <c r="BF9" i="164"/>
  <c r="BJ9" i="164"/>
  <c r="BN9" i="164"/>
  <c r="S9" i="164"/>
  <c r="AA9" i="164"/>
  <c r="AI9" i="164"/>
  <c r="AQ9" i="164"/>
  <c r="AY9" i="164"/>
  <c r="BG9" i="164"/>
  <c r="BO9" i="164"/>
  <c r="T9" i="164"/>
  <c r="AB9" i="164"/>
  <c r="AJ9" i="164"/>
  <c r="AR9" i="164"/>
  <c r="AZ9" i="164"/>
  <c r="BH9" i="164"/>
  <c r="BP9" i="164"/>
  <c r="O9" i="164"/>
  <c r="W9" i="164"/>
  <c r="AE9" i="164"/>
  <c r="AM9" i="164"/>
  <c r="AU9" i="164"/>
  <c r="BC9" i="164"/>
  <c r="BK9" i="164"/>
  <c r="P9" i="164"/>
  <c r="X9" i="164"/>
  <c r="AF9" i="164"/>
  <c r="AN9" i="164"/>
  <c r="AV9" i="164"/>
  <c r="BD9" i="164"/>
  <c r="BL9" i="164"/>
  <c r="BT518" i="100"/>
  <c r="BU46" i="100" a="1"/>
  <c r="BU46" i="100" s="1"/>
  <c r="AB159" i="100"/>
  <c r="AB157" i="100" s="1"/>
  <c r="AB147" i="100" s="1"/>
  <c r="BW37" i="100"/>
  <c r="BX30" i="100"/>
  <c r="BX25" i="100"/>
  <c r="BX26" i="100" s="1"/>
  <c r="BY24" i="100"/>
  <c r="S51" i="164" l="1"/>
  <c r="AM149" i="100"/>
  <c r="AM322" i="100"/>
  <c r="AN150" i="100"/>
  <c r="AN327" i="100"/>
  <c r="AN532" i="100" s="1"/>
  <c r="AO151" i="100"/>
  <c r="AP152" i="100"/>
  <c r="BW36" i="100"/>
  <c r="BU518" i="100"/>
  <c r="AC51" i="164"/>
  <c r="BN51" i="164"/>
  <c r="AT51" i="164"/>
  <c r="AK51" i="164"/>
  <c r="BJ51" i="164"/>
  <c r="BM51" i="164"/>
  <c r="BK51" i="164"/>
  <c r="T51" i="164"/>
  <c r="AR51" i="164"/>
  <c r="AO51" i="164"/>
  <c r="BG51" i="164"/>
  <c r="BA51" i="164"/>
  <c r="BF51" i="164"/>
  <c r="AN51" i="164"/>
  <c r="BH51" i="164"/>
  <c r="X51" i="164"/>
  <c r="BE51" i="164"/>
  <c r="AY51" i="164"/>
  <c r="AL51" i="164"/>
  <c r="AH51" i="164"/>
  <c r="AM51" i="164"/>
  <c r="AX51" i="164"/>
  <c r="AS51" i="164"/>
  <c r="AQ51" i="164"/>
  <c r="AP51" i="164"/>
  <c r="AJ51" i="164"/>
  <c r="AU51" i="164"/>
  <c r="AV51" i="164"/>
  <c r="BD51" i="164"/>
  <c r="AD51" i="164"/>
  <c r="U51" i="164"/>
  <c r="BL51" i="164"/>
  <c r="BI51" i="164"/>
  <c r="AF51" i="164"/>
  <c r="BB51" i="164"/>
  <c r="AZ51" i="164"/>
  <c r="AW51" i="164"/>
  <c r="AE51" i="164"/>
  <c r="AI51" i="164"/>
  <c r="AG51" i="164"/>
  <c r="V51" i="164"/>
  <c r="W51" i="164"/>
  <c r="BC51" i="164"/>
  <c r="BO51" i="164"/>
  <c r="BP51" i="164"/>
  <c r="AC159" i="100"/>
  <c r="AC157" i="100" s="1"/>
  <c r="AC147" i="100" s="1"/>
  <c r="BV46" i="100" a="1"/>
  <c r="BV46" i="100" s="1"/>
  <c r="BX37" i="100"/>
  <c r="BY30" i="100"/>
  <c r="BZ24" i="100"/>
  <c r="BY25" i="100"/>
  <c r="BY26" i="100" s="1"/>
  <c r="AO150" i="100" l="1"/>
  <c r="AO327" i="100"/>
  <c r="AO532" i="100" s="1"/>
  <c r="AN322" i="100"/>
  <c r="AN149" i="100"/>
  <c r="AP151" i="100"/>
  <c r="AQ152" i="100"/>
  <c r="BV518" i="100"/>
  <c r="BX36" i="100"/>
  <c r="AD159" i="100"/>
  <c r="AD157" i="100" s="1"/>
  <c r="AD147" i="100" s="1"/>
  <c r="BY37" i="100"/>
  <c r="BW46" i="100" a="1"/>
  <c r="BW46" i="100" s="1"/>
  <c r="BZ25" i="100"/>
  <c r="BZ26" i="100" s="1"/>
  <c r="BZ30" i="100"/>
  <c r="CA24" i="100"/>
  <c r="AP150" i="100" l="1"/>
  <c r="AP327" i="100"/>
  <c r="AP532" i="100" s="1"/>
  <c r="AO322" i="100"/>
  <c r="AO149" i="100"/>
  <c r="AR152" i="100"/>
  <c r="AQ151" i="100"/>
  <c r="BY36" i="100"/>
  <c r="BW518" i="100"/>
  <c r="BX46" i="100" a="1"/>
  <c r="BX46" i="100" s="1"/>
  <c r="AE159" i="100"/>
  <c r="AE157" i="100" s="1"/>
  <c r="AE147" i="100" s="1"/>
  <c r="BZ37" i="100"/>
  <c r="CA30" i="100"/>
  <c r="CB24" i="100"/>
  <c r="CA25" i="100"/>
  <c r="CA26" i="100" s="1"/>
  <c r="AS152" i="100" l="1"/>
  <c r="AR151" i="100"/>
  <c r="AP149" i="100"/>
  <c r="AP322" i="100"/>
  <c r="AQ327" i="100"/>
  <c r="AQ532" i="100" s="1"/>
  <c r="AQ150" i="100"/>
  <c r="BX518" i="100"/>
  <c r="BZ36" i="100"/>
  <c r="AF159" i="100"/>
  <c r="AF157" i="100" s="1"/>
  <c r="AF147" i="100" s="1"/>
  <c r="BY46" i="100" a="1"/>
  <c r="BY46" i="100" s="1"/>
  <c r="CA37" i="100"/>
  <c r="CB25" i="100"/>
  <c r="CB26" i="100" s="1"/>
  <c r="CC24" i="100"/>
  <c r="CB30" i="100"/>
  <c r="AS151" i="100" l="1"/>
  <c r="AT152" i="100"/>
  <c r="AQ149" i="100"/>
  <c r="AQ322" i="100"/>
  <c r="AR150" i="100"/>
  <c r="AR327" i="100"/>
  <c r="AR532" i="100" s="1"/>
  <c r="BY518" i="100"/>
  <c r="CA36" i="100"/>
  <c r="AG159" i="100"/>
  <c r="AG157" i="100" s="1"/>
  <c r="AG147" i="100" s="1"/>
  <c r="CB37" i="100"/>
  <c r="BZ46" i="100" a="1"/>
  <c r="BZ46" i="100" s="1"/>
  <c r="CC30" i="100"/>
  <c r="CD24" i="100"/>
  <c r="CC25" i="100"/>
  <c r="CC26" i="100" s="1"/>
  <c r="AR322" i="100" l="1"/>
  <c r="AR149" i="100"/>
  <c r="AS150" i="100"/>
  <c r="AS327" i="100"/>
  <c r="AS532" i="100" s="1"/>
  <c r="AT151" i="100"/>
  <c r="AU152" i="100"/>
  <c r="CB36" i="100"/>
  <c r="BZ518" i="100"/>
  <c r="CA46" i="100" a="1"/>
  <c r="CA46" i="100" s="1"/>
  <c r="AH159" i="100"/>
  <c r="AH157" i="100" s="1"/>
  <c r="CC37" i="100"/>
  <c r="CD30" i="100"/>
  <c r="CD25" i="100"/>
  <c r="CD26" i="100" s="1"/>
  <c r="AS149" i="100" l="1"/>
  <c r="AS322" i="100"/>
  <c r="AV152" i="100"/>
  <c r="AU151" i="100"/>
  <c r="AT327" i="100"/>
  <c r="AT532" i="100" s="1"/>
  <c r="AT150" i="100"/>
  <c r="CA518" i="100"/>
  <c r="AI159" i="100"/>
  <c r="AI157" i="100" s="1"/>
  <c r="CC36" i="100"/>
  <c r="AH147" i="100"/>
  <c r="CB46" i="100" a="1"/>
  <c r="CB46" i="100" s="1"/>
  <c r="CD37" i="100"/>
  <c r="AU150" i="100" l="1"/>
  <c r="AU327" i="100"/>
  <c r="AU532" i="100" s="1"/>
  <c r="AW152" i="100"/>
  <c r="AV151" i="100"/>
  <c r="AT149" i="100"/>
  <c r="AT322" i="100"/>
  <c r="CB518" i="100"/>
  <c r="AJ159" i="100"/>
  <c r="AJ157" i="100" s="1"/>
  <c r="AK159" i="100"/>
  <c r="CD36" i="100"/>
  <c r="AI147" i="100"/>
  <c r="CC46" i="100" a="1"/>
  <c r="CC46" i="100" s="1"/>
  <c r="CD46" i="100" l="1" a="1"/>
  <c r="CD46" i="100" s="1"/>
  <c r="CD518" i="100" s="1"/>
  <c r="AU149" i="100"/>
  <c r="AU322" i="100"/>
  <c r="AV150" i="100"/>
  <c r="AV327" i="100"/>
  <c r="AV532" i="100" s="1"/>
  <c r="AW151" i="100"/>
  <c r="AX152" i="100"/>
  <c r="CC518" i="100"/>
  <c r="AK157" i="100"/>
  <c r="AJ147" i="100"/>
  <c r="AW150" i="100" l="1"/>
  <c r="AW327" i="100"/>
  <c r="AW532" i="100" s="1"/>
  <c r="AV149" i="100"/>
  <c r="AV322" i="100"/>
  <c r="AX151" i="100"/>
  <c r="AY152" i="100"/>
  <c r="AL157" i="100"/>
  <c r="AK147" i="100"/>
  <c r="AX150" i="100" l="1"/>
  <c r="AX327" i="100"/>
  <c r="AX532" i="100" s="1"/>
  <c r="AZ152" i="100"/>
  <c r="AY151" i="100"/>
  <c r="AW149" i="100"/>
  <c r="AW322" i="100"/>
  <c r="AM157" i="100"/>
  <c r="AL147" i="100"/>
  <c r="AX322" i="100" l="1"/>
  <c r="AX149" i="100"/>
  <c r="AY327" i="100"/>
  <c r="AY532" i="100" s="1"/>
  <c r="AY150" i="100"/>
  <c r="BA152" i="100"/>
  <c r="AZ151" i="100"/>
  <c r="AN157" i="100"/>
  <c r="AM147" i="100"/>
  <c r="BA151" i="100" l="1"/>
  <c r="BB152" i="100"/>
  <c r="AY149" i="100"/>
  <c r="AY322" i="100"/>
  <c r="AZ327" i="100"/>
  <c r="AZ532" i="100" s="1"/>
  <c r="AZ150" i="100"/>
  <c r="AO157" i="100"/>
  <c r="AN147" i="100"/>
  <c r="BA150" i="100" l="1"/>
  <c r="BA327" i="100"/>
  <c r="BA532" i="100" s="1"/>
  <c r="AZ322" i="100"/>
  <c r="AZ149" i="100"/>
  <c r="BB151" i="100"/>
  <c r="BC152" i="100"/>
  <c r="AP157" i="100"/>
  <c r="AO147" i="100"/>
  <c r="BA149" i="100" l="1"/>
  <c r="BA322" i="100"/>
  <c r="BB150" i="100"/>
  <c r="BB327" i="100"/>
  <c r="BB532" i="100" s="1"/>
  <c r="BD152" i="100"/>
  <c r="BC151" i="100"/>
  <c r="AQ157" i="100"/>
  <c r="AP147" i="100"/>
  <c r="BE152" i="100" l="1"/>
  <c r="BD151" i="100"/>
  <c r="BB149" i="100"/>
  <c r="BB322" i="100"/>
  <c r="BC327" i="100"/>
  <c r="BC532" i="100" s="1"/>
  <c r="BC150" i="100"/>
  <c r="AR157" i="100"/>
  <c r="AQ147" i="100"/>
  <c r="BE151" i="100" l="1"/>
  <c r="BF152" i="100"/>
  <c r="BC322" i="100"/>
  <c r="BC149" i="100"/>
  <c r="BD150" i="100"/>
  <c r="BD327" i="100"/>
  <c r="BD532" i="100" s="1"/>
  <c r="AS157" i="100"/>
  <c r="AR147" i="100"/>
  <c r="BD149" i="100" l="1"/>
  <c r="BD322" i="100"/>
  <c r="BF151" i="100"/>
  <c r="BG152" i="100"/>
  <c r="BE150" i="100"/>
  <c r="BE327" i="100"/>
  <c r="BE532" i="100" s="1"/>
  <c r="AT157" i="100"/>
  <c r="AS147" i="100"/>
  <c r="BE149" i="100" l="1"/>
  <c r="BE322" i="100"/>
  <c r="BH152" i="100"/>
  <c r="BG151" i="100"/>
  <c r="BF150" i="100"/>
  <c r="BF327" i="100"/>
  <c r="BF532" i="100" s="1"/>
  <c r="AU157" i="100"/>
  <c r="AT147" i="100"/>
  <c r="BG327" i="100" l="1"/>
  <c r="BG532" i="100" s="1"/>
  <c r="BG150" i="100"/>
  <c r="BF322" i="100"/>
  <c r="BF149" i="100"/>
  <c r="BI152" i="100"/>
  <c r="BH151" i="100"/>
  <c r="AV157" i="100"/>
  <c r="AU147" i="100"/>
  <c r="BI151" i="100" l="1"/>
  <c r="BJ152" i="100"/>
  <c r="BH150" i="100"/>
  <c r="BH327" i="100"/>
  <c r="BH532" i="100" s="1"/>
  <c r="BG322" i="100"/>
  <c r="BG149" i="100"/>
  <c r="AW157" i="100"/>
  <c r="AV147" i="100"/>
  <c r="BH149" i="100" l="1"/>
  <c r="BH322" i="100"/>
  <c r="BJ151" i="100"/>
  <c r="BK152" i="100"/>
  <c r="BI327" i="100"/>
  <c r="BI532" i="100" s="1"/>
  <c r="BI150" i="100"/>
  <c r="AX157" i="100"/>
  <c r="AW147" i="100"/>
  <c r="BL152" i="100" l="1"/>
  <c r="BK151" i="100"/>
  <c r="BJ150" i="100"/>
  <c r="BJ327" i="100"/>
  <c r="BJ532" i="100" s="1"/>
  <c r="BI322" i="100"/>
  <c r="BI149" i="100"/>
  <c r="AY157" i="100"/>
  <c r="AX147" i="100"/>
  <c r="BM152" i="100" l="1"/>
  <c r="BL151" i="100"/>
  <c r="BJ322" i="100"/>
  <c r="BJ149" i="100"/>
  <c r="BK327" i="100"/>
  <c r="BK532" i="100" s="1"/>
  <c r="BK150" i="100"/>
  <c r="AZ157" i="100"/>
  <c r="AY147" i="100"/>
  <c r="BK149" i="100" l="1"/>
  <c r="BK322" i="100"/>
  <c r="BL150" i="100"/>
  <c r="BL327" i="100"/>
  <c r="BL532" i="100" s="1"/>
  <c r="BM151" i="100"/>
  <c r="BN152" i="100"/>
  <c r="BA157" i="100"/>
  <c r="AZ147" i="100"/>
  <c r="BM327" i="100" l="1"/>
  <c r="BM532" i="100" s="1"/>
  <c r="BM150" i="100"/>
  <c r="BL149" i="100"/>
  <c r="BL322" i="100"/>
  <c r="BN151" i="100"/>
  <c r="BO152" i="100"/>
  <c r="BB157" i="100"/>
  <c r="BA147" i="100"/>
  <c r="BN327" i="100" l="1"/>
  <c r="BN532" i="100" s="1"/>
  <c r="BN150" i="100"/>
  <c r="BP152" i="100"/>
  <c r="BO151" i="100"/>
  <c r="BM322" i="100"/>
  <c r="BM149" i="100"/>
  <c r="BC157" i="100"/>
  <c r="BB147" i="100"/>
  <c r="BO150" i="100" l="1"/>
  <c r="BO327" i="100"/>
  <c r="BO532" i="100" s="1"/>
  <c r="BQ152" i="100"/>
  <c r="BP151" i="100"/>
  <c r="BN322" i="100"/>
  <c r="BN149" i="100"/>
  <c r="BD157" i="100"/>
  <c r="BC147" i="100"/>
  <c r="BO322" i="100" l="1"/>
  <c r="BO149" i="100"/>
  <c r="BP150" i="100"/>
  <c r="BP327" i="100"/>
  <c r="BP532" i="100" s="1"/>
  <c r="BQ151" i="100"/>
  <c r="BR152" i="100"/>
  <c r="BE157" i="100"/>
  <c r="BD147" i="100"/>
  <c r="BQ150" i="100" l="1"/>
  <c r="BQ327" i="100"/>
  <c r="BQ532" i="100" s="1"/>
  <c r="BP322" i="100"/>
  <c r="BP149" i="100"/>
  <c r="BR151" i="100"/>
  <c r="BS152" i="100"/>
  <c r="BF157" i="100"/>
  <c r="BE147" i="100"/>
  <c r="BR327" i="100" l="1"/>
  <c r="BR532" i="100" s="1"/>
  <c r="BR150" i="100"/>
  <c r="BT152" i="100"/>
  <c r="BS151" i="100"/>
  <c r="BQ322" i="100"/>
  <c r="BQ149" i="100"/>
  <c r="BG157" i="100"/>
  <c r="BF147" i="100"/>
  <c r="BS150" i="100" l="1"/>
  <c r="BS327" i="100"/>
  <c r="BS532" i="100" s="1"/>
  <c r="BU152" i="100"/>
  <c r="BT151" i="100"/>
  <c r="BR149" i="100"/>
  <c r="BR322" i="100"/>
  <c r="BH157" i="100"/>
  <c r="BG147" i="100"/>
  <c r="BS149" i="100" l="1"/>
  <c r="BS322" i="100"/>
  <c r="BT327" i="100"/>
  <c r="BT532" i="100" s="1"/>
  <c r="BT150" i="100"/>
  <c r="BU151" i="100"/>
  <c r="BV152" i="100"/>
  <c r="BI157" i="100"/>
  <c r="BH147" i="100"/>
  <c r="BT149" i="100" l="1"/>
  <c r="BT322" i="100"/>
  <c r="BU327" i="100"/>
  <c r="BU532" i="100" s="1"/>
  <c r="BU150" i="100"/>
  <c r="BV151" i="100"/>
  <c r="BW152" i="100"/>
  <c r="BJ157" i="100"/>
  <c r="BI147" i="100"/>
  <c r="BV150" i="100" l="1"/>
  <c r="BV327" i="100"/>
  <c r="BV532" i="100" s="1"/>
  <c r="BU322" i="100"/>
  <c r="BU149" i="100"/>
  <c r="BX152" i="100"/>
  <c r="BW151" i="100"/>
  <c r="BK157" i="100"/>
  <c r="BJ147" i="100"/>
  <c r="BY152" i="100" l="1"/>
  <c r="BX151" i="100"/>
  <c r="BV322" i="100"/>
  <c r="BV149" i="100"/>
  <c r="BW150" i="100"/>
  <c r="BW327" i="100"/>
  <c r="BW532" i="100" s="1"/>
  <c r="BL157" i="100"/>
  <c r="BK147" i="100"/>
  <c r="BW149" i="100" l="1"/>
  <c r="BW322" i="100"/>
  <c r="BY151" i="100"/>
  <c r="BZ152" i="100"/>
  <c r="BX327" i="100"/>
  <c r="BX532" i="100" s="1"/>
  <c r="BX150" i="100"/>
  <c r="BM157" i="100"/>
  <c r="BL147" i="100"/>
  <c r="BZ151" i="100" l="1"/>
  <c r="CA152" i="100"/>
  <c r="BY327" i="100"/>
  <c r="BY532" i="100" s="1"/>
  <c r="BY150" i="100"/>
  <c r="BX322" i="100"/>
  <c r="BX149" i="100"/>
  <c r="BN157" i="100"/>
  <c r="BM147" i="100"/>
  <c r="BZ327" i="100" l="1"/>
  <c r="BZ532" i="100" s="1"/>
  <c r="BZ150" i="100"/>
  <c r="BY149" i="100"/>
  <c r="BY322" i="100"/>
  <c r="CB152" i="100"/>
  <c r="CA151" i="100"/>
  <c r="BO157" i="100"/>
  <c r="BN147" i="100"/>
  <c r="CC152" i="100" l="1"/>
  <c r="CB151" i="100"/>
  <c r="CA150" i="100"/>
  <c r="CA327" i="100"/>
  <c r="CA532" i="100" s="1"/>
  <c r="BZ322" i="100"/>
  <c r="BZ149" i="100"/>
  <c r="BP157" i="100"/>
  <c r="BO147" i="100"/>
  <c r="CA149" i="100" l="1"/>
  <c r="CA322" i="100"/>
  <c r="CB150" i="100"/>
  <c r="CB327" i="100"/>
  <c r="CB532" i="100" s="1"/>
  <c r="CC151" i="100"/>
  <c r="CD152" i="100"/>
  <c r="CD151" i="100" s="1"/>
  <c r="BP147" i="100"/>
  <c r="BQ157" i="100"/>
  <c r="AB246" i="100"/>
  <c r="CC150" i="100" l="1"/>
  <c r="CC327" i="100"/>
  <c r="CC532" i="100" s="1"/>
  <c r="CB149" i="100"/>
  <c r="CB322" i="100"/>
  <c r="CD150" i="100"/>
  <c r="CD327" i="100"/>
  <c r="CD532" i="100" s="1"/>
  <c r="BR157" i="100"/>
  <c r="BQ147" i="100"/>
  <c r="Z51" i="164"/>
  <c r="AC246" i="100"/>
  <c r="AB316" i="100"/>
  <c r="AB317" i="100"/>
  <c r="AA51" i="164"/>
  <c r="Y51" i="164"/>
  <c r="CD149" i="100" l="1"/>
  <c r="CD322" i="100"/>
  <c r="CC149" i="100"/>
  <c r="CC322" i="100"/>
  <c r="BS157" i="100"/>
  <c r="BR147" i="100"/>
  <c r="AD246" i="100"/>
  <c r="AB318" i="100"/>
  <c r="AC317" i="100"/>
  <c r="AC316" i="100"/>
  <c r="BT157" i="100" l="1"/>
  <c r="BS147" i="100"/>
  <c r="AC318" i="100"/>
  <c r="AE246" i="100"/>
  <c r="K246" i="100" s="1" a="1"/>
  <c r="K246" i="100" s="1"/>
  <c r="K239" i="100" a="1"/>
  <c r="K239" i="100" s="1"/>
  <c r="AB51" i="164"/>
  <c r="AD316" i="100"/>
  <c r="AD317" i="100"/>
  <c r="BU157" i="100" l="1"/>
  <c r="BT147" i="100"/>
  <c r="AE317" i="100"/>
  <c r="K317" i="100" s="1" a="1"/>
  <c r="K317" i="100" s="1"/>
  <c r="AE316" i="100"/>
  <c r="K316" i="100" s="1" a="1"/>
  <c r="K316" i="100" s="1"/>
  <c r="AD318" i="100"/>
  <c r="BU147" i="100" l="1"/>
  <c r="BV157" i="100"/>
  <c r="AE318" i="100"/>
  <c r="BV147" i="100" l="1"/>
  <c r="BW157" i="100"/>
  <c r="BW147" i="100" l="1"/>
  <c r="BX157" i="100"/>
  <c r="Z554" i="100"/>
  <c r="Z49" i="100"/>
  <c r="Z160" i="100"/>
  <c r="Z162" i="100" l="1"/>
  <c r="AA162" i="100"/>
  <c r="BY157" i="100"/>
  <c r="BX147" i="100"/>
  <c r="AB160" i="100"/>
  <c r="Z380" i="100"/>
  <c r="AB380" i="100" s="1"/>
  <c r="AB378" i="100" s="1"/>
  <c r="AC160" i="100" l="1"/>
  <c r="BY147" i="100"/>
  <c r="BZ157" i="100"/>
  <c r="AD160" i="100" l="1"/>
  <c r="BZ147" i="100"/>
  <c r="CA157" i="100"/>
  <c r="AC378" i="100"/>
  <c r="AE160" i="100" l="1"/>
  <c r="CA147" i="100"/>
  <c r="CB157" i="100"/>
  <c r="AD378" i="100"/>
  <c r="AF160" i="100" l="1"/>
  <c r="CC157" i="100"/>
  <c r="CB147" i="100"/>
  <c r="AE378" i="100"/>
  <c r="AG160" i="100" l="1"/>
  <c r="CD157" i="100"/>
  <c r="CD147" i="100" s="1"/>
  <c r="CC147" i="100"/>
  <c r="AF378" i="100"/>
  <c r="AH160" i="100" l="1"/>
  <c r="AG378" i="100"/>
  <c r="AI160" i="100" l="1"/>
  <c r="AH378" i="100"/>
  <c r="AJ160" i="100" l="1"/>
  <c r="AI378" i="100"/>
  <c r="AK160" i="100" l="1"/>
  <c r="AJ378" i="100"/>
  <c r="AL160" i="100" l="1"/>
  <c r="AK378" i="100"/>
  <c r="AM160" i="100" l="1"/>
  <c r="AL378" i="100"/>
  <c r="AN160" i="100" l="1"/>
  <c r="AM378" i="100"/>
  <c r="AO160" i="100" l="1"/>
  <c r="AN378" i="100"/>
  <c r="AP160" i="100" l="1"/>
  <c r="AO378" i="100"/>
  <c r="AQ160" i="100" l="1"/>
  <c r="AP378" i="100"/>
  <c r="AR160" i="100" l="1"/>
  <c r="AQ378" i="100"/>
  <c r="AS160" i="100" l="1"/>
  <c r="AR378" i="100"/>
  <c r="AT160" i="100" l="1"/>
  <c r="AS378" i="100"/>
  <c r="AU160" i="100" l="1"/>
  <c r="AT378" i="100"/>
  <c r="AV160" i="100" l="1"/>
  <c r="AU378" i="100"/>
  <c r="AW160" i="100" l="1"/>
  <c r="AV378" i="100"/>
  <c r="AX160" i="100" l="1"/>
  <c r="AW378" i="100"/>
  <c r="AY160" i="100" l="1"/>
  <c r="AX378" i="100"/>
  <c r="AZ160" i="100" l="1"/>
  <c r="AY378" i="100"/>
  <c r="BA160" i="100" l="1"/>
  <c r="AZ378" i="100"/>
  <c r="BB160" i="100" l="1"/>
  <c r="BA378" i="100"/>
  <c r="BC160" i="100" l="1"/>
  <c r="BB378" i="100"/>
  <c r="BD160" i="100" l="1"/>
  <c r="BC378" i="100"/>
  <c r="BE160" i="100" l="1"/>
  <c r="BD378" i="100"/>
  <c r="BF160" i="100" l="1"/>
  <c r="BE378" i="100"/>
  <c r="BG160" i="100" l="1"/>
  <c r="BF378" i="100"/>
  <c r="BH160" i="100" l="1"/>
  <c r="BG378" i="100"/>
  <c r="BI160" i="100" l="1"/>
  <c r="BH378" i="100"/>
  <c r="BJ160" i="100" l="1"/>
  <c r="BI378" i="100"/>
  <c r="BK160" i="100" l="1"/>
  <c r="BJ378" i="100"/>
  <c r="BL160" i="100" l="1"/>
  <c r="BK378" i="100"/>
  <c r="BM160" i="100" l="1"/>
  <c r="BL378" i="100"/>
  <c r="BN160" i="100" l="1"/>
  <c r="BM378" i="100"/>
  <c r="BO160" i="100" l="1"/>
  <c r="BN378" i="100"/>
  <c r="BP160" i="100" l="1"/>
  <c r="BO378" i="100"/>
  <c r="BQ160" i="100" l="1"/>
  <c r="BR160" i="100" s="1"/>
  <c r="BS160" i="100" s="1"/>
  <c r="BT160" i="100" s="1"/>
  <c r="BP378" i="100"/>
  <c r="BQ378" i="100" l="1"/>
  <c r="BR378" i="100" s="1"/>
  <c r="BU160" i="100"/>
  <c r="AA554" i="100"/>
  <c r="AA194" i="100"/>
  <c r="AA225" i="100" s="1"/>
  <c r="AA227" i="100" s="1"/>
  <c r="AA228" i="100" s="1"/>
  <c r="AA231" i="100" s="1"/>
  <c r="AA49" i="100"/>
  <c r="Z282" i="100" l="1"/>
  <c r="Z299" i="100" s="1"/>
  <c r="S282" i="100"/>
  <c r="W282" i="100"/>
  <c r="W299" i="100" s="1"/>
  <c r="Y282" i="100"/>
  <c r="Y299" i="100" s="1"/>
  <c r="V282" i="100"/>
  <c r="V299" i="100" s="1"/>
  <c r="X282" i="100"/>
  <c r="X299" i="100" s="1"/>
  <c r="U282" i="100"/>
  <c r="U299" i="100" s="1"/>
  <c r="T282" i="100"/>
  <c r="T299" i="100" s="1"/>
  <c r="F58" i="100"/>
  <c r="F60" i="100" s="1"/>
  <c r="F59" i="100" s="1"/>
  <c r="BQ51" i="100" s="1"/>
  <c r="BS378" i="100"/>
  <c r="BV160" i="100"/>
  <c r="AA146" i="100"/>
  <c r="AA177" i="100" s="1"/>
  <c r="AA171" i="100"/>
  <c r="AA340" i="100" s="1"/>
  <c r="AA565" i="100" s="1"/>
  <c r="AA172" i="100"/>
  <c r="AA341" i="100" s="1"/>
  <c r="AA566" i="100" s="1"/>
  <c r="V562" i="100" l="1"/>
  <c r="V323" i="100"/>
  <c r="V525" i="100"/>
  <c r="T323" i="100"/>
  <c r="T525" i="100"/>
  <c r="T562" i="100"/>
  <c r="Y323" i="100"/>
  <c r="Y562" i="100"/>
  <c r="Y525" i="100"/>
  <c r="U323" i="100"/>
  <c r="U525" i="100"/>
  <c r="U562" i="100"/>
  <c r="W323" i="100"/>
  <c r="W562" i="100"/>
  <c r="W525" i="100"/>
  <c r="X323" i="100"/>
  <c r="X562" i="100"/>
  <c r="X525" i="100"/>
  <c r="S299" i="100"/>
  <c r="S285" i="100"/>
  <c r="Z525" i="100"/>
  <c r="Z562" i="100"/>
  <c r="Z323" i="100"/>
  <c r="M51" i="100"/>
  <c r="L51" i="100"/>
  <c r="S51" i="100"/>
  <c r="W51" i="100"/>
  <c r="AS51" i="100"/>
  <c r="CB51" i="100"/>
  <c r="BA51" i="100"/>
  <c r="BS51" i="100"/>
  <c r="BJ51" i="100"/>
  <c r="O51" i="100"/>
  <c r="BI51" i="100"/>
  <c r="AI51" i="100"/>
  <c r="AI49" i="100" s="1"/>
  <c r="BZ51" i="100"/>
  <c r="AH51" i="100"/>
  <c r="AH49" i="100" s="1"/>
  <c r="U51" i="100"/>
  <c r="Y51" i="100"/>
  <c r="X51" i="100"/>
  <c r="BM51" i="100"/>
  <c r="AP51" i="100"/>
  <c r="BV51" i="100"/>
  <c r="AQ51" i="100"/>
  <c r="AU51" i="100"/>
  <c r="CD51" i="100"/>
  <c r="AK51" i="100"/>
  <c r="AK49" i="100" s="1"/>
  <c r="BO51" i="100"/>
  <c r="AB51" i="100"/>
  <c r="BW51" i="100"/>
  <c r="AA51" i="100"/>
  <c r="T51" i="100"/>
  <c r="R51" i="100"/>
  <c r="BP51" i="100"/>
  <c r="AL51" i="100"/>
  <c r="AJ51" i="100"/>
  <c r="AJ49" i="100" s="1"/>
  <c r="BC51" i="100"/>
  <c r="CC51" i="100"/>
  <c r="AW51" i="100"/>
  <c r="BD51" i="100"/>
  <c r="CA51" i="100"/>
  <c r="Q51" i="100"/>
  <c r="AE51" i="100"/>
  <c r="AE49" i="100" s="1"/>
  <c r="AC51" i="100"/>
  <c r="AC49" i="100" s="1"/>
  <c r="AF51" i="100"/>
  <c r="AF49" i="100" s="1"/>
  <c r="AD51" i="100"/>
  <c r="AD49" i="100" s="1"/>
  <c r="AG51" i="100"/>
  <c r="AG49" i="100" s="1"/>
  <c r="BR51" i="100"/>
  <c r="BK51" i="100"/>
  <c r="BT51" i="100"/>
  <c r="AX51" i="100"/>
  <c r="N51" i="100"/>
  <c r="BL51" i="100"/>
  <c r="AR51" i="100"/>
  <c r="AM51" i="100"/>
  <c r="BU51" i="100"/>
  <c r="AV51" i="100"/>
  <c r="BG51" i="100"/>
  <c r="Z51" i="100"/>
  <c r="AZ51" i="100"/>
  <c r="BY51" i="100"/>
  <c r="AT51" i="100"/>
  <c r="V51" i="100"/>
  <c r="AY51" i="100"/>
  <c r="BN51" i="100"/>
  <c r="BX51" i="100"/>
  <c r="P51" i="100"/>
  <c r="AO51" i="100"/>
  <c r="BB51" i="100"/>
  <c r="AN51" i="100"/>
  <c r="BE51" i="100"/>
  <c r="BH51" i="100"/>
  <c r="BF51" i="100"/>
  <c r="AA179" i="100"/>
  <c r="AA278" i="100" s="1"/>
  <c r="AA273" i="100"/>
  <c r="AA272" i="100"/>
  <c r="AA180" i="100"/>
  <c r="AA282" i="100" s="1"/>
  <c r="AA302" i="100"/>
  <c r="BT378" i="100"/>
  <c r="BW160" i="100"/>
  <c r="X166" i="100" l="1"/>
  <c r="X444" i="100"/>
  <c r="T166" i="100"/>
  <c r="T444" i="100"/>
  <c r="Z166" i="100"/>
  <c r="Z444" i="100"/>
  <c r="S562" i="100"/>
  <c r="S323" i="100"/>
  <c r="S525" i="100"/>
  <c r="S303" i="100"/>
  <c r="S354" i="100"/>
  <c r="S364" i="100" s="1"/>
  <c r="Y444" i="100"/>
  <c r="Y166" i="100"/>
  <c r="U444" i="100"/>
  <c r="U166" i="100"/>
  <c r="V166" i="100"/>
  <c r="V444" i="100"/>
  <c r="W444" i="100"/>
  <c r="W166" i="100"/>
  <c r="AK50" i="100"/>
  <c r="AB49" i="100"/>
  <c r="AG50" i="100"/>
  <c r="AE50" i="100"/>
  <c r="AL49" i="100"/>
  <c r="AI50" i="100"/>
  <c r="AD50" i="100"/>
  <c r="AF50" i="100"/>
  <c r="AH50" i="100"/>
  <c r="AC50" i="100"/>
  <c r="AJ50" i="100"/>
  <c r="AA181" i="100"/>
  <c r="AA277" i="100"/>
  <c r="AA294" i="100" s="1"/>
  <c r="AA275" i="100"/>
  <c r="AA276" i="100"/>
  <c r="AA281" i="100"/>
  <c r="AA289" i="100"/>
  <c r="AA290" i="100"/>
  <c r="AA564" i="100" s="1"/>
  <c r="AA299" i="100"/>
  <c r="AA323" i="100" s="1"/>
  <c r="AA178" i="100"/>
  <c r="AA280" i="100"/>
  <c r="BU378" i="100"/>
  <c r="BX160" i="100"/>
  <c r="AA295" i="100"/>
  <c r="Y446" i="100" l="1"/>
  <c r="Y571" i="100" s="1"/>
  <c r="Y445" i="100"/>
  <c r="Y570" i="100" s="1"/>
  <c r="S444" i="100"/>
  <c r="S166" i="100"/>
  <c r="S335" i="100"/>
  <c r="S336" i="100" s="1"/>
  <c r="T446" i="100"/>
  <c r="T571" i="100" s="1"/>
  <c r="T445" i="100"/>
  <c r="T570" i="100" s="1"/>
  <c r="S367" i="100"/>
  <c r="S536" i="100" s="1"/>
  <c r="S366" i="100"/>
  <c r="S535" i="100" s="1"/>
  <c r="W445" i="100"/>
  <c r="W570" i="100" s="1"/>
  <c r="W446" i="100"/>
  <c r="W571" i="100" s="1"/>
  <c r="U446" i="100"/>
  <c r="U571" i="100" s="1"/>
  <c r="U445" i="100"/>
  <c r="U570" i="100" s="1"/>
  <c r="Z445" i="100"/>
  <c r="Z570" i="100" s="1"/>
  <c r="Z446" i="100"/>
  <c r="Z571" i="100" s="1"/>
  <c r="X445" i="100"/>
  <c r="X570" i="100" s="1"/>
  <c r="X446" i="100"/>
  <c r="X571" i="100" s="1"/>
  <c r="V446" i="100"/>
  <c r="V571" i="100" s="1"/>
  <c r="V445" i="100"/>
  <c r="V570" i="100" s="1"/>
  <c r="AA293" i="100"/>
  <c r="AA328" i="100" s="1"/>
  <c r="AA292" i="100"/>
  <c r="AA561" i="100" s="1"/>
  <c r="AK377" i="100"/>
  <c r="AI377" i="100"/>
  <c r="AE377" i="100"/>
  <c r="AD377" i="100"/>
  <c r="AG377" i="100"/>
  <c r="AG424" i="100" s="1"/>
  <c r="AJ377" i="100"/>
  <c r="AF377" i="100"/>
  <c r="AH377" i="100"/>
  <c r="AA297" i="100"/>
  <c r="AA334" i="100" s="1"/>
  <c r="AA298" i="100"/>
  <c r="AA329" i="100" s="1"/>
  <c r="AI554" i="100"/>
  <c r="AK554" i="100"/>
  <c r="AM49" i="100"/>
  <c r="AK148" i="100"/>
  <c r="AK146" i="100" s="1"/>
  <c r="AK179" i="100" s="1"/>
  <c r="AK275" i="100" s="1"/>
  <c r="AB50" i="100"/>
  <c r="AD148" i="100"/>
  <c r="AD146" i="100" s="1"/>
  <c r="AD179" i="100" s="1"/>
  <c r="AD276" i="100" s="1"/>
  <c r="AG148" i="100"/>
  <c r="AG171" i="100" s="1"/>
  <c r="AG340" i="100" s="1"/>
  <c r="AG565" i="100" s="1"/>
  <c r="AA525" i="100"/>
  <c r="AA562" i="100"/>
  <c r="AF148" i="100"/>
  <c r="AF172" i="100" s="1"/>
  <c r="AF341" i="100" s="1"/>
  <c r="AF566" i="100" s="1"/>
  <c r="AJ554" i="100"/>
  <c r="AG554" i="100"/>
  <c r="AH148" i="100"/>
  <c r="AL50" i="100"/>
  <c r="AH554" i="100"/>
  <c r="AE148" i="100"/>
  <c r="AE194" i="100" s="1"/>
  <c r="AE225" i="100" s="1"/>
  <c r="AE227" i="100" s="1"/>
  <c r="AE228" i="100" s="1"/>
  <c r="AE231" i="100" s="1"/>
  <c r="AI148" i="100"/>
  <c r="AF554" i="100"/>
  <c r="AJ148" i="100"/>
  <c r="AJ172" i="100" s="1"/>
  <c r="AJ341" i="100" s="1"/>
  <c r="AJ566" i="100" s="1"/>
  <c r="AD554" i="100"/>
  <c r="AE554" i="100"/>
  <c r="BV378" i="100"/>
  <c r="BY160" i="100"/>
  <c r="AA559" i="100"/>
  <c r="AA333" i="100"/>
  <c r="AA325" i="100"/>
  <c r="AA558" i="100"/>
  <c r="AA563" i="100"/>
  <c r="AA560" i="100"/>
  <c r="AA324" i="100"/>
  <c r="AA166" i="100" s="1"/>
  <c r="S445" i="100" l="1"/>
  <c r="S570" i="100" s="1"/>
  <c r="S446" i="100"/>
  <c r="S571" i="100" s="1"/>
  <c r="S368" i="100"/>
  <c r="S371" i="100" s="1"/>
  <c r="AJ424" i="100"/>
  <c r="AJ569" i="100" s="1"/>
  <c r="AJ429" i="100"/>
  <c r="AJ433" i="100"/>
  <c r="AI429" i="100"/>
  <c r="AI433" i="100"/>
  <c r="AG429" i="100"/>
  <c r="AG433" i="100"/>
  <c r="AK423" i="100"/>
  <c r="AK568" i="100" s="1"/>
  <c r="AK429" i="100"/>
  <c r="AK433" i="100"/>
  <c r="AH429" i="100"/>
  <c r="AH433" i="100"/>
  <c r="AD423" i="100"/>
  <c r="AD568" i="100" s="1"/>
  <c r="AD429" i="100"/>
  <c r="AD433" i="100"/>
  <c r="AF424" i="100"/>
  <c r="AF569" i="100" s="1"/>
  <c r="AF429" i="100"/>
  <c r="AF433" i="100"/>
  <c r="AE423" i="100"/>
  <c r="AE568" i="100" s="1"/>
  <c r="AE429" i="100"/>
  <c r="AE433" i="100"/>
  <c r="AK424" i="100"/>
  <c r="AK422" i="100"/>
  <c r="AK538" i="100" s="1"/>
  <c r="AA526" i="100"/>
  <c r="AB377" i="100"/>
  <c r="AC377" i="100"/>
  <c r="AL377" i="100"/>
  <c r="AL554" i="100"/>
  <c r="AA527" i="100"/>
  <c r="AM50" i="100"/>
  <c r="AE422" i="100"/>
  <c r="AN49" i="100"/>
  <c r="AK277" i="100"/>
  <c r="AE424" i="100"/>
  <c r="AK180" i="100"/>
  <c r="AK178" i="100" s="1"/>
  <c r="AK171" i="100"/>
  <c r="AK340" i="100" s="1"/>
  <c r="AK565" i="100" s="1"/>
  <c r="AK278" i="100"/>
  <c r="AK194" i="100"/>
  <c r="AK225" i="100" s="1"/>
  <c r="AK227" i="100" s="1"/>
  <c r="AK228" i="100" s="1"/>
  <c r="AK231" i="100" s="1"/>
  <c r="AG194" i="100"/>
  <c r="AG225" i="100" s="1"/>
  <c r="AG227" i="100" s="1"/>
  <c r="AG228" i="100" s="1"/>
  <c r="AG231" i="100" s="1"/>
  <c r="AK177" i="100"/>
  <c r="AG172" i="100"/>
  <c r="AG341" i="100" s="1"/>
  <c r="AG566" i="100" s="1"/>
  <c r="AK276" i="100"/>
  <c r="AK273" i="100"/>
  <c r="AK302" i="100"/>
  <c r="AK292" i="100" s="1"/>
  <c r="AK333" i="100" s="1"/>
  <c r="AK272" i="100"/>
  <c r="AK172" i="100"/>
  <c r="AK341" i="100" s="1"/>
  <c r="AK566" i="100" s="1"/>
  <c r="AD424" i="100"/>
  <c r="AD422" i="100"/>
  <c r="AD194" i="100"/>
  <c r="AD225" i="100" s="1"/>
  <c r="AD227" i="100" s="1"/>
  <c r="AD228" i="100" s="1"/>
  <c r="AD231" i="100" s="1"/>
  <c r="AB554" i="100"/>
  <c r="AC554" i="100"/>
  <c r="AB148" i="100"/>
  <c r="AB172" i="100" s="1"/>
  <c r="AB341" i="100" s="1"/>
  <c r="AB566" i="100" s="1"/>
  <c r="AC148" i="100"/>
  <c r="AC194" i="100" s="1"/>
  <c r="AC225" i="100" s="1"/>
  <c r="AC227" i="100" s="1"/>
  <c r="AC228" i="100" s="1"/>
  <c r="AC231" i="100" s="1"/>
  <c r="AD272" i="100"/>
  <c r="AD277" i="100"/>
  <c r="AD177" i="100"/>
  <c r="AD278" i="100"/>
  <c r="AD171" i="100"/>
  <c r="AD340" i="100" s="1"/>
  <c r="AD565" i="100" s="1"/>
  <c r="AD180" i="100"/>
  <c r="AD178" i="100" s="1"/>
  <c r="AD273" i="100"/>
  <c r="AD275" i="100"/>
  <c r="AD172" i="100"/>
  <c r="AD341" i="100" s="1"/>
  <c r="AD566" i="100" s="1"/>
  <c r="AD302" i="100"/>
  <c r="AD294" i="100" s="1"/>
  <c r="AD560" i="100" s="1"/>
  <c r="AG146" i="100"/>
  <c r="AG272" i="100" s="1"/>
  <c r="AJ423" i="100"/>
  <c r="AG569" i="100"/>
  <c r="AJ422" i="100"/>
  <c r="AG422" i="100"/>
  <c r="AG538" i="100" s="1"/>
  <c r="AG423" i="100"/>
  <c r="AE172" i="100"/>
  <c r="AE341" i="100" s="1"/>
  <c r="AE566" i="100" s="1"/>
  <c r="AJ146" i="100"/>
  <c r="AJ302" i="100" s="1"/>
  <c r="AF194" i="100"/>
  <c r="AF225" i="100" s="1"/>
  <c r="AF227" i="100" s="1"/>
  <c r="AF228" i="100" s="1"/>
  <c r="AF231" i="100" s="1"/>
  <c r="AL148" i="100"/>
  <c r="AL194" i="100" s="1"/>
  <c r="AL225" i="100" s="1"/>
  <c r="AL227" i="100" s="1"/>
  <c r="AL228" i="100" s="1"/>
  <c r="AL231" i="100" s="1"/>
  <c r="AE146" i="100"/>
  <c r="AF171" i="100"/>
  <c r="AF340" i="100" s="1"/>
  <c r="AF565" i="100" s="1"/>
  <c r="AF146" i="100"/>
  <c r="AF180" i="100" s="1"/>
  <c r="AE171" i="100"/>
  <c r="AE340" i="100" s="1"/>
  <c r="AE565" i="100" s="1"/>
  <c r="AH146" i="100"/>
  <c r="AH194" i="100"/>
  <c r="AH225" i="100" s="1"/>
  <c r="AH227" i="100" s="1"/>
  <c r="AH228" i="100" s="1"/>
  <c r="AH231" i="100" s="1"/>
  <c r="AH171" i="100"/>
  <c r="AH340" i="100" s="1"/>
  <c r="AH565" i="100" s="1"/>
  <c r="AH172" i="100"/>
  <c r="AH341" i="100" s="1"/>
  <c r="AH566" i="100" s="1"/>
  <c r="AH424" i="100"/>
  <c r="AH423" i="100"/>
  <c r="AH422" i="100"/>
  <c r="AH538" i="100" s="1"/>
  <c r="AF423" i="100"/>
  <c r="AJ194" i="100"/>
  <c r="AJ225" i="100" s="1"/>
  <c r="AJ227" i="100" s="1"/>
  <c r="AJ228" i="100" s="1"/>
  <c r="AJ231" i="100" s="1"/>
  <c r="AJ171" i="100"/>
  <c r="AJ340" i="100" s="1"/>
  <c r="AJ565" i="100" s="1"/>
  <c r="AI194" i="100"/>
  <c r="AI225" i="100" s="1"/>
  <c r="AI227" i="100" s="1"/>
  <c r="AI228" i="100" s="1"/>
  <c r="AI231" i="100" s="1"/>
  <c r="AI171" i="100"/>
  <c r="AI340" i="100" s="1"/>
  <c r="AI565" i="100" s="1"/>
  <c r="AI172" i="100"/>
  <c r="AI341" i="100" s="1"/>
  <c r="AI566" i="100" s="1"/>
  <c r="AI146" i="100"/>
  <c r="AF422" i="100"/>
  <c r="AF538" i="100" s="1"/>
  <c r="AI422" i="100"/>
  <c r="AI538" i="100" s="1"/>
  <c r="AI423" i="100"/>
  <c r="AI424" i="100"/>
  <c r="BW378" i="100"/>
  <c r="BZ160" i="100"/>
  <c r="AK569" i="100"/>
  <c r="AA444" i="100"/>
  <c r="AA531" i="100"/>
  <c r="AK567" i="100" l="1"/>
  <c r="AB422" i="100"/>
  <c r="AB538" i="100" s="1"/>
  <c r="AB429" i="100"/>
  <c r="AB433" i="100"/>
  <c r="AL429" i="100"/>
  <c r="AL433" i="100"/>
  <c r="AC422" i="100"/>
  <c r="AC538" i="100" s="1"/>
  <c r="AC429" i="100"/>
  <c r="AC433" i="100"/>
  <c r="AE567" i="100"/>
  <c r="AE538" i="100"/>
  <c r="AJ567" i="100"/>
  <c r="AJ538" i="100"/>
  <c r="AD567" i="100"/>
  <c r="AD538" i="100"/>
  <c r="AJ568" i="100"/>
  <c r="AC424" i="100"/>
  <c r="AC569" i="100" s="1"/>
  <c r="AM554" i="100"/>
  <c r="AM148" i="100"/>
  <c r="AM194" i="100" s="1"/>
  <c r="AM225" i="100" s="1"/>
  <c r="AM227" i="100" s="1"/>
  <c r="AM228" i="100" s="1"/>
  <c r="AM231" i="100" s="1"/>
  <c r="AM377" i="100"/>
  <c r="AN50" i="100"/>
  <c r="AN554" i="100" s="1"/>
  <c r="AK293" i="100"/>
  <c r="AK559" i="100" s="1"/>
  <c r="AB424" i="100"/>
  <c r="AO49" i="100"/>
  <c r="AK289" i="100"/>
  <c r="AK295" i="100"/>
  <c r="AK558" i="100" s="1"/>
  <c r="AK181" i="100"/>
  <c r="AK280" i="100"/>
  <c r="AK297" i="100" s="1"/>
  <c r="AK526" i="100" s="1"/>
  <c r="AB423" i="100"/>
  <c r="AK281" i="100"/>
  <c r="AK298" i="100" s="1"/>
  <c r="AK527" i="100" s="1"/>
  <c r="AC172" i="100"/>
  <c r="AC341" i="100" s="1"/>
  <c r="AC566" i="100" s="1"/>
  <c r="AK282" i="100"/>
  <c r="AK299" i="100" s="1"/>
  <c r="AK562" i="100" s="1"/>
  <c r="AE569" i="100"/>
  <c r="AC423" i="100"/>
  <c r="AK294" i="100"/>
  <c r="AK324" i="100" s="1"/>
  <c r="AL146" i="100"/>
  <c r="AL177" i="100" s="1"/>
  <c r="AD569" i="100"/>
  <c r="AK290" i="100"/>
  <c r="AK564" i="100" s="1"/>
  <c r="AC146" i="100"/>
  <c r="AC177" i="100" s="1"/>
  <c r="AB146" i="100"/>
  <c r="AB177" i="100" s="1"/>
  <c r="AD292" i="100"/>
  <c r="AD561" i="100" s="1"/>
  <c r="AG177" i="100"/>
  <c r="AG273" i="100"/>
  <c r="AG179" i="100"/>
  <c r="AG278" i="100" s="1"/>
  <c r="AG302" i="100"/>
  <c r="AG289" i="100" s="1"/>
  <c r="AG180" i="100"/>
  <c r="AG282" i="100" s="1"/>
  <c r="AB171" i="100"/>
  <c r="AB340" i="100" s="1"/>
  <c r="AB565" i="100" s="1"/>
  <c r="AD282" i="100"/>
  <c r="AD299" i="100" s="1"/>
  <c r="AD562" i="100" s="1"/>
  <c r="AC171" i="100"/>
  <c r="AC340" i="100" s="1"/>
  <c r="AC565" i="100" s="1"/>
  <c r="AB194" i="100"/>
  <c r="AD295" i="100"/>
  <c r="AD325" i="100" s="1"/>
  <c r="AD181" i="100"/>
  <c r="AD280" i="100"/>
  <c r="AD297" i="100" s="1"/>
  <c r="AD334" i="100" s="1"/>
  <c r="AD289" i="100"/>
  <c r="AD290" i="100"/>
  <c r="AD564" i="100" s="1"/>
  <c r="AD281" i="100"/>
  <c r="AD298" i="100" s="1"/>
  <c r="AD527" i="100" s="1"/>
  <c r="AD293" i="100"/>
  <c r="AD328" i="100" s="1"/>
  <c r="AG567" i="100"/>
  <c r="AG568" i="100"/>
  <c r="AJ272" i="100"/>
  <c r="AJ289" i="100" s="1"/>
  <c r="AJ177" i="100"/>
  <c r="AJ180" i="100"/>
  <c r="AJ281" i="100" s="1"/>
  <c r="AJ298" i="100" s="1"/>
  <c r="AJ329" i="100" s="1"/>
  <c r="AJ273" i="100"/>
  <c r="AJ290" i="100" s="1"/>
  <c r="AJ564" i="100" s="1"/>
  <c r="AJ179" i="100"/>
  <c r="AJ276" i="100" s="1"/>
  <c r="AJ293" i="100" s="1"/>
  <c r="AJ328" i="100" s="1"/>
  <c r="AL172" i="100"/>
  <c r="AL341" i="100" s="1"/>
  <c r="AL566" i="100" s="1"/>
  <c r="AK328" i="100"/>
  <c r="AK531" i="100" s="1"/>
  <c r="AL171" i="100"/>
  <c r="AL340" i="100" s="1"/>
  <c r="AL565" i="100" s="1"/>
  <c r="AF302" i="100"/>
  <c r="AF177" i="100"/>
  <c r="AF281" i="100"/>
  <c r="AF282" i="100"/>
  <c r="AF280" i="100"/>
  <c r="AE302" i="100"/>
  <c r="AE177" i="100"/>
  <c r="AE180" i="100"/>
  <c r="AE273" i="100"/>
  <c r="AE272" i="100"/>
  <c r="AF273" i="100"/>
  <c r="AF179" i="100"/>
  <c r="AF272" i="100"/>
  <c r="AE179" i="100"/>
  <c r="AI567" i="100"/>
  <c r="AF567" i="100"/>
  <c r="AH567" i="100"/>
  <c r="AH179" i="100"/>
  <c r="AH302" i="100"/>
  <c r="AH273" i="100"/>
  <c r="AH180" i="100"/>
  <c r="AH177" i="100"/>
  <c r="AH272" i="100"/>
  <c r="AH289" i="100" s="1"/>
  <c r="AI568" i="100"/>
  <c r="AF568" i="100"/>
  <c r="AI179" i="100"/>
  <c r="AI180" i="100"/>
  <c r="AI177" i="100"/>
  <c r="AI302" i="100"/>
  <c r="AI273" i="100"/>
  <c r="AI272" i="100"/>
  <c r="AH568" i="100"/>
  <c r="AI569" i="100"/>
  <c r="AH569" i="100"/>
  <c r="AL423" i="100"/>
  <c r="AL424" i="100"/>
  <c r="AL422" i="100"/>
  <c r="AL538" i="100" s="1"/>
  <c r="AK561" i="100"/>
  <c r="AB567" i="100"/>
  <c r="BX378" i="100"/>
  <c r="CA160" i="100"/>
  <c r="AD563" i="100"/>
  <c r="AD324" i="100"/>
  <c r="AA446" i="100"/>
  <c r="AA571" i="100" s="1"/>
  <c r="AA445" i="100"/>
  <c r="AA570" i="100" s="1"/>
  <c r="AB225" i="100" l="1"/>
  <c r="AB227" i="100" s="1"/>
  <c r="AB228" i="100" s="1"/>
  <c r="AB231" i="100" s="1"/>
  <c r="AC567" i="100"/>
  <c r="AM422" i="100"/>
  <c r="AM567" i="100" s="1"/>
  <c r="AM429" i="100"/>
  <c r="AM433" i="100"/>
  <c r="AM538" i="100"/>
  <c r="AC568" i="100"/>
  <c r="AB568" i="100"/>
  <c r="AB569" i="100"/>
  <c r="AM172" i="100"/>
  <c r="AM341" i="100" s="1"/>
  <c r="AM566" i="100" s="1"/>
  <c r="AM171" i="100"/>
  <c r="AM340" i="100" s="1"/>
  <c r="AM565" i="100" s="1"/>
  <c r="AM146" i="100"/>
  <c r="AM177" i="100" s="1"/>
  <c r="AM423" i="100"/>
  <c r="AM424" i="100"/>
  <c r="AN148" i="100"/>
  <c r="AN171" i="100" s="1"/>
  <c r="AN340" i="100" s="1"/>
  <c r="AN565" i="100" s="1"/>
  <c r="AP49" i="100"/>
  <c r="AN377" i="100"/>
  <c r="AO50" i="100"/>
  <c r="AE289" i="100"/>
  <c r="AD333" i="100"/>
  <c r="AK325" i="100"/>
  <c r="AK329" i="100"/>
  <c r="AK525" i="100"/>
  <c r="AK334" i="100"/>
  <c r="AL179" i="100"/>
  <c r="AL278" i="100" s="1"/>
  <c r="AL180" i="100"/>
  <c r="AL280" i="100" s="1"/>
  <c r="AC302" i="100"/>
  <c r="AL273" i="100"/>
  <c r="AK323" i="100"/>
  <c r="AK166" i="100" s="1"/>
  <c r="AC272" i="100"/>
  <c r="AL302" i="100"/>
  <c r="AK563" i="100"/>
  <c r="AK560" i="100"/>
  <c r="AL272" i="100"/>
  <c r="AC179" i="100"/>
  <c r="AC277" i="100" s="1"/>
  <c r="AC294" i="100" s="1"/>
  <c r="AB179" i="100"/>
  <c r="AB275" i="100" s="1"/>
  <c r="AC273" i="100"/>
  <c r="AB302" i="100"/>
  <c r="AB272" i="100"/>
  <c r="AC180" i="100"/>
  <c r="AC280" i="100" s="1"/>
  <c r="AB273" i="100"/>
  <c r="AB180" i="100"/>
  <c r="AB280" i="100" s="1"/>
  <c r="AB297" i="100" s="1"/>
  <c r="AB526" i="100" s="1"/>
  <c r="AD526" i="100"/>
  <c r="AG290" i="100"/>
  <c r="AG564" i="100" s="1"/>
  <c r="AG275" i="100"/>
  <c r="AG292" i="100" s="1"/>
  <c r="AG561" i="100" s="1"/>
  <c r="AG277" i="100"/>
  <c r="AG294" i="100" s="1"/>
  <c r="AG324" i="100" s="1"/>
  <c r="AD525" i="100"/>
  <c r="AD558" i="100"/>
  <c r="AD323" i="100"/>
  <c r="AD166" i="100" s="1"/>
  <c r="AG276" i="100"/>
  <c r="AG293" i="100" s="1"/>
  <c r="AG559" i="100" s="1"/>
  <c r="AD329" i="100"/>
  <c r="AG295" i="100"/>
  <c r="AG325" i="100" s="1"/>
  <c r="AG299" i="100"/>
  <c r="AG323" i="100" s="1"/>
  <c r="AG281" i="100"/>
  <c r="AG298" i="100" s="1"/>
  <c r="AG527" i="100" s="1"/>
  <c r="AG280" i="100"/>
  <c r="AG297" i="100" s="1"/>
  <c r="AG526" i="100" s="1"/>
  <c r="AG181" i="100"/>
  <c r="AG178" i="100"/>
  <c r="AD559" i="100"/>
  <c r="AJ280" i="100"/>
  <c r="AJ297" i="100" s="1"/>
  <c r="AJ334" i="100" s="1"/>
  <c r="AG558" i="100"/>
  <c r="AJ527" i="100"/>
  <c r="AJ282" i="100"/>
  <c r="AJ299" i="100" s="1"/>
  <c r="AJ323" i="100" s="1"/>
  <c r="AJ277" i="100"/>
  <c r="AJ294" i="100" s="1"/>
  <c r="AJ324" i="100" s="1"/>
  <c r="AJ278" i="100"/>
  <c r="AJ295" i="100" s="1"/>
  <c r="AJ558" i="100" s="1"/>
  <c r="AJ559" i="100"/>
  <c r="AJ178" i="100"/>
  <c r="AJ181" i="100"/>
  <c r="AJ275" i="100"/>
  <c r="AJ292" i="100" s="1"/>
  <c r="AJ333" i="100" s="1"/>
  <c r="AI290" i="100"/>
  <c r="AI564" i="100" s="1"/>
  <c r="AF298" i="100"/>
  <c r="AF329" i="100" s="1"/>
  <c r="AF290" i="100"/>
  <c r="AF564" i="100" s="1"/>
  <c r="AF297" i="100"/>
  <c r="AF334" i="100" s="1"/>
  <c r="AF289" i="100"/>
  <c r="AF299" i="100"/>
  <c r="AF562" i="100" s="1"/>
  <c r="AE290" i="100"/>
  <c r="AE564" i="100" s="1"/>
  <c r="AH290" i="100"/>
  <c r="AH564" i="100" s="1"/>
  <c r="AE280" i="100"/>
  <c r="AE297" i="100" s="1"/>
  <c r="AE282" i="100"/>
  <c r="AE299" i="100" s="1"/>
  <c r="AE281" i="100"/>
  <c r="AE298" i="100" s="1"/>
  <c r="AF278" i="100"/>
  <c r="AF295" i="100" s="1"/>
  <c r="AF275" i="100"/>
  <c r="AF277" i="100"/>
  <c r="AF294" i="100" s="1"/>
  <c r="AF324" i="100" s="1"/>
  <c r="AF178" i="100"/>
  <c r="AF276" i="100"/>
  <c r="AF293" i="100" s="1"/>
  <c r="AF328" i="100" s="1"/>
  <c r="AF531" i="100" s="1"/>
  <c r="AE181" i="100"/>
  <c r="AE278" i="100"/>
  <c r="AE295" i="100" s="1"/>
  <c r="AE276" i="100"/>
  <c r="AE293" i="100" s="1"/>
  <c r="AE178" i="100"/>
  <c r="AE277" i="100"/>
  <c r="AE294" i="100" s="1"/>
  <c r="AE275" i="100"/>
  <c r="AF181" i="100"/>
  <c r="AL568" i="100"/>
  <c r="AI277" i="100"/>
  <c r="AI294" i="100" s="1"/>
  <c r="AI275" i="100"/>
  <c r="AI292" i="100" s="1"/>
  <c r="AI278" i="100"/>
  <c r="AI295" i="100" s="1"/>
  <c r="AI276" i="100"/>
  <c r="AI293" i="100" s="1"/>
  <c r="AI178" i="100"/>
  <c r="AL567" i="100"/>
  <c r="AI181" i="100"/>
  <c r="AH280" i="100"/>
  <c r="AH297" i="100" s="1"/>
  <c r="AH281" i="100"/>
  <c r="AH298" i="100" s="1"/>
  <c r="AH282" i="100"/>
  <c r="AH299" i="100" s="1"/>
  <c r="AL569" i="100"/>
  <c r="AI289" i="100"/>
  <c r="AI282" i="100"/>
  <c r="AI299" i="100" s="1"/>
  <c r="AI281" i="100"/>
  <c r="AI298" i="100" s="1"/>
  <c r="AI280" i="100"/>
  <c r="AI297" i="100" s="1"/>
  <c r="AH181" i="100"/>
  <c r="AH276" i="100"/>
  <c r="AH293" i="100" s="1"/>
  <c r="AH277" i="100"/>
  <c r="AH294" i="100" s="1"/>
  <c r="AH278" i="100"/>
  <c r="AH295" i="100" s="1"/>
  <c r="AH275" i="100"/>
  <c r="AH292" i="100" s="1"/>
  <c r="AH178" i="100"/>
  <c r="BY378" i="100"/>
  <c r="CB160" i="100"/>
  <c r="AD531" i="100"/>
  <c r="AM302" i="100"/>
  <c r="AJ531" i="100"/>
  <c r="AB290" i="100" l="1"/>
  <c r="AB564" i="100" s="1"/>
  <c r="AM180" i="100"/>
  <c r="AN422" i="100"/>
  <c r="AN567" i="100" s="1"/>
  <c r="AN429" i="100"/>
  <c r="AN433" i="100"/>
  <c r="AN538" i="100"/>
  <c r="AM568" i="100"/>
  <c r="AM569" i="100"/>
  <c r="AM273" i="100"/>
  <c r="AM290" i="100" s="1"/>
  <c r="AM564" i="100" s="1"/>
  <c r="AM272" i="100"/>
  <c r="AM179" i="100"/>
  <c r="AM277" i="100" s="1"/>
  <c r="AO554" i="100"/>
  <c r="AQ49" i="100"/>
  <c r="AN172" i="100"/>
  <c r="AN341" i="100" s="1"/>
  <c r="AN566" i="100" s="1"/>
  <c r="AL282" i="100"/>
  <c r="AL299" i="100" s="1"/>
  <c r="AL323" i="100" s="1"/>
  <c r="AP50" i="100"/>
  <c r="AN146" i="100"/>
  <c r="AN179" i="100" s="1"/>
  <c r="AN277" i="100" s="1"/>
  <c r="AN194" i="100"/>
  <c r="AN225" i="100" s="1"/>
  <c r="AN227" i="100" s="1"/>
  <c r="AN228" i="100" s="1"/>
  <c r="AN231" i="100" s="1"/>
  <c r="AN423" i="100"/>
  <c r="AO148" i="100"/>
  <c r="AO194" i="100" s="1"/>
  <c r="AO225" i="100" s="1"/>
  <c r="AO227" i="100" s="1"/>
  <c r="AO228" i="100" s="1"/>
  <c r="AO231" i="100" s="1"/>
  <c r="AL281" i="100"/>
  <c r="AL298" i="100" s="1"/>
  <c r="AL329" i="100" s="1"/>
  <c r="AG560" i="100"/>
  <c r="AN424" i="100"/>
  <c r="AO377" i="100"/>
  <c r="AL289" i="100"/>
  <c r="AC289" i="100"/>
  <c r="AG525" i="100"/>
  <c r="AL277" i="100"/>
  <c r="AL294" i="100" s="1"/>
  <c r="AL324" i="100" s="1"/>
  <c r="AC278" i="100"/>
  <c r="AC295" i="100" s="1"/>
  <c r="AC558" i="100" s="1"/>
  <c r="AC275" i="100"/>
  <c r="AC292" i="100" s="1"/>
  <c r="AC276" i="100"/>
  <c r="AC293" i="100" s="1"/>
  <c r="AC559" i="100" s="1"/>
  <c r="AC297" i="100"/>
  <c r="AC334" i="100" s="1"/>
  <c r="AL290" i="100"/>
  <c r="AL564" i="100" s="1"/>
  <c r="AC290" i="100"/>
  <c r="AC564" i="100" s="1"/>
  <c r="AL295" i="100"/>
  <c r="AL558" i="100" s="1"/>
  <c r="AL275" i="100"/>
  <c r="AL292" i="100" s="1"/>
  <c r="AL333" i="100" s="1"/>
  <c r="AL276" i="100"/>
  <c r="AL293" i="100" s="1"/>
  <c r="AL328" i="100" s="1"/>
  <c r="AL531" i="100" s="1"/>
  <c r="AB278" i="100"/>
  <c r="AB295" i="100" s="1"/>
  <c r="AL181" i="100"/>
  <c r="AL297" i="100"/>
  <c r="AL334" i="100" s="1"/>
  <c r="AC181" i="100"/>
  <c r="AB277" i="100"/>
  <c r="AB294" i="100" s="1"/>
  <c r="AB560" i="100" s="1"/>
  <c r="AL178" i="100"/>
  <c r="AB276" i="100"/>
  <c r="AB293" i="100" s="1"/>
  <c r="AK444" i="100"/>
  <c r="AK445" i="100" s="1"/>
  <c r="AK570" i="100" s="1"/>
  <c r="AB289" i="100"/>
  <c r="AG444" i="100"/>
  <c r="AG445" i="100" s="1"/>
  <c r="AG570" i="100" s="1"/>
  <c r="AB282" i="100"/>
  <c r="AB299" i="100" s="1"/>
  <c r="AB562" i="100" s="1"/>
  <c r="AG166" i="100"/>
  <c r="AB181" i="100"/>
  <c r="AB178" i="100"/>
  <c r="AD444" i="100"/>
  <c r="AD446" i="100" s="1"/>
  <c r="AD571" i="100" s="1"/>
  <c r="AG333" i="100"/>
  <c r="AC282" i="100"/>
  <c r="AC299" i="100" s="1"/>
  <c r="AC525" i="100" s="1"/>
  <c r="AC178" i="100"/>
  <c r="AC281" i="100"/>
  <c r="AC298" i="100" s="1"/>
  <c r="AC329" i="100" s="1"/>
  <c r="AG334" i="100"/>
  <c r="AB281" i="100"/>
  <c r="AB298" i="100" s="1"/>
  <c r="AB329" i="100" s="1"/>
  <c r="AG563" i="100"/>
  <c r="AG328" i="100"/>
  <c r="AG531" i="100" s="1"/>
  <c r="AG329" i="100"/>
  <c r="AG562" i="100"/>
  <c r="AJ526" i="100"/>
  <c r="AJ560" i="100"/>
  <c r="AJ562" i="100"/>
  <c r="AJ525" i="100"/>
  <c r="AJ166" i="100"/>
  <c r="AJ563" i="100"/>
  <c r="AJ325" i="100"/>
  <c r="AJ444" i="100" s="1"/>
  <c r="AJ446" i="100" s="1"/>
  <c r="AJ571" i="100" s="1"/>
  <c r="AJ561" i="100"/>
  <c r="AF560" i="100"/>
  <c r="AF526" i="100"/>
  <c r="AF527" i="100"/>
  <c r="AF525" i="100"/>
  <c r="AF323" i="100"/>
  <c r="AF166" i="100" s="1"/>
  <c r="AE563" i="100"/>
  <c r="AE324" i="100"/>
  <c r="AE560" i="100"/>
  <c r="AE329" i="100"/>
  <c r="AE527" i="100"/>
  <c r="AF563" i="100"/>
  <c r="AF559" i="100"/>
  <c r="AF292" i="100"/>
  <c r="AE559" i="100"/>
  <c r="AE328" i="100"/>
  <c r="AF558" i="100"/>
  <c r="AF325" i="100"/>
  <c r="AE562" i="100"/>
  <c r="AE323" i="100"/>
  <c r="AE525" i="100"/>
  <c r="AE292" i="100"/>
  <c r="AE558" i="100"/>
  <c r="AE325" i="100"/>
  <c r="AE526" i="100"/>
  <c r="AE334" i="100"/>
  <c r="AI525" i="100"/>
  <c r="AI323" i="100"/>
  <c r="AI562" i="100"/>
  <c r="AI563" i="100"/>
  <c r="AI324" i="100"/>
  <c r="AI560" i="100"/>
  <c r="AH561" i="100"/>
  <c r="AH333" i="100"/>
  <c r="AI334" i="100"/>
  <c r="AI526" i="100"/>
  <c r="AI559" i="100"/>
  <c r="AI328" i="100"/>
  <c r="AH558" i="100"/>
  <c r="AH325" i="100"/>
  <c r="AI329" i="100"/>
  <c r="AI527" i="100"/>
  <c r="AH329" i="100"/>
  <c r="AH527" i="100"/>
  <c r="AI325" i="100"/>
  <c r="AI558" i="100"/>
  <c r="AH559" i="100"/>
  <c r="AH328" i="100"/>
  <c r="AH324" i="100"/>
  <c r="AH563" i="100"/>
  <c r="AH560" i="100"/>
  <c r="AH525" i="100"/>
  <c r="AH562" i="100"/>
  <c r="AH323" i="100"/>
  <c r="AH526" i="100"/>
  <c r="AH334" i="100"/>
  <c r="AI561" i="100"/>
  <c r="AI333" i="100"/>
  <c r="AB334" i="100"/>
  <c r="AC560" i="100"/>
  <c r="AC324" i="100"/>
  <c r="AC563" i="100"/>
  <c r="AB292" i="100"/>
  <c r="BZ378" i="100"/>
  <c r="CC160" i="100"/>
  <c r="AM181" i="100"/>
  <c r="AM275" i="100"/>
  <c r="AM278" i="100"/>
  <c r="AM289" i="100"/>
  <c r="AM281" i="100"/>
  <c r="AM280" i="100"/>
  <c r="AM282" i="100"/>
  <c r="AO422" i="100" l="1"/>
  <c r="AO538" i="100" s="1"/>
  <c r="AO429" i="100"/>
  <c r="AO433" i="100"/>
  <c r="AN568" i="100"/>
  <c r="AN569" i="100"/>
  <c r="AM276" i="100"/>
  <c r="AM178" i="100"/>
  <c r="AQ50" i="100"/>
  <c r="AQ554" i="100" s="1"/>
  <c r="AN276" i="100"/>
  <c r="AN272" i="100"/>
  <c r="AN180" i="100"/>
  <c r="AN280" i="100" s="1"/>
  <c r="AN278" i="100"/>
  <c r="AN273" i="100"/>
  <c r="AR49" i="100"/>
  <c r="AN275" i="100"/>
  <c r="AN177" i="100"/>
  <c r="AN302" i="100"/>
  <c r="AP377" i="100"/>
  <c r="AP148" i="100"/>
  <c r="AP172" i="100" s="1"/>
  <c r="AP341" i="100" s="1"/>
  <c r="AP566" i="100" s="1"/>
  <c r="AP554" i="100"/>
  <c r="AO423" i="100"/>
  <c r="AO171" i="100"/>
  <c r="AO340" i="100" s="1"/>
  <c r="AO565" i="100" s="1"/>
  <c r="AO146" i="100"/>
  <c r="AO179" i="100" s="1"/>
  <c r="AO275" i="100" s="1"/>
  <c r="AC325" i="100"/>
  <c r="AO172" i="100"/>
  <c r="AO341" i="100" s="1"/>
  <c r="AO566" i="100" s="1"/>
  <c r="AO424" i="100"/>
  <c r="AQ377" i="100"/>
  <c r="AL166" i="100"/>
  <c r="AC526" i="100"/>
  <c r="AL561" i="100"/>
  <c r="AL560" i="100"/>
  <c r="AL526" i="100"/>
  <c r="AL559" i="100"/>
  <c r="AL527" i="100"/>
  <c r="AC562" i="100"/>
  <c r="AL525" i="100"/>
  <c r="AC328" i="100"/>
  <c r="AC531" i="100" s="1"/>
  <c r="AL562" i="100"/>
  <c r="AB525" i="100"/>
  <c r="AL325" i="100"/>
  <c r="AL444" i="100" s="1"/>
  <c r="AL445" i="100" s="1"/>
  <c r="AL570" i="100" s="1"/>
  <c r="AK446" i="100"/>
  <c r="AK571" i="100" s="1"/>
  <c r="AB563" i="100"/>
  <c r="AB323" i="100"/>
  <c r="AB559" i="100"/>
  <c r="AB328" i="100"/>
  <c r="AB531" i="100" s="1"/>
  <c r="AB325" i="100"/>
  <c r="AB558" i="100"/>
  <c r="AG446" i="100"/>
  <c r="AG571" i="100" s="1"/>
  <c r="AL563" i="100"/>
  <c r="AB324" i="100"/>
  <c r="AD445" i="100"/>
  <c r="AD570" i="100" s="1"/>
  <c r="AC527" i="100"/>
  <c r="AC323" i="100"/>
  <c r="AC166" i="100" s="1"/>
  <c r="AB527" i="100"/>
  <c r="AN290" i="100"/>
  <c r="AN564" i="100" s="1"/>
  <c r="AJ445" i="100"/>
  <c r="AJ570" i="100" s="1"/>
  <c r="AF444" i="100"/>
  <c r="AF333" i="100"/>
  <c r="AF561" i="100"/>
  <c r="AE333" i="100"/>
  <c r="AE561" i="100"/>
  <c r="AE444" i="100"/>
  <c r="AE166" i="100"/>
  <c r="AE531" i="100"/>
  <c r="AI531" i="100"/>
  <c r="AH444" i="100"/>
  <c r="AH166" i="100"/>
  <c r="AH531" i="100"/>
  <c r="AI444" i="100"/>
  <c r="AI166" i="100"/>
  <c r="AC333" i="100"/>
  <c r="AC561" i="100"/>
  <c r="AB333" i="100"/>
  <c r="AB561" i="100"/>
  <c r="CA378" i="100"/>
  <c r="CD160" i="100"/>
  <c r="AM299" i="100"/>
  <c r="AP171" i="100"/>
  <c r="AP340" i="100" s="1"/>
  <c r="AP565" i="100" s="1"/>
  <c r="AQ148" i="100"/>
  <c r="AM294" i="100"/>
  <c r="AM298" i="100"/>
  <c r="AM293" i="100"/>
  <c r="AM297" i="100"/>
  <c r="AR50" i="100"/>
  <c r="AM292" i="100"/>
  <c r="AM295" i="100"/>
  <c r="AO567" i="100" l="1"/>
  <c r="AP146" i="100"/>
  <c r="AQ422" i="100"/>
  <c r="AQ538" i="100" s="1"/>
  <c r="AQ429" i="100"/>
  <c r="AQ433" i="100"/>
  <c r="AP424" i="100"/>
  <c r="AP569" i="100" s="1"/>
  <c r="AP429" i="100"/>
  <c r="AP433" i="100"/>
  <c r="AO568" i="100"/>
  <c r="AO569" i="100"/>
  <c r="AN295" i="100"/>
  <c r="AN558" i="100" s="1"/>
  <c r="AN293" i="100"/>
  <c r="AN559" i="100" s="1"/>
  <c r="AN289" i="100"/>
  <c r="AN294" i="100"/>
  <c r="AN563" i="100" s="1"/>
  <c r="AP422" i="100"/>
  <c r="AN297" i="100"/>
  <c r="AN334" i="100" s="1"/>
  <c r="AN282" i="100"/>
  <c r="AN299" i="100" s="1"/>
  <c r="AN323" i="100" s="1"/>
  <c r="AN181" i="100"/>
  <c r="AN281" i="100"/>
  <c r="AN298" i="100" s="1"/>
  <c r="AN329" i="100" s="1"/>
  <c r="AN178" i="100"/>
  <c r="AN292" i="100"/>
  <c r="AN333" i="100" s="1"/>
  <c r="AP423" i="100"/>
  <c r="AS49" i="100"/>
  <c r="AP194" i="100"/>
  <c r="AP225" i="100" s="1"/>
  <c r="AP227" i="100" s="1"/>
  <c r="AP228" i="100" s="1"/>
  <c r="AP231" i="100" s="1"/>
  <c r="AO302" i="100"/>
  <c r="AO292" i="100" s="1"/>
  <c r="AO333" i="100" s="1"/>
  <c r="AO272" i="100"/>
  <c r="AO278" i="100"/>
  <c r="AO273" i="100"/>
  <c r="AO277" i="100"/>
  <c r="AO294" i="100" s="1"/>
  <c r="AO324" i="100" s="1"/>
  <c r="AO180" i="100"/>
  <c r="AO178" i="100" s="1"/>
  <c r="AO177" i="100"/>
  <c r="AO276" i="100"/>
  <c r="AR377" i="100"/>
  <c r="AL446" i="100"/>
  <c r="AL571" i="100" s="1"/>
  <c r="AB444" i="100"/>
  <c r="AB446" i="100" s="1"/>
  <c r="AB571" i="100" s="1"/>
  <c r="AB166" i="100"/>
  <c r="AC444" i="100"/>
  <c r="AC445" i="100" s="1"/>
  <c r="AC570" i="100" s="1"/>
  <c r="AN324" i="100"/>
  <c r="AN561" i="100"/>
  <c r="AN325" i="100"/>
  <c r="AE445" i="100"/>
  <c r="AE570" i="100" s="1"/>
  <c r="AE446" i="100"/>
  <c r="AE571" i="100" s="1"/>
  <c r="AF446" i="100"/>
  <c r="AF571" i="100" s="1"/>
  <c r="AF445" i="100"/>
  <c r="AF570" i="100" s="1"/>
  <c r="AI445" i="100"/>
  <c r="AI570" i="100" s="1"/>
  <c r="AI446" i="100"/>
  <c r="AI571" i="100" s="1"/>
  <c r="AH445" i="100"/>
  <c r="AH570" i="100" s="1"/>
  <c r="AH446" i="100"/>
  <c r="AH571" i="100" s="1"/>
  <c r="CB378" i="100"/>
  <c r="CC378" i="100" s="1"/>
  <c r="AQ423" i="100"/>
  <c r="AQ424" i="100"/>
  <c r="AR148" i="100"/>
  <c r="AR194" i="100" s="1"/>
  <c r="AR225" i="100" s="1"/>
  <c r="AR227" i="100" s="1"/>
  <c r="AR228" i="100" s="1"/>
  <c r="AR231" i="100" s="1"/>
  <c r="AP302" i="100"/>
  <c r="AP273" i="100"/>
  <c r="AP177" i="100"/>
  <c r="AP272" i="100"/>
  <c r="AP180" i="100"/>
  <c r="AM328" i="100"/>
  <c r="AM559" i="100"/>
  <c r="AQ172" i="100"/>
  <c r="AQ341" i="100" s="1"/>
  <c r="AQ566" i="100" s="1"/>
  <c r="AQ171" i="100"/>
  <c r="AQ340" i="100" s="1"/>
  <c r="AQ565" i="100" s="1"/>
  <c r="AQ194" i="100"/>
  <c r="AQ225" i="100" s="1"/>
  <c r="AQ227" i="100" s="1"/>
  <c r="AQ228" i="100" s="1"/>
  <c r="AQ231" i="100" s="1"/>
  <c r="AQ146" i="100"/>
  <c r="AQ179" i="100" s="1"/>
  <c r="AM334" i="100"/>
  <c r="AM526" i="100"/>
  <c r="AM527" i="100"/>
  <c r="AM329" i="100"/>
  <c r="AP179" i="100"/>
  <c r="AM333" i="100"/>
  <c r="AM561" i="100"/>
  <c r="AM325" i="100"/>
  <c r="AM558" i="100"/>
  <c r="AM324" i="100"/>
  <c r="AM563" i="100"/>
  <c r="AM560" i="100"/>
  <c r="AR554" i="100"/>
  <c r="AM323" i="100"/>
  <c r="AM525" i="100"/>
  <c r="AM562" i="100"/>
  <c r="AQ567" i="100" l="1"/>
  <c r="AR424" i="100"/>
  <c r="AR569" i="100" s="1"/>
  <c r="AR429" i="100"/>
  <c r="AR433" i="100"/>
  <c r="AP567" i="100"/>
  <c r="AP538" i="100"/>
  <c r="AP568" i="100"/>
  <c r="AN328" i="100"/>
  <c r="AN560" i="100"/>
  <c r="AT49" i="100"/>
  <c r="AN527" i="100"/>
  <c r="AN526" i="100"/>
  <c r="AS50" i="100"/>
  <c r="AN525" i="100"/>
  <c r="AN166" i="100"/>
  <c r="AN562" i="100"/>
  <c r="AO295" i="100"/>
  <c r="AO558" i="100" s="1"/>
  <c r="AO281" i="100"/>
  <c r="AO298" i="100" s="1"/>
  <c r="AO527" i="100" s="1"/>
  <c r="AO293" i="100"/>
  <c r="AO328" i="100" s="1"/>
  <c r="AO531" i="100" s="1"/>
  <c r="AO282" i="100"/>
  <c r="AO299" i="100" s="1"/>
  <c r="AO280" i="100"/>
  <c r="AO297" i="100" s="1"/>
  <c r="AO334" i="100" s="1"/>
  <c r="AO181" i="100"/>
  <c r="AO290" i="100"/>
  <c r="AO564" i="100" s="1"/>
  <c r="AO289" i="100"/>
  <c r="CD378" i="100"/>
  <c r="AB445" i="100"/>
  <c r="AB570" i="100" s="1"/>
  <c r="AC446" i="100"/>
  <c r="AC571" i="100" s="1"/>
  <c r="AN531" i="100"/>
  <c r="AO560" i="100"/>
  <c r="AO563" i="100"/>
  <c r="AO561" i="100"/>
  <c r="AR422" i="100"/>
  <c r="AQ568" i="100"/>
  <c r="AN444" i="100"/>
  <c r="AN445" i="100" s="1"/>
  <c r="AN570" i="100" s="1"/>
  <c r="AR423" i="100"/>
  <c r="AQ569" i="100"/>
  <c r="AR172" i="100"/>
  <c r="AR341" i="100" s="1"/>
  <c r="AR566" i="100" s="1"/>
  <c r="AR171" i="100"/>
  <c r="AR340" i="100" s="1"/>
  <c r="AR565" i="100" s="1"/>
  <c r="AR146" i="100"/>
  <c r="AR179" i="100" s="1"/>
  <c r="AR275" i="100" s="1"/>
  <c r="AP181" i="100"/>
  <c r="AP290" i="100"/>
  <c r="AP564" i="100" s="1"/>
  <c r="AM166" i="100"/>
  <c r="AM444" i="100"/>
  <c r="AP275" i="100"/>
  <c r="AP278" i="100"/>
  <c r="AP276" i="100"/>
  <c r="AP178" i="100"/>
  <c r="AP277" i="100"/>
  <c r="AQ277" i="100"/>
  <c r="AQ275" i="100"/>
  <c r="AQ276" i="100"/>
  <c r="AQ278" i="100"/>
  <c r="AM531" i="100"/>
  <c r="AQ272" i="100"/>
  <c r="AQ302" i="100"/>
  <c r="AQ180" i="100"/>
  <c r="AQ178" i="100" s="1"/>
  <c r="AQ273" i="100"/>
  <c r="AQ177" i="100"/>
  <c r="AP281" i="100"/>
  <c r="AP282" i="100"/>
  <c r="AP280" i="100"/>
  <c r="AU49" i="100"/>
  <c r="AT50" i="100"/>
  <c r="AP289" i="100"/>
  <c r="AR567" i="100" l="1"/>
  <c r="AR538" i="100"/>
  <c r="AR568" i="100"/>
  <c r="AS148" i="100"/>
  <c r="AS194" i="100" s="1"/>
  <c r="AS225" i="100" s="1"/>
  <c r="AS227" i="100" s="1"/>
  <c r="AS228" i="100" s="1"/>
  <c r="AS231" i="100" s="1"/>
  <c r="AS377" i="100"/>
  <c r="AS424" i="100" s="1"/>
  <c r="AS554" i="100"/>
  <c r="AO325" i="100"/>
  <c r="AO559" i="100"/>
  <c r="AO526" i="100"/>
  <c r="AO525" i="100"/>
  <c r="AO562" i="100"/>
  <c r="AO323" i="100"/>
  <c r="AO166" i="100" s="1"/>
  <c r="AO329" i="100"/>
  <c r="AT377" i="100"/>
  <c r="AN446" i="100"/>
  <c r="AN571" i="100" s="1"/>
  <c r="AS146" i="100"/>
  <c r="AS180" i="100" s="1"/>
  <c r="AS172" i="100"/>
  <c r="AS341" i="100" s="1"/>
  <c r="AS566" i="100" s="1"/>
  <c r="AT554" i="100"/>
  <c r="AS422" i="100"/>
  <c r="AR278" i="100"/>
  <c r="AR302" i="100"/>
  <c r="AR273" i="100"/>
  <c r="AR276" i="100"/>
  <c r="AR277" i="100"/>
  <c r="AR177" i="100"/>
  <c r="AR180" i="100"/>
  <c r="AR280" i="100" s="1"/>
  <c r="AR272" i="100"/>
  <c r="AT148" i="100"/>
  <c r="AT146" i="100" s="1"/>
  <c r="AQ290" i="100"/>
  <c r="AQ564" i="100" s="1"/>
  <c r="AQ295" i="100"/>
  <c r="AQ558" i="100" s="1"/>
  <c r="AQ292" i="100"/>
  <c r="AQ561" i="100" s="1"/>
  <c r="AQ293" i="100"/>
  <c r="AQ559" i="100" s="1"/>
  <c r="AP293" i="100"/>
  <c r="AP297" i="100"/>
  <c r="AP294" i="100"/>
  <c r="AP292" i="100"/>
  <c r="AQ282" i="100"/>
  <c r="AQ299" i="100" s="1"/>
  <c r="AQ280" i="100"/>
  <c r="AQ297" i="100" s="1"/>
  <c r="AQ281" i="100"/>
  <c r="AQ298" i="100" s="1"/>
  <c r="AM445" i="100"/>
  <c r="AM570" i="100" s="1"/>
  <c r="AM446" i="100"/>
  <c r="AM571" i="100" s="1"/>
  <c r="AP299" i="100"/>
  <c r="AV49" i="100"/>
  <c r="AU50" i="100"/>
  <c r="AP298" i="100"/>
  <c r="AQ181" i="100"/>
  <c r="AQ289" i="100"/>
  <c r="AQ294" i="100"/>
  <c r="AP295" i="100"/>
  <c r="AS171" i="100" l="1"/>
  <c r="AS340" i="100" s="1"/>
  <c r="AS565" i="100" s="1"/>
  <c r="AS423" i="100"/>
  <c r="AS429" i="100"/>
  <c r="AS433" i="100"/>
  <c r="AT424" i="100"/>
  <c r="AT429" i="100"/>
  <c r="AT433" i="100"/>
  <c r="AS567" i="100"/>
  <c r="AS538" i="100"/>
  <c r="AS568" i="100"/>
  <c r="AS569" i="100"/>
  <c r="AO444" i="100"/>
  <c r="AO445" i="100" s="1"/>
  <c r="AO570" i="100" s="1"/>
  <c r="AU377" i="100"/>
  <c r="AS179" i="100"/>
  <c r="AS275" i="100" s="1"/>
  <c r="AS302" i="100"/>
  <c r="AS177" i="100"/>
  <c r="AS272" i="100"/>
  <c r="AS273" i="100"/>
  <c r="AU148" i="100"/>
  <c r="AU146" i="100" s="1"/>
  <c r="AT423" i="100"/>
  <c r="AR282" i="100"/>
  <c r="AR299" i="100" s="1"/>
  <c r="AR562" i="100" s="1"/>
  <c r="AR297" i="100"/>
  <c r="AR526" i="100" s="1"/>
  <c r="AR290" i="100"/>
  <c r="AR564" i="100" s="1"/>
  <c r="AQ333" i="100"/>
  <c r="AT422" i="100"/>
  <c r="AR289" i="100"/>
  <c r="AR181" i="100"/>
  <c r="AR295" i="100"/>
  <c r="AR178" i="100"/>
  <c r="AR294" i="100"/>
  <c r="AR293" i="100"/>
  <c r="AR559" i="100" s="1"/>
  <c r="AR281" i="100"/>
  <c r="AR298" i="100" s="1"/>
  <c r="AR329" i="100" s="1"/>
  <c r="AR292" i="100"/>
  <c r="AR333" i="100" s="1"/>
  <c r="AQ328" i="100"/>
  <c r="AQ531" i="100" s="1"/>
  <c r="AQ325" i="100"/>
  <c r="AT172" i="100"/>
  <c r="AT341" i="100" s="1"/>
  <c r="AT566" i="100" s="1"/>
  <c r="AT171" i="100"/>
  <c r="AT340" i="100" s="1"/>
  <c r="AT565" i="100" s="1"/>
  <c r="AT194" i="100"/>
  <c r="AT225" i="100" s="1"/>
  <c r="AT227" i="100" s="1"/>
  <c r="AT228" i="100" s="1"/>
  <c r="AT231" i="100" s="1"/>
  <c r="AU554" i="100"/>
  <c r="AP329" i="100"/>
  <c r="AP527" i="100"/>
  <c r="AQ323" i="100"/>
  <c r="AQ525" i="100"/>
  <c r="AQ562" i="100"/>
  <c r="AP558" i="100"/>
  <c r="AP325" i="100"/>
  <c r="AW49" i="100"/>
  <c r="AV50" i="100"/>
  <c r="AP525" i="100"/>
  <c r="AP323" i="100"/>
  <c r="AP562" i="100"/>
  <c r="AQ329" i="100"/>
  <c r="AQ527" i="100"/>
  <c r="AP333" i="100"/>
  <c r="AP561" i="100"/>
  <c r="AP328" i="100"/>
  <c r="AP559" i="100"/>
  <c r="AQ560" i="100"/>
  <c r="AQ324" i="100"/>
  <c r="AQ563" i="100"/>
  <c r="AQ334" i="100"/>
  <c r="AQ526" i="100"/>
  <c r="AT179" i="100"/>
  <c r="AT272" i="100"/>
  <c r="AT180" i="100"/>
  <c r="AT177" i="100"/>
  <c r="AT302" i="100"/>
  <c r="AT273" i="100"/>
  <c r="AS282" i="100"/>
  <c r="AS280" i="100"/>
  <c r="AS281" i="100"/>
  <c r="AP324" i="100"/>
  <c r="AP563" i="100"/>
  <c r="AP560" i="100"/>
  <c r="AP526" i="100"/>
  <c r="AP334" i="100"/>
  <c r="AT569" i="100"/>
  <c r="AU424" i="100" l="1"/>
  <c r="AU569" i="100" s="1"/>
  <c r="AU429" i="100"/>
  <c r="AU433" i="100"/>
  <c r="AT567" i="100"/>
  <c r="AT538" i="100"/>
  <c r="AT568" i="100"/>
  <c r="AO446" i="100"/>
  <c r="AO571" i="100" s="1"/>
  <c r="AV377" i="100"/>
  <c r="AS178" i="100"/>
  <c r="AS278" i="100"/>
  <c r="AS295" i="100" s="1"/>
  <c r="AS276" i="100"/>
  <c r="AS293" i="100" s="1"/>
  <c r="AS328" i="100" s="1"/>
  <c r="AS531" i="100" s="1"/>
  <c r="AS181" i="100"/>
  <c r="AS277" i="100"/>
  <c r="AS294" i="100" s="1"/>
  <c r="AS297" i="100"/>
  <c r="AS526" i="100" s="1"/>
  <c r="AS290" i="100"/>
  <c r="AS564" i="100" s="1"/>
  <c r="AS299" i="100"/>
  <c r="AS525" i="100" s="1"/>
  <c r="AS298" i="100"/>
  <c r="AS329" i="100" s="1"/>
  <c r="AS292" i="100"/>
  <c r="AS333" i="100" s="1"/>
  <c r="AS289" i="100"/>
  <c r="AU172" i="100"/>
  <c r="AU341" i="100" s="1"/>
  <c r="AU566" i="100" s="1"/>
  <c r="AU171" i="100"/>
  <c r="AU340" i="100" s="1"/>
  <c r="AU565" i="100" s="1"/>
  <c r="AR323" i="100"/>
  <c r="AU194" i="100"/>
  <c r="AU225" i="100" s="1"/>
  <c r="AU227" i="100" s="1"/>
  <c r="AU228" i="100" s="1"/>
  <c r="AU231" i="100" s="1"/>
  <c r="AR334" i="100"/>
  <c r="AR525" i="100"/>
  <c r="AV148" i="100"/>
  <c r="AV172" i="100" s="1"/>
  <c r="AV341" i="100" s="1"/>
  <c r="AV566" i="100" s="1"/>
  <c r="AR527" i="100"/>
  <c r="AR561" i="100"/>
  <c r="AR328" i="100"/>
  <c r="AR531" i="100" s="1"/>
  <c r="AR325" i="100"/>
  <c r="AR558" i="100"/>
  <c r="AR324" i="100"/>
  <c r="AR560" i="100"/>
  <c r="AR563" i="100"/>
  <c r="AU422" i="100"/>
  <c r="AU423" i="100"/>
  <c r="AV554" i="100"/>
  <c r="AT276" i="100"/>
  <c r="AT293" i="100" s="1"/>
  <c r="AT278" i="100"/>
  <c r="AT295" i="100" s="1"/>
  <c r="AT277" i="100"/>
  <c r="AT294" i="100" s="1"/>
  <c r="AT275" i="100"/>
  <c r="AT292" i="100" s="1"/>
  <c r="AT178" i="100"/>
  <c r="AT280" i="100"/>
  <c r="AT297" i="100" s="1"/>
  <c r="AT281" i="100"/>
  <c r="AT298" i="100" s="1"/>
  <c r="AT282" i="100"/>
  <c r="AP444" i="100"/>
  <c r="AP166" i="100"/>
  <c r="AQ166" i="100"/>
  <c r="AQ444" i="100"/>
  <c r="AT290" i="100"/>
  <c r="AT564" i="100" s="1"/>
  <c r="AT289" i="100"/>
  <c r="AU273" i="100"/>
  <c r="AU302" i="100"/>
  <c r="AU180" i="100"/>
  <c r="AU177" i="100"/>
  <c r="AU272" i="100"/>
  <c r="AT181" i="100"/>
  <c r="AP531" i="100"/>
  <c r="AX49" i="100"/>
  <c r="AW50" i="100"/>
  <c r="AU179" i="100"/>
  <c r="AV429" i="100" l="1"/>
  <c r="AV433" i="100"/>
  <c r="AU567" i="100"/>
  <c r="AU538" i="100"/>
  <c r="AW377" i="100"/>
  <c r="AV146" i="100"/>
  <c r="AV179" i="100" s="1"/>
  <c r="AS334" i="100"/>
  <c r="AS323" i="100"/>
  <c r="AS562" i="100"/>
  <c r="AS561" i="100"/>
  <c r="AS559" i="100"/>
  <c r="AS527" i="100"/>
  <c r="AV171" i="100"/>
  <c r="AV340" i="100" s="1"/>
  <c r="AV565" i="100" s="1"/>
  <c r="AV194" i="100"/>
  <c r="AV225" i="100" s="1"/>
  <c r="AV227" i="100" s="1"/>
  <c r="AV228" i="100" s="1"/>
  <c r="AV231" i="100" s="1"/>
  <c r="AW554" i="100"/>
  <c r="AR444" i="100"/>
  <c r="AR446" i="100" s="1"/>
  <c r="AR571" i="100" s="1"/>
  <c r="AU568" i="100"/>
  <c r="AR166" i="100"/>
  <c r="AU290" i="100"/>
  <c r="AU564" i="100" s="1"/>
  <c r="AW148" i="100"/>
  <c r="AW172" i="100" s="1"/>
  <c r="AW341" i="100" s="1"/>
  <c r="AW566" i="100" s="1"/>
  <c r="AU289" i="100"/>
  <c r="AU181" i="100"/>
  <c r="AS563" i="100"/>
  <c r="AS324" i="100"/>
  <c r="AS560" i="100"/>
  <c r="AQ446" i="100"/>
  <c r="AQ571" i="100" s="1"/>
  <c r="AQ445" i="100"/>
  <c r="AQ570" i="100" s="1"/>
  <c r="AP445" i="100"/>
  <c r="AP570" i="100" s="1"/>
  <c r="AP446" i="100"/>
  <c r="AP571" i="100" s="1"/>
  <c r="AT334" i="100"/>
  <c r="AT526" i="100"/>
  <c r="AT558" i="100"/>
  <c r="AT325" i="100"/>
  <c r="AT527" i="100"/>
  <c r="AT329" i="100"/>
  <c r="AT324" i="100"/>
  <c r="AT563" i="100"/>
  <c r="AT560" i="100"/>
  <c r="AU277" i="100"/>
  <c r="AU294" i="100" s="1"/>
  <c r="AU275" i="100"/>
  <c r="AU292" i="100" s="1"/>
  <c r="AU276" i="100"/>
  <c r="AU293" i="100" s="1"/>
  <c r="AU178" i="100"/>
  <c r="AU278" i="100"/>
  <c r="AU295" i="100" s="1"/>
  <c r="AY49" i="100"/>
  <c r="AX50" i="100"/>
  <c r="AU280" i="100"/>
  <c r="AU297" i="100" s="1"/>
  <c r="AU282" i="100"/>
  <c r="AU299" i="100" s="1"/>
  <c r="AU281" i="100"/>
  <c r="AU298" i="100" s="1"/>
  <c r="AV424" i="100"/>
  <c r="AV423" i="100"/>
  <c r="AV422" i="100"/>
  <c r="AV538" i="100" s="1"/>
  <c r="AT559" i="100"/>
  <c r="AT328" i="100"/>
  <c r="AV302" i="100"/>
  <c r="AV273" i="100"/>
  <c r="AV272" i="100"/>
  <c r="AS558" i="100"/>
  <c r="AS325" i="100"/>
  <c r="AT299" i="100"/>
  <c r="AT561" i="100"/>
  <c r="AT333" i="100"/>
  <c r="AW429" i="100" l="1"/>
  <c r="AW433" i="100"/>
  <c r="AV180" i="100"/>
  <c r="AV280" i="100" s="1"/>
  <c r="AV297" i="100" s="1"/>
  <c r="AX377" i="100"/>
  <c r="AV177" i="100"/>
  <c r="AS166" i="100"/>
  <c r="AR445" i="100"/>
  <c r="AR570" i="100" s="1"/>
  <c r="AS444" i="100"/>
  <c r="AS446" i="100" s="1"/>
  <c r="AS571" i="100" s="1"/>
  <c r="AW171" i="100"/>
  <c r="AW340" i="100" s="1"/>
  <c r="AW565" i="100" s="1"/>
  <c r="AW146" i="100"/>
  <c r="AW177" i="100" s="1"/>
  <c r="AW194" i="100"/>
  <c r="AW225" i="100" s="1"/>
  <c r="AW227" i="100" s="1"/>
  <c r="AW228" i="100" s="1"/>
  <c r="AW231" i="100" s="1"/>
  <c r="AV290" i="100"/>
  <c r="AV564" i="100" s="1"/>
  <c r="AU562" i="100"/>
  <c r="AU525" i="100"/>
  <c r="AU323" i="100"/>
  <c r="AU325" i="100"/>
  <c r="AU558" i="100"/>
  <c r="AU563" i="100"/>
  <c r="AU560" i="100"/>
  <c r="AU324" i="100"/>
  <c r="AW424" i="100"/>
  <c r="AW422" i="100"/>
  <c r="AW538" i="100" s="1"/>
  <c r="AW423" i="100"/>
  <c r="AV289" i="100"/>
  <c r="AV568" i="100"/>
  <c r="AX554" i="100"/>
  <c r="AU328" i="100"/>
  <c r="AU559" i="100"/>
  <c r="AT525" i="100"/>
  <c r="AT562" i="100"/>
  <c r="AT323" i="100"/>
  <c r="AV276" i="100"/>
  <c r="AV293" i="100" s="1"/>
  <c r="AV278" i="100"/>
  <c r="AV295" i="100" s="1"/>
  <c r="AV277" i="100"/>
  <c r="AV294" i="100" s="1"/>
  <c r="AV275" i="100"/>
  <c r="AV292" i="100" s="1"/>
  <c r="AV569" i="100"/>
  <c r="AZ49" i="100"/>
  <c r="AY50" i="100"/>
  <c r="AU333" i="100"/>
  <c r="AU561" i="100"/>
  <c r="AT531" i="100"/>
  <c r="AV567" i="100"/>
  <c r="AU329" i="100"/>
  <c r="AU527" i="100"/>
  <c r="AU334" i="100"/>
  <c r="AU526" i="100"/>
  <c r="AX148" i="100"/>
  <c r="AX424" i="100" l="1"/>
  <c r="AX569" i="100" s="1"/>
  <c r="AX429" i="100"/>
  <c r="AX433" i="100"/>
  <c r="AV281" i="100"/>
  <c r="AV298" i="100" s="1"/>
  <c r="AV329" i="100" s="1"/>
  <c r="AV181" i="100"/>
  <c r="AV282" i="100"/>
  <c r="AV299" i="100" s="1"/>
  <c r="AV525" i="100" s="1"/>
  <c r="AV178" i="100"/>
  <c r="AY377" i="100"/>
  <c r="AX422" i="100"/>
  <c r="AX423" i="100"/>
  <c r="AS445" i="100"/>
  <c r="AS570" i="100" s="1"/>
  <c r="AW273" i="100"/>
  <c r="AW302" i="100"/>
  <c r="AW180" i="100"/>
  <c r="AW281" i="100" s="1"/>
  <c r="AW272" i="100"/>
  <c r="AW179" i="100"/>
  <c r="AW278" i="100" s="1"/>
  <c r="AV333" i="100"/>
  <c r="AV561" i="100"/>
  <c r="AV558" i="100"/>
  <c r="AV325" i="100"/>
  <c r="AY554" i="100"/>
  <c r="AW568" i="100"/>
  <c r="BA49" i="100"/>
  <c r="AZ50" i="100"/>
  <c r="AV559" i="100"/>
  <c r="AV328" i="100"/>
  <c r="AU531" i="100"/>
  <c r="AW567" i="100"/>
  <c r="AX194" i="100"/>
  <c r="AX225" i="100" s="1"/>
  <c r="AX227" i="100" s="1"/>
  <c r="AX228" i="100" s="1"/>
  <c r="AX231" i="100" s="1"/>
  <c r="AX171" i="100"/>
  <c r="AX340" i="100" s="1"/>
  <c r="AX565" i="100" s="1"/>
  <c r="AX146" i="100"/>
  <c r="AX172" i="100"/>
  <c r="AX341" i="100" s="1"/>
  <c r="AX566" i="100" s="1"/>
  <c r="AT444" i="100"/>
  <c r="AT166" i="100"/>
  <c r="AW569" i="100"/>
  <c r="AV526" i="100"/>
  <c r="AV334" i="100"/>
  <c r="AV560" i="100"/>
  <c r="AV324" i="100"/>
  <c r="AV563" i="100"/>
  <c r="AY148" i="100"/>
  <c r="AU444" i="100"/>
  <c r="AU166" i="100"/>
  <c r="AV527" i="100" l="1"/>
  <c r="AY424" i="100"/>
  <c r="AY429" i="100"/>
  <c r="AY433" i="100"/>
  <c r="AX567" i="100"/>
  <c r="AX538" i="100"/>
  <c r="AX568" i="100"/>
  <c r="AV562" i="100"/>
  <c r="AV323" i="100"/>
  <c r="AV444" i="100" s="1"/>
  <c r="AZ377" i="100"/>
  <c r="AY423" i="100"/>
  <c r="AY422" i="100"/>
  <c r="AZ148" i="100"/>
  <c r="AZ172" i="100" s="1"/>
  <c r="AZ341" i="100" s="1"/>
  <c r="AZ566" i="100" s="1"/>
  <c r="AW295" i="100"/>
  <c r="AW558" i="100" s="1"/>
  <c r="AW290" i="100"/>
  <c r="AW564" i="100" s="1"/>
  <c r="AW289" i="100"/>
  <c r="AW275" i="100"/>
  <c r="AW292" i="100" s="1"/>
  <c r="AW333" i="100" s="1"/>
  <c r="AW298" i="100"/>
  <c r="AW329" i="100" s="1"/>
  <c r="AW282" i="100"/>
  <c r="AW299" i="100" s="1"/>
  <c r="AW323" i="100" s="1"/>
  <c r="AW280" i="100"/>
  <c r="AW297" i="100" s="1"/>
  <c r="AW334" i="100" s="1"/>
  <c r="AW178" i="100"/>
  <c r="AW277" i="100"/>
  <c r="AW294" i="100" s="1"/>
  <c r="AW324" i="100" s="1"/>
  <c r="AW276" i="100"/>
  <c r="AW293" i="100" s="1"/>
  <c r="AW559" i="100" s="1"/>
  <c r="AW181" i="100"/>
  <c r="AY146" i="100"/>
  <c r="AY179" i="100" s="1"/>
  <c r="AY171" i="100"/>
  <c r="AY340" i="100" s="1"/>
  <c r="AY565" i="100" s="1"/>
  <c r="AY194" i="100"/>
  <c r="AY225" i="100" s="1"/>
  <c r="AY227" i="100" s="1"/>
  <c r="AY228" i="100" s="1"/>
  <c r="AY231" i="100" s="1"/>
  <c r="AY172" i="100"/>
  <c r="AY341" i="100" s="1"/>
  <c r="AY566" i="100" s="1"/>
  <c r="AU445" i="100"/>
  <c r="AU570" i="100" s="1"/>
  <c r="AU446" i="100"/>
  <c r="AU571" i="100" s="1"/>
  <c r="AT445" i="100"/>
  <c r="AT570" i="100" s="1"/>
  <c r="AT446" i="100"/>
  <c r="AT571" i="100" s="1"/>
  <c r="AZ554" i="100"/>
  <c r="AY569" i="100"/>
  <c r="AX179" i="100"/>
  <c r="AX177" i="100"/>
  <c r="AX302" i="100"/>
  <c r="AX272" i="100"/>
  <c r="AX273" i="100"/>
  <c r="AX180" i="100"/>
  <c r="AV531" i="100"/>
  <c r="BB49" i="100"/>
  <c r="BA50" i="100"/>
  <c r="AZ424" i="100" l="1"/>
  <c r="AZ569" i="100" s="1"/>
  <c r="AZ429" i="100"/>
  <c r="AZ433" i="100"/>
  <c r="AY567" i="100"/>
  <c r="AY538" i="100"/>
  <c r="AY568" i="100"/>
  <c r="AV166" i="100"/>
  <c r="BA377" i="100"/>
  <c r="AZ171" i="100"/>
  <c r="AZ340" i="100" s="1"/>
  <c r="AZ565" i="100" s="1"/>
  <c r="AZ146" i="100"/>
  <c r="AZ272" i="100" s="1"/>
  <c r="AZ194" i="100"/>
  <c r="AZ225" i="100" s="1"/>
  <c r="AZ227" i="100" s="1"/>
  <c r="AZ228" i="100" s="1"/>
  <c r="AZ231" i="100" s="1"/>
  <c r="AW561" i="100"/>
  <c r="AW325" i="100"/>
  <c r="AW527" i="100"/>
  <c r="AW562" i="100"/>
  <c r="AW525" i="100"/>
  <c r="AW563" i="100"/>
  <c r="AZ423" i="100"/>
  <c r="AZ422" i="100"/>
  <c r="AZ538" i="100" s="1"/>
  <c r="AW526" i="100"/>
  <c r="AW560" i="100"/>
  <c r="AW328" i="100"/>
  <c r="AW531" i="100" s="1"/>
  <c r="BA554" i="100"/>
  <c r="AX289" i="100"/>
  <c r="AY277" i="100"/>
  <c r="AY275" i="100"/>
  <c r="AY278" i="100"/>
  <c r="AY276" i="100"/>
  <c r="AY302" i="100"/>
  <c r="AY180" i="100"/>
  <c r="AY273" i="100"/>
  <c r="AY272" i="100"/>
  <c r="AY177" i="100"/>
  <c r="BA148" i="100"/>
  <c r="BC49" i="100"/>
  <c r="BB50" i="100"/>
  <c r="AX178" i="100"/>
  <c r="AX282" i="100"/>
  <c r="AX299" i="100" s="1"/>
  <c r="AX280" i="100"/>
  <c r="AX297" i="100" s="1"/>
  <c r="AX281" i="100"/>
  <c r="AX298" i="100" s="1"/>
  <c r="AX181" i="100"/>
  <c r="AV445" i="100"/>
  <c r="AV570" i="100" s="1"/>
  <c r="AV446" i="100"/>
  <c r="AV571" i="100" s="1"/>
  <c r="AX290" i="100"/>
  <c r="AX564" i="100" s="1"/>
  <c r="AX277" i="100"/>
  <c r="AX294" i="100" s="1"/>
  <c r="AX276" i="100"/>
  <c r="AX293" i="100" s="1"/>
  <c r="AX278" i="100"/>
  <c r="AX295" i="100" s="1"/>
  <c r="AX275" i="100"/>
  <c r="AX292" i="100" s="1"/>
  <c r="AW166" i="100"/>
  <c r="BA422" i="100" l="1"/>
  <c r="BA538" i="100" s="1"/>
  <c r="BA429" i="100"/>
  <c r="BA433" i="100"/>
  <c r="BB377" i="100"/>
  <c r="AZ180" i="100"/>
  <c r="AZ280" i="100" s="1"/>
  <c r="AZ273" i="100"/>
  <c r="AZ302" i="100"/>
  <c r="AZ289" i="100" s="1"/>
  <c r="AZ177" i="100"/>
  <c r="AZ179" i="100"/>
  <c r="AZ178" i="100" s="1"/>
  <c r="BA424" i="100"/>
  <c r="BA423" i="100"/>
  <c r="BB148" i="100"/>
  <c r="BB194" i="100" s="1"/>
  <c r="BB225" i="100" s="1"/>
  <c r="BB227" i="100" s="1"/>
  <c r="BB228" i="100" s="1"/>
  <c r="BB231" i="100" s="1"/>
  <c r="AW444" i="100"/>
  <c r="AW446" i="100" s="1"/>
  <c r="AW571" i="100" s="1"/>
  <c r="AZ568" i="100"/>
  <c r="AZ567" i="100"/>
  <c r="AY294" i="100"/>
  <c r="AY324" i="100" s="1"/>
  <c r="AY293" i="100"/>
  <c r="AY328" i="100" s="1"/>
  <c r="BD49" i="100"/>
  <c r="BC50" i="100"/>
  <c r="BA146" i="100"/>
  <c r="BA194" i="100"/>
  <c r="BA225" i="100" s="1"/>
  <c r="BA227" i="100" s="1"/>
  <c r="BA228" i="100" s="1"/>
  <c r="BA231" i="100" s="1"/>
  <c r="BA172" i="100"/>
  <c r="BA341" i="100" s="1"/>
  <c r="BA566" i="100" s="1"/>
  <c r="BA171" i="100"/>
  <c r="BA340" i="100" s="1"/>
  <c r="BA565" i="100" s="1"/>
  <c r="AX561" i="100"/>
  <c r="AX333" i="100"/>
  <c r="AX329" i="100"/>
  <c r="AX527" i="100"/>
  <c r="AY282" i="100"/>
  <c r="AY299" i="100" s="1"/>
  <c r="AY280" i="100"/>
  <c r="AY297" i="100" s="1"/>
  <c r="AY281" i="100"/>
  <c r="AY298" i="100" s="1"/>
  <c r="AY178" i="100"/>
  <c r="AX558" i="100"/>
  <c r="AX325" i="100"/>
  <c r="AY181" i="100"/>
  <c r="AY292" i="100"/>
  <c r="AX328" i="100"/>
  <c r="AX531" i="100" s="1"/>
  <c r="AX559" i="100"/>
  <c r="AX334" i="100"/>
  <c r="AX526" i="100"/>
  <c r="AY289" i="100"/>
  <c r="AX324" i="100"/>
  <c r="AX563" i="100"/>
  <c r="AX560" i="100"/>
  <c r="AX562" i="100"/>
  <c r="AX323" i="100"/>
  <c r="AX525" i="100"/>
  <c r="BB554" i="100"/>
  <c r="AY290" i="100"/>
  <c r="AY564" i="100" s="1"/>
  <c r="AY295" i="100"/>
  <c r="BA567" i="100" l="1"/>
  <c r="BB429" i="100"/>
  <c r="BB433" i="100"/>
  <c r="BA568" i="100"/>
  <c r="BA569" i="100"/>
  <c r="AZ282" i="100"/>
  <c r="BC377" i="100"/>
  <c r="AZ281" i="100"/>
  <c r="AZ298" i="100" s="1"/>
  <c r="AZ329" i="100" s="1"/>
  <c r="AZ276" i="100"/>
  <c r="AZ293" i="100" s="1"/>
  <c r="AZ559" i="100" s="1"/>
  <c r="AZ299" i="100"/>
  <c r="AZ525" i="100" s="1"/>
  <c r="AW445" i="100"/>
  <c r="AW570" i="100" s="1"/>
  <c r="AZ297" i="100"/>
  <c r="AZ334" i="100" s="1"/>
  <c r="AZ290" i="100"/>
  <c r="AZ564" i="100" s="1"/>
  <c r="AZ278" i="100"/>
  <c r="AZ295" i="100" s="1"/>
  <c r="AZ558" i="100" s="1"/>
  <c r="BB172" i="100"/>
  <c r="BB341" i="100" s="1"/>
  <c r="BB566" i="100" s="1"/>
  <c r="AZ181" i="100"/>
  <c r="AZ275" i="100"/>
  <c r="AZ292" i="100" s="1"/>
  <c r="AZ333" i="100" s="1"/>
  <c r="AZ277" i="100"/>
  <c r="AZ294" i="100" s="1"/>
  <c r="AZ560" i="100" s="1"/>
  <c r="BB171" i="100"/>
  <c r="BB340" i="100" s="1"/>
  <c r="BB565" i="100" s="1"/>
  <c r="BB146" i="100"/>
  <c r="BB179" i="100" s="1"/>
  <c r="BB278" i="100" s="1"/>
  <c r="AY563" i="100"/>
  <c r="AY560" i="100"/>
  <c r="AY559" i="100"/>
  <c r="BC148" i="100"/>
  <c r="BC146" i="100" s="1"/>
  <c r="AY531" i="100"/>
  <c r="AY561" i="100"/>
  <c r="AY333" i="100"/>
  <c r="BA179" i="100"/>
  <c r="BA272" i="100"/>
  <c r="BA180" i="100"/>
  <c r="BA273" i="100"/>
  <c r="BA177" i="100"/>
  <c r="BA302" i="100"/>
  <c r="AY325" i="100"/>
  <c r="AY558" i="100"/>
  <c r="AX166" i="100"/>
  <c r="AX444" i="100"/>
  <c r="BB423" i="100"/>
  <c r="BB424" i="100"/>
  <c r="BB422" i="100"/>
  <c r="BB538" i="100" s="1"/>
  <c r="AY329" i="100"/>
  <c r="AY527" i="100"/>
  <c r="AY562" i="100"/>
  <c r="AY323" i="100"/>
  <c r="AY525" i="100"/>
  <c r="BC554" i="100"/>
  <c r="AY526" i="100"/>
  <c r="AY334" i="100"/>
  <c r="BE49" i="100"/>
  <c r="BD50" i="100"/>
  <c r="BC423" i="100" l="1"/>
  <c r="BC429" i="100"/>
  <c r="BC433" i="100"/>
  <c r="BD377" i="100"/>
  <c r="AZ323" i="100"/>
  <c r="AZ562" i="100"/>
  <c r="AZ325" i="100"/>
  <c r="AZ328" i="100"/>
  <c r="AZ531" i="100" s="1"/>
  <c r="AZ324" i="100"/>
  <c r="AZ563" i="100"/>
  <c r="AZ527" i="100"/>
  <c r="AZ526" i="100"/>
  <c r="AZ561" i="100"/>
  <c r="BB180" i="100"/>
  <c r="BB281" i="100" s="1"/>
  <c r="BB273" i="100"/>
  <c r="BB277" i="100"/>
  <c r="BB275" i="100"/>
  <c r="BB302" i="100"/>
  <c r="BB276" i="100"/>
  <c r="BB272" i="100"/>
  <c r="BB177" i="100"/>
  <c r="BC424" i="100"/>
  <c r="BC422" i="100"/>
  <c r="BC538" i="100" s="1"/>
  <c r="BC194" i="100"/>
  <c r="BC225" i="100" s="1"/>
  <c r="BC227" i="100" s="1"/>
  <c r="BC228" i="100" s="1"/>
  <c r="BC231" i="100" s="1"/>
  <c r="BC171" i="100"/>
  <c r="BC340" i="100" s="1"/>
  <c r="BC565" i="100" s="1"/>
  <c r="BC172" i="100"/>
  <c r="BC341" i="100" s="1"/>
  <c r="BC566" i="100" s="1"/>
  <c r="BB568" i="100"/>
  <c r="AX445" i="100"/>
  <c r="AX570" i="100" s="1"/>
  <c r="AX446" i="100"/>
  <c r="AX571" i="100" s="1"/>
  <c r="BA181" i="100"/>
  <c r="BA276" i="100"/>
  <c r="BA293" i="100" s="1"/>
  <c r="BA275" i="100"/>
  <c r="BA292" i="100" s="1"/>
  <c r="BA278" i="100"/>
  <c r="BA295" i="100" s="1"/>
  <c r="BA277" i="100"/>
  <c r="BA294" i="100" s="1"/>
  <c r="BA178" i="100"/>
  <c r="BA290" i="100"/>
  <c r="BA564" i="100" s="1"/>
  <c r="BD148" i="100"/>
  <c r="BB567" i="100"/>
  <c r="BA280" i="100"/>
  <c r="BA297" i="100" s="1"/>
  <c r="BA282" i="100"/>
  <c r="BA299" i="100" s="1"/>
  <c r="BA281" i="100"/>
  <c r="BA298" i="100" s="1"/>
  <c r="BF49" i="100"/>
  <c r="BE50" i="100"/>
  <c r="BD554" i="100"/>
  <c r="AY444" i="100"/>
  <c r="AY166" i="100"/>
  <c r="BC179" i="100"/>
  <c r="BC177" i="100"/>
  <c r="BC272" i="100"/>
  <c r="BC273" i="100"/>
  <c r="BC302" i="100"/>
  <c r="BC180" i="100"/>
  <c r="BB569" i="100"/>
  <c r="BA289" i="100"/>
  <c r="BC568" i="100"/>
  <c r="BD429" i="100" l="1"/>
  <c r="BD433" i="100"/>
  <c r="BC569" i="100"/>
  <c r="AZ166" i="100"/>
  <c r="BE377" i="100"/>
  <c r="BB181" i="100"/>
  <c r="AZ444" i="100"/>
  <c r="AZ445" i="100" s="1"/>
  <c r="AZ570" i="100" s="1"/>
  <c r="BB280" i="100"/>
  <c r="BB297" i="100" s="1"/>
  <c r="BB526" i="100" s="1"/>
  <c r="BB178" i="100"/>
  <c r="BB282" i="100"/>
  <c r="BB299" i="100" s="1"/>
  <c r="BB525" i="100" s="1"/>
  <c r="BB290" i="100"/>
  <c r="BB564" i="100" s="1"/>
  <c r="BB293" i="100"/>
  <c r="BB559" i="100" s="1"/>
  <c r="BB294" i="100"/>
  <c r="BB560" i="100" s="1"/>
  <c r="BB298" i="100"/>
  <c r="BB329" i="100" s="1"/>
  <c r="BB295" i="100"/>
  <c r="BB325" i="100" s="1"/>
  <c r="BB289" i="100"/>
  <c r="BB292" i="100"/>
  <c r="BB561" i="100" s="1"/>
  <c r="BC567" i="100"/>
  <c r="BC290" i="100"/>
  <c r="BC564" i="100" s="1"/>
  <c r="BC282" i="100"/>
  <c r="BC299" i="100" s="1"/>
  <c r="BC280" i="100"/>
  <c r="BC297" i="100" s="1"/>
  <c r="BC281" i="100"/>
  <c r="BC298" i="100" s="1"/>
  <c r="BC181" i="100"/>
  <c r="AY446" i="100"/>
  <c r="AY571" i="100" s="1"/>
  <c r="AY445" i="100"/>
  <c r="AY570" i="100" s="1"/>
  <c r="BA560" i="100"/>
  <c r="BA563" i="100"/>
  <c r="BA324" i="100"/>
  <c r="BC276" i="100"/>
  <c r="BC293" i="100" s="1"/>
  <c r="BC277" i="100"/>
  <c r="BC294" i="100" s="1"/>
  <c r="BC278" i="100"/>
  <c r="BC295" i="100" s="1"/>
  <c r="BC178" i="100"/>
  <c r="BC275" i="100"/>
  <c r="BC292" i="100" s="1"/>
  <c r="BG49" i="100"/>
  <c r="BF50" i="100"/>
  <c r="BA329" i="100"/>
  <c r="BA527" i="100"/>
  <c r="BD146" i="100"/>
  <c r="BD171" i="100"/>
  <c r="BD340" i="100" s="1"/>
  <c r="BD565" i="100" s="1"/>
  <c r="BD172" i="100"/>
  <c r="BD341" i="100" s="1"/>
  <c r="BD566" i="100" s="1"/>
  <c r="BD194" i="100"/>
  <c r="BD225" i="100" s="1"/>
  <c r="BD227" i="100" s="1"/>
  <c r="BD228" i="100" s="1"/>
  <c r="BD231" i="100" s="1"/>
  <c r="BD422" i="100"/>
  <c r="BD538" i="100" s="1"/>
  <c r="BD424" i="100"/>
  <c r="BD423" i="100"/>
  <c r="BA325" i="100"/>
  <c r="BA558" i="100"/>
  <c r="BA562" i="100"/>
  <c r="BA323" i="100"/>
  <c r="BA525" i="100"/>
  <c r="BA333" i="100"/>
  <c r="BA561" i="100"/>
  <c r="BE148" i="100"/>
  <c r="BC289" i="100"/>
  <c r="BA334" i="100"/>
  <c r="BA526" i="100"/>
  <c r="BA328" i="100"/>
  <c r="BA559" i="100"/>
  <c r="BE554" i="100"/>
  <c r="BE429" i="100" l="1"/>
  <c r="BE433" i="100"/>
  <c r="BF377" i="100"/>
  <c r="AZ446" i="100"/>
  <c r="AZ571" i="100" s="1"/>
  <c r="BB328" i="100"/>
  <c r="BB531" i="100" s="1"/>
  <c r="BB323" i="100"/>
  <c r="BB334" i="100"/>
  <c r="BB562" i="100"/>
  <c r="BB558" i="100"/>
  <c r="BB527" i="100"/>
  <c r="BB563" i="100"/>
  <c r="BB324" i="100"/>
  <c r="BB333" i="100"/>
  <c r="BE424" i="100"/>
  <c r="BE422" i="100"/>
  <c r="BE538" i="100" s="1"/>
  <c r="BE423" i="100"/>
  <c r="BD568" i="100"/>
  <c r="BC561" i="100"/>
  <c r="BC333" i="100"/>
  <c r="BC328" i="100"/>
  <c r="BC531" i="100" s="1"/>
  <c r="BC559" i="100"/>
  <c r="BC329" i="100"/>
  <c r="BC527" i="100"/>
  <c r="BA531" i="100"/>
  <c r="BE146" i="100"/>
  <c r="BE179" i="100" s="1"/>
  <c r="BE194" i="100"/>
  <c r="BE225" i="100" s="1"/>
  <c r="BE227" i="100" s="1"/>
  <c r="BE228" i="100" s="1"/>
  <c r="BE231" i="100" s="1"/>
  <c r="BE171" i="100"/>
  <c r="BE340" i="100" s="1"/>
  <c r="BE565" i="100" s="1"/>
  <c r="BE172" i="100"/>
  <c r="BE341" i="100" s="1"/>
  <c r="BE566" i="100" s="1"/>
  <c r="BD569" i="100"/>
  <c r="BD567" i="100"/>
  <c r="BF554" i="100"/>
  <c r="BC325" i="100"/>
  <c r="BC558" i="100"/>
  <c r="BC334" i="100"/>
  <c r="BC526" i="100"/>
  <c r="BA444" i="100"/>
  <c r="BA166" i="100"/>
  <c r="BD179" i="100"/>
  <c r="BD177" i="100"/>
  <c r="BD273" i="100"/>
  <c r="BD302" i="100"/>
  <c r="BD180" i="100"/>
  <c r="BD272" i="100"/>
  <c r="BH49" i="100"/>
  <c r="BG50" i="100"/>
  <c r="BC324" i="100"/>
  <c r="BC563" i="100"/>
  <c r="BC560" i="100"/>
  <c r="BF148" i="100"/>
  <c r="BC323" i="100"/>
  <c r="BC562" i="100"/>
  <c r="BC525" i="100"/>
  <c r="BF429" i="100" l="1"/>
  <c r="BF433" i="100"/>
  <c r="BG377" i="100"/>
  <c r="BB166" i="100"/>
  <c r="BB444" i="100"/>
  <c r="BB446" i="100" s="1"/>
  <c r="BB571" i="100" s="1"/>
  <c r="BG554" i="100"/>
  <c r="BD290" i="100"/>
  <c r="BD564" i="100" s="1"/>
  <c r="BI49" i="100"/>
  <c r="BH50" i="100"/>
  <c r="BD281" i="100"/>
  <c r="BD298" i="100" s="1"/>
  <c r="BD280" i="100"/>
  <c r="BD297" i="100" s="1"/>
  <c r="BD282" i="100"/>
  <c r="BD299" i="100" s="1"/>
  <c r="BD276" i="100"/>
  <c r="BD293" i="100" s="1"/>
  <c r="BD277" i="100"/>
  <c r="BD294" i="100" s="1"/>
  <c r="BD275" i="100"/>
  <c r="BD292" i="100" s="1"/>
  <c r="BD278" i="100"/>
  <c r="BD295" i="100" s="1"/>
  <c r="BD178" i="100"/>
  <c r="BE569" i="100"/>
  <c r="BF423" i="100"/>
  <c r="BF422" i="100"/>
  <c r="BF538" i="100" s="1"/>
  <c r="BF424" i="100"/>
  <c r="BG148" i="100"/>
  <c r="BA445" i="100"/>
  <c r="BA570" i="100" s="1"/>
  <c r="BA446" i="100"/>
  <c r="BA571" i="100" s="1"/>
  <c r="BE275" i="100"/>
  <c r="BE276" i="100"/>
  <c r="BE278" i="100"/>
  <c r="BE277" i="100"/>
  <c r="BE302" i="100"/>
  <c r="BE180" i="100"/>
  <c r="BE178" i="100" s="1"/>
  <c r="BE177" i="100"/>
  <c r="BE272" i="100"/>
  <c r="BE273" i="100"/>
  <c r="BE290" i="100" s="1"/>
  <c r="BE564" i="100" s="1"/>
  <c r="BE568" i="100"/>
  <c r="BC166" i="100"/>
  <c r="BC444" i="100"/>
  <c r="BF194" i="100"/>
  <c r="BF225" i="100" s="1"/>
  <c r="BF227" i="100" s="1"/>
  <c r="BF228" i="100" s="1"/>
  <c r="BF231" i="100" s="1"/>
  <c r="BF146" i="100"/>
  <c r="BF172" i="100"/>
  <c r="BF341" i="100" s="1"/>
  <c r="BF566" i="100" s="1"/>
  <c r="BF171" i="100"/>
  <c r="BF340" i="100" s="1"/>
  <c r="BF565" i="100" s="1"/>
  <c r="BD289" i="100"/>
  <c r="BD181" i="100"/>
  <c r="BE567" i="100"/>
  <c r="BG423" i="100" l="1"/>
  <c r="BG568" i="100" s="1"/>
  <c r="BG429" i="100"/>
  <c r="BG433" i="100"/>
  <c r="BH377" i="100"/>
  <c r="BB445" i="100"/>
  <c r="BB570" i="100" s="1"/>
  <c r="BG424" i="100"/>
  <c r="BG422" i="100"/>
  <c r="BG538" i="100" s="1"/>
  <c r="BH148" i="100"/>
  <c r="BH172" i="100" s="1"/>
  <c r="BH341" i="100" s="1"/>
  <c r="BH566" i="100" s="1"/>
  <c r="BH554" i="100"/>
  <c r="BE181" i="100"/>
  <c r="BC445" i="100"/>
  <c r="BC570" i="100" s="1"/>
  <c r="BC446" i="100"/>
  <c r="BC571" i="100" s="1"/>
  <c r="BE295" i="100"/>
  <c r="BF567" i="100"/>
  <c r="BD563" i="100"/>
  <c r="BD560" i="100"/>
  <c r="BD324" i="100"/>
  <c r="BD323" i="100"/>
  <c r="BD525" i="100"/>
  <c r="BD562" i="100"/>
  <c r="BE280" i="100"/>
  <c r="BE297" i="100" s="1"/>
  <c r="BE281" i="100"/>
  <c r="BE298" i="100" s="1"/>
  <c r="BE282" i="100"/>
  <c r="BE299" i="100" s="1"/>
  <c r="BE293" i="100"/>
  <c r="BG171" i="100"/>
  <c r="BG340" i="100" s="1"/>
  <c r="BG565" i="100" s="1"/>
  <c r="BG194" i="100"/>
  <c r="BG225" i="100" s="1"/>
  <c r="BG227" i="100" s="1"/>
  <c r="BG228" i="100" s="1"/>
  <c r="BG231" i="100" s="1"/>
  <c r="BG172" i="100"/>
  <c r="BG341" i="100" s="1"/>
  <c r="BG566" i="100" s="1"/>
  <c r="BG146" i="100"/>
  <c r="BF568" i="100"/>
  <c r="BD559" i="100"/>
  <c r="BD328" i="100"/>
  <c r="BD531" i="100" s="1"/>
  <c r="BD334" i="100"/>
  <c r="BD526" i="100"/>
  <c r="BF179" i="100"/>
  <c r="BF272" i="100"/>
  <c r="BF180" i="100"/>
  <c r="BF273" i="100"/>
  <c r="BF302" i="100"/>
  <c r="BF177" i="100"/>
  <c r="BD325" i="100"/>
  <c r="BD558" i="100"/>
  <c r="BD527" i="100"/>
  <c r="BD329" i="100"/>
  <c r="BJ49" i="100"/>
  <c r="BI50" i="100"/>
  <c r="BE289" i="100"/>
  <c r="BE294" i="100"/>
  <c r="BE292" i="100"/>
  <c r="BF569" i="100"/>
  <c r="BD333" i="100"/>
  <c r="BD561" i="100"/>
  <c r="BH424" i="100" l="1"/>
  <c r="BH569" i="100" s="1"/>
  <c r="BH429" i="100"/>
  <c r="BH433" i="100"/>
  <c r="BI377" i="100"/>
  <c r="BG569" i="100"/>
  <c r="BH422" i="100"/>
  <c r="BH423" i="100"/>
  <c r="BG567" i="100"/>
  <c r="BH146" i="100"/>
  <c r="BH302" i="100" s="1"/>
  <c r="BH171" i="100"/>
  <c r="BH340" i="100" s="1"/>
  <c r="BH565" i="100" s="1"/>
  <c r="BH194" i="100"/>
  <c r="BH225" i="100" s="1"/>
  <c r="BH227" i="100" s="1"/>
  <c r="BH228" i="100" s="1"/>
  <c r="BH231" i="100" s="1"/>
  <c r="BF181" i="100"/>
  <c r="BF289" i="100"/>
  <c r="BI148" i="100"/>
  <c r="BG302" i="100"/>
  <c r="BG180" i="100"/>
  <c r="BG272" i="100"/>
  <c r="BG177" i="100"/>
  <c r="BG273" i="100"/>
  <c r="BE525" i="100"/>
  <c r="BE562" i="100"/>
  <c r="BE323" i="100"/>
  <c r="BE561" i="100"/>
  <c r="BE333" i="100"/>
  <c r="BF282" i="100"/>
  <c r="BF299" i="100" s="1"/>
  <c r="BF281" i="100"/>
  <c r="BF298" i="100" s="1"/>
  <c r="BF280" i="100"/>
  <c r="BF297" i="100" s="1"/>
  <c r="BE334" i="100"/>
  <c r="BE526" i="100"/>
  <c r="BF275" i="100"/>
  <c r="BF292" i="100" s="1"/>
  <c r="BF178" i="100"/>
  <c r="BF278" i="100"/>
  <c r="BF295" i="100" s="1"/>
  <c r="BF276" i="100"/>
  <c r="BF293" i="100" s="1"/>
  <c r="BF277" i="100"/>
  <c r="BF294" i="100" s="1"/>
  <c r="BE329" i="100"/>
  <c r="BE527" i="100"/>
  <c r="BE559" i="100"/>
  <c r="BE328" i="100"/>
  <c r="BE324" i="100"/>
  <c r="BE563" i="100"/>
  <c r="BE560" i="100"/>
  <c r="BK49" i="100"/>
  <c r="BJ50" i="100"/>
  <c r="BI554" i="100"/>
  <c r="BF290" i="100"/>
  <c r="BF564" i="100" s="1"/>
  <c r="BG179" i="100"/>
  <c r="BD444" i="100"/>
  <c r="BD166" i="100"/>
  <c r="BE558" i="100"/>
  <c r="BE325" i="100"/>
  <c r="BI424" i="100" l="1"/>
  <c r="BI569" i="100" s="1"/>
  <c r="BI433" i="100"/>
  <c r="BI429" i="100"/>
  <c r="BH567" i="100"/>
  <c r="BH538" i="100"/>
  <c r="BJ377" i="100"/>
  <c r="BH272" i="100"/>
  <c r="BH289" i="100" s="1"/>
  <c r="BG290" i="100"/>
  <c r="BG564" i="100" s="1"/>
  <c r="BH179" i="100"/>
  <c r="BH277" i="100" s="1"/>
  <c r="BH294" i="100" s="1"/>
  <c r="BI423" i="100"/>
  <c r="BH177" i="100"/>
  <c r="BI422" i="100"/>
  <c r="BH568" i="100"/>
  <c r="BJ554" i="100"/>
  <c r="BH180" i="100"/>
  <c r="BH281" i="100" s="1"/>
  <c r="BH298" i="100" s="1"/>
  <c r="BH273" i="100"/>
  <c r="BH290" i="100" s="1"/>
  <c r="BH564" i="100" s="1"/>
  <c r="BG277" i="100"/>
  <c r="BG294" i="100" s="1"/>
  <c r="BG276" i="100"/>
  <c r="BG293" i="100" s="1"/>
  <c r="BG275" i="100"/>
  <c r="BG292" i="100" s="1"/>
  <c r="BG278" i="100"/>
  <c r="BG295" i="100" s="1"/>
  <c r="BG178" i="100"/>
  <c r="BE531" i="100"/>
  <c r="BF334" i="100"/>
  <c r="BF526" i="100"/>
  <c r="BF323" i="100"/>
  <c r="BF562" i="100"/>
  <c r="BF525" i="100"/>
  <c r="BE166" i="100"/>
  <c r="BE444" i="100"/>
  <c r="BF558" i="100"/>
  <c r="BF325" i="100"/>
  <c r="BF563" i="100"/>
  <c r="BF560" i="100"/>
  <c r="BF324" i="100"/>
  <c r="BF333" i="100"/>
  <c r="BF561" i="100"/>
  <c r="BG181" i="100"/>
  <c r="BI194" i="100"/>
  <c r="BI225" i="100" s="1"/>
  <c r="BI227" i="100" s="1"/>
  <c r="BI228" i="100" s="1"/>
  <c r="BI231" i="100" s="1"/>
  <c r="BI172" i="100"/>
  <c r="BI341" i="100" s="1"/>
  <c r="BI566" i="100" s="1"/>
  <c r="BI171" i="100"/>
  <c r="BI340" i="100" s="1"/>
  <c r="BI565" i="100" s="1"/>
  <c r="BI146" i="100"/>
  <c r="BD446" i="100"/>
  <c r="BD571" i="100" s="1"/>
  <c r="BD445" i="100"/>
  <c r="BD570" i="100" s="1"/>
  <c r="BG282" i="100"/>
  <c r="BG299" i="100" s="1"/>
  <c r="BG281" i="100"/>
  <c r="BG298" i="100" s="1"/>
  <c r="BG280" i="100"/>
  <c r="BG297" i="100" s="1"/>
  <c r="BL49" i="100"/>
  <c r="BK50" i="100"/>
  <c r="BF328" i="100"/>
  <c r="BF559" i="100"/>
  <c r="BF329" i="100"/>
  <c r="BF527" i="100"/>
  <c r="BG289" i="100"/>
  <c r="BJ148" i="100"/>
  <c r="BJ429" i="100" l="1"/>
  <c r="BJ433" i="100"/>
  <c r="BI567" i="100"/>
  <c r="BI538" i="100"/>
  <c r="BK377" i="100"/>
  <c r="BI568" i="100"/>
  <c r="BH275" i="100"/>
  <c r="BH292" i="100" s="1"/>
  <c r="BH333" i="100" s="1"/>
  <c r="BH278" i="100"/>
  <c r="BH295" i="100" s="1"/>
  <c r="BH558" i="100" s="1"/>
  <c r="BH276" i="100"/>
  <c r="BH293" i="100" s="1"/>
  <c r="BH559" i="100" s="1"/>
  <c r="BH280" i="100"/>
  <c r="BH297" i="100" s="1"/>
  <c r="BH526" i="100" s="1"/>
  <c r="BH282" i="100"/>
  <c r="BH299" i="100" s="1"/>
  <c r="BH562" i="100" s="1"/>
  <c r="BH181" i="100"/>
  <c r="BH178" i="100"/>
  <c r="BG329" i="100"/>
  <c r="BG527" i="100"/>
  <c r="BJ424" i="100"/>
  <c r="BJ423" i="100"/>
  <c r="BJ422" i="100"/>
  <c r="BJ538" i="100" s="1"/>
  <c r="BK148" i="100"/>
  <c r="BG558" i="100"/>
  <c r="BG325" i="100"/>
  <c r="BJ172" i="100"/>
  <c r="BJ341" i="100" s="1"/>
  <c r="BJ566" i="100" s="1"/>
  <c r="BJ171" i="100"/>
  <c r="BJ340" i="100" s="1"/>
  <c r="BJ565" i="100" s="1"/>
  <c r="BJ146" i="100"/>
  <c r="BJ194" i="100"/>
  <c r="BJ225" i="100" s="1"/>
  <c r="BJ227" i="100" s="1"/>
  <c r="BJ228" i="100" s="1"/>
  <c r="BJ231" i="100" s="1"/>
  <c r="BF531" i="100"/>
  <c r="BH560" i="100"/>
  <c r="BH324" i="100"/>
  <c r="BH563" i="100"/>
  <c r="BM49" i="100"/>
  <c r="BL50" i="100"/>
  <c r="BI179" i="100"/>
  <c r="BI302" i="100"/>
  <c r="BI180" i="100"/>
  <c r="BI177" i="100"/>
  <c r="BI272" i="100"/>
  <c r="BI273" i="100"/>
  <c r="BE446" i="100"/>
  <c r="BE571" i="100" s="1"/>
  <c r="BE445" i="100"/>
  <c r="BE570" i="100" s="1"/>
  <c r="BK554" i="100"/>
  <c r="BG333" i="100"/>
  <c r="BG561" i="100"/>
  <c r="BH325" i="100"/>
  <c r="BG323" i="100"/>
  <c r="BG525" i="100"/>
  <c r="BG562" i="100"/>
  <c r="BF444" i="100"/>
  <c r="BF166" i="100"/>
  <c r="BH527" i="100"/>
  <c r="BH329" i="100"/>
  <c r="BG559" i="100"/>
  <c r="BG328" i="100"/>
  <c r="BG531" i="100" s="1"/>
  <c r="BG334" i="100"/>
  <c r="BG526" i="100"/>
  <c r="BG563" i="100"/>
  <c r="BG560" i="100"/>
  <c r="BG324" i="100"/>
  <c r="BK429" i="100" l="1"/>
  <c r="BK433" i="100"/>
  <c r="BL377" i="100"/>
  <c r="BH561" i="100"/>
  <c r="BH328" i="100"/>
  <c r="BH531" i="100" s="1"/>
  <c r="BH525" i="100"/>
  <c r="BH323" i="100"/>
  <c r="BH444" i="100" s="1"/>
  <c r="BL148" i="100"/>
  <c r="BL194" i="100" s="1"/>
  <c r="BL225" i="100" s="1"/>
  <c r="BL227" i="100" s="1"/>
  <c r="BL228" i="100" s="1"/>
  <c r="BL231" i="100" s="1"/>
  <c r="BH334" i="100"/>
  <c r="BI290" i="100"/>
  <c r="BI564" i="100" s="1"/>
  <c r="BI181" i="100"/>
  <c r="BG444" i="100"/>
  <c r="BG166" i="100"/>
  <c r="BI280" i="100"/>
  <c r="BI297" i="100" s="1"/>
  <c r="BI281" i="100"/>
  <c r="BI298" i="100" s="1"/>
  <c r="BI282" i="100"/>
  <c r="BI299" i="100" s="1"/>
  <c r="BK194" i="100"/>
  <c r="BK225" i="100" s="1"/>
  <c r="BK227" i="100" s="1"/>
  <c r="BK228" i="100" s="1"/>
  <c r="BK231" i="100" s="1"/>
  <c r="BK171" i="100"/>
  <c r="BK340" i="100" s="1"/>
  <c r="BK565" i="100" s="1"/>
  <c r="BK146" i="100"/>
  <c r="BK172" i="100"/>
  <c r="BK341" i="100" s="1"/>
  <c r="BK566" i="100" s="1"/>
  <c r="BJ568" i="100"/>
  <c r="BL554" i="100"/>
  <c r="BJ180" i="100"/>
  <c r="BJ302" i="100"/>
  <c r="BJ273" i="100"/>
  <c r="BJ272" i="100"/>
  <c r="BJ177" i="100"/>
  <c r="BJ567" i="100"/>
  <c r="BN49" i="100"/>
  <c r="BM50" i="100"/>
  <c r="BJ179" i="100"/>
  <c r="BJ569" i="100"/>
  <c r="BF446" i="100"/>
  <c r="BF571" i="100" s="1"/>
  <c r="BF445" i="100"/>
  <c r="BF570" i="100" s="1"/>
  <c r="BK424" i="100"/>
  <c r="BK422" i="100"/>
  <c r="BK538" i="100" s="1"/>
  <c r="BK423" i="100"/>
  <c r="BI289" i="100"/>
  <c r="BI278" i="100"/>
  <c r="BI295" i="100" s="1"/>
  <c r="BI277" i="100"/>
  <c r="BI294" i="100" s="1"/>
  <c r="BI275" i="100"/>
  <c r="BI292" i="100" s="1"/>
  <c r="BI276" i="100"/>
  <c r="BI293" i="100" s="1"/>
  <c r="BI178" i="100"/>
  <c r="BL429" i="100" l="1"/>
  <c r="BL433" i="100"/>
  <c r="BM377" i="100"/>
  <c r="BL171" i="100"/>
  <c r="BL340" i="100" s="1"/>
  <c r="BL565" i="100" s="1"/>
  <c r="BH166" i="100"/>
  <c r="BL172" i="100"/>
  <c r="BL341" i="100" s="1"/>
  <c r="BL566" i="100" s="1"/>
  <c r="BL146" i="100"/>
  <c r="BL179" i="100" s="1"/>
  <c r="BI563" i="100"/>
  <c r="BI560" i="100"/>
  <c r="BI324" i="100"/>
  <c r="BK273" i="100"/>
  <c r="BK302" i="100"/>
  <c r="BK272" i="100"/>
  <c r="BK180" i="100"/>
  <c r="BK177" i="100"/>
  <c r="BL423" i="100"/>
  <c r="BL424" i="100"/>
  <c r="BL422" i="100"/>
  <c r="BL538" i="100" s="1"/>
  <c r="BI325" i="100"/>
  <c r="BI558" i="100"/>
  <c r="BK567" i="100"/>
  <c r="BJ181" i="100"/>
  <c r="BJ281" i="100"/>
  <c r="BJ298" i="100" s="1"/>
  <c r="BJ280" i="100"/>
  <c r="BJ297" i="100" s="1"/>
  <c r="BJ282" i="100"/>
  <c r="BJ299" i="100" s="1"/>
  <c r="BM148" i="100"/>
  <c r="BI323" i="100"/>
  <c r="BI562" i="100"/>
  <c r="BI525" i="100"/>
  <c r="BK568" i="100"/>
  <c r="BI334" i="100"/>
  <c r="BI526" i="100"/>
  <c r="BI559" i="100"/>
  <c r="BI328" i="100"/>
  <c r="BK569" i="100"/>
  <c r="BO49" i="100"/>
  <c r="BN50" i="100"/>
  <c r="BJ289" i="100"/>
  <c r="BK179" i="100"/>
  <c r="BM554" i="100"/>
  <c r="BI329" i="100"/>
  <c r="BI527" i="100"/>
  <c r="BH445" i="100"/>
  <c r="BH570" i="100" s="1"/>
  <c r="BH446" i="100"/>
  <c r="BH571" i="100" s="1"/>
  <c r="BG446" i="100"/>
  <c r="BG571" i="100" s="1"/>
  <c r="BG445" i="100"/>
  <c r="BG570" i="100" s="1"/>
  <c r="BI561" i="100"/>
  <c r="BI333" i="100"/>
  <c r="BJ275" i="100"/>
  <c r="BJ292" i="100" s="1"/>
  <c r="BJ277" i="100"/>
  <c r="BJ294" i="100" s="1"/>
  <c r="BJ276" i="100"/>
  <c r="BJ293" i="100" s="1"/>
  <c r="BJ278" i="100"/>
  <c r="BJ295" i="100" s="1"/>
  <c r="BJ178" i="100"/>
  <c r="BJ290" i="100"/>
  <c r="BJ564" i="100" s="1"/>
  <c r="BM422" i="100" l="1"/>
  <c r="BM538" i="100" s="1"/>
  <c r="BM429" i="100"/>
  <c r="BM433" i="100"/>
  <c r="BN377" i="100"/>
  <c r="BM423" i="100"/>
  <c r="BL180" i="100"/>
  <c r="BL273" i="100"/>
  <c r="BL272" i="100"/>
  <c r="BL302" i="100"/>
  <c r="BL177" i="100"/>
  <c r="BM424" i="100"/>
  <c r="BN554" i="100"/>
  <c r="BK290" i="100"/>
  <c r="BK564" i="100" s="1"/>
  <c r="BJ558" i="100"/>
  <c r="BJ325" i="100"/>
  <c r="BL568" i="100"/>
  <c r="BK181" i="100"/>
  <c r="BJ328" i="100"/>
  <c r="BJ559" i="100"/>
  <c r="BP49" i="100"/>
  <c r="BO50" i="100"/>
  <c r="BI531" i="100"/>
  <c r="BJ526" i="100"/>
  <c r="BJ334" i="100"/>
  <c r="BK280" i="100"/>
  <c r="BK297" i="100" s="1"/>
  <c r="BK281" i="100"/>
  <c r="BK298" i="100" s="1"/>
  <c r="BK282" i="100"/>
  <c r="BK299" i="100" s="1"/>
  <c r="BL278" i="100"/>
  <c r="BL277" i="100"/>
  <c r="BL276" i="100"/>
  <c r="BL275" i="100"/>
  <c r="BJ563" i="100"/>
  <c r="BJ560" i="100"/>
  <c r="BJ324" i="100"/>
  <c r="BJ329" i="100"/>
  <c r="BJ527" i="100"/>
  <c r="BL567" i="100"/>
  <c r="BK289" i="100"/>
  <c r="BK178" i="100"/>
  <c r="BK276" i="100"/>
  <c r="BK293" i="100" s="1"/>
  <c r="BK278" i="100"/>
  <c r="BK295" i="100" s="1"/>
  <c r="BK275" i="100"/>
  <c r="BK292" i="100" s="1"/>
  <c r="BK277" i="100"/>
  <c r="BK294" i="100" s="1"/>
  <c r="BM171" i="100"/>
  <c r="BM340" i="100" s="1"/>
  <c r="BM565" i="100" s="1"/>
  <c r="BM194" i="100"/>
  <c r="BM225" i="100" s="1"/>
  <c r="BM227" i="100" s="1"/>
  <c r="BM228" i="100" s="1"/>
  <c r="BM231" i="100" s="1"/>
  <c r="BM146" i="100"/>
  <c r="BM179" i="100" s="1"/>
  <c r="BM172" i="100"/>
  <c r="BM341" i="100" s="1"/>
  <c r="BM566" i="100" s="1"/>
  <c r="BJ561" i="100"/>
  <c r="BJ333" i="100"/>
  <c r="BI166" i="100"/>
  <c r="BI444" i="100"/>
  <c r="BJ525" i="100"/>
  <c r="BJ562" i="100"/>
  <c r="BJ323" i="100"/>
  <c r="BN148" i="100"/>
  <c r="BL569" i="100"/>
  <c r="BM567" i="100" l="1"/>
  <c r="BN429" i="100"/>
  <c r="BN433" i="100"/>
  <c r="BM568" i="100"/>
  <c r="BM569" i="100"/>
  <c r="BL181" i="100"/>
  <c r="BO377" i="100"/>
  <c r="BL280" i="100"/>
  <c r="BL297" i="100" s="1"/>
  <c r="BL526" i="100" s="1"/>
  <c r="BL178" i="100"/>
  <c r="BL281" i="100"/>
  <c r="BL298" i="100" s="1"/>
  <c r="BL527" i="100" s="1"/>
  <c r="BL282" i="100"/>
  <c r="BL299" i="100" s="1"/>
  <c r="BL323" i="100" s="1"/>
  <c r="BL289" i="100"/>
  <c r="BL290" i="100"/>
  <c r="BL564" i="100" s="1"/>
  <c r="BL295" i="100"/>
  <c r="BL558" i="100" s="1"/>
  <c r="BL292" i="100"/>
  <c r="BL333" i="100" s="1"/>
  <c r="BL293" i="100"/>
  <c r="BL559" i="100" s="1"/>
  <c r="BL294" i="100"/>
  <c r="BL563" i="100" s="1"/>
  <c r="BO423" i="100"/>
  <c r="BO148" i="100"/>
  <c r="BO172" i="100" s="1"/>
  <c r="BO341" i="100" s="1"/>
  <c r="BO566" i="100" s="1"/>
  <c r="BO554" i="100"/>
  <c r="BJ166" i="100"/>
  <c r="BJ444" i="100"/>
  <c r="BK563" i="100"/>
  <c r="BK324" i="100"/>
  <c r="BK560" i="100"/>
  <c r="BK562" i="100"/>
  <c r="BK525" i="100"/>
  <c r="BK323" i="100"/>
  <c r="BK526" i="100"/>
  <c r="BK334" i="100"/>
  <c r="BM272" i="100"/>
  <c r="BM302" i="100"/>
  <c r="BM273" i="100"/>
  <c r="BM180" i="100"/>
  <c r="BM178" i="100" s="1"/>
  <c r="BM177" i="100"/>
  <c r="BK561" i="100"/>
  <c r="BK333" i="100"/>
  <c r="BK329" i="100"/>
  <c r="BK527" i="100"/>
  <c r="BN422" i="100"/>
  <c r="BN538" i="100" s="1"/>
  <c r="BN424" i="100"/>
  <c r="BN423" i="100"/>
  <c r="BK558" i="100"/>
  <c r="BK325" i="100"/>
  <c r="BJ531" i="100"/>
  <c r="BN194" i="100"/>
  <c r="BN225" i="100" s="1"/>
  <c r="BN227" i="100" s="1"/>
  <c r="BN228" i="100" s="1"/>
  <c r="BN231" i="100" s="1"/>
  <c r="BN146" i="100"/>
  <c r="BN171" i="100"/>
  <c r="BN340" i="100" s="1"/>
  <c r="BN565" i="100" s="1"/>
  <c r="BN172" i="100"/>
  <c r="BN341" i="100" s="1"/>
  <c r="BN566" i="100" s="1"/>
  <c r="BM277" i="100"/>
  <c r="BM275" i="100"/>
  <c r="BM278" i="100"/>
  <c r="BM276" i="100"/>
  <c r="BI446" i="100"/>
  <c r="BI571" i="100" s="1"/>
  <c r="BI445" i="100"/>
  <c r="BI570" i="100" s="1"/>
  <c r="BK328" i="100"/>
  <c r="BK559" i="100"/>
  <c r="BQ49" i="100"/>
  <c r="BP50" i="100"/>
  <c r="BO429" i="100" l="1"/>
  <c r="BO433" i="100"/>
  <c r="BP377" i="100"/>
  <c r="BL562" i="100"/>
  <c r="BL329" i="100"/>
  <c r="BL525" i="100"/>
  <c r="BL325" i="100"/>
  <c r="BL328" i="100"/>
  <c r="BL531" i="100" s="1"/>
  <c r="BL561" i="100"/>
  <c r="BL324" i="100"/>
  <c r="BL560" i="100"/>
  <c r="BL334" i="100"/>
  <c r="BO422" i="100"/>
  <c r="BO538" i="100" s="1"/>
  <c r="BO424" i="100"/>
  <c r="BO194" i="100"/>
  <c r="BO225" i="100" s="1"/>
  <c r="BO227" i="100" s="1"/>
  <c r="BO228" i="100" s="1"/>
  <c r="BO231" i="100" s="1"/>
  <c r="BO146" i="100"/>
  <c r="BO273" i="100" s="1"/>
  <c r="BO171" i="100"/>
  <c r="BO340" i="100" s="1"/>
  <c r="BO565" i="100" s="1"/>
  <c r="BP554" i="100"/>
  <c r="BM295" i="100"/>
  <c r="K278" i="100" a="1"/>
  <c r="K278" i="100" s="1"/>
  <c r="BP148" i="100"/>
  <c r="BN568" i="100"/>
  <c r="BM181" i="100"/>
  <c r="K181" i="100" s="1" a="1"/>
  <c r="K181" i="100" s="1"/>
  <c r="BM289" i="100"/>
  <c r="BJ446" i="100"/>
  <c r="BJ571" i="100" s="1"/>
  <c r="BJ445" i="100"/>
  <c r="BJ570" i="100" s="1"/>
  <c r="BM293" i="100"/>
  <c r="K276" i="100" a="1"/>
  <c r="K276" i="100" s="1"/>
  <c r="BM292" i="100"/>
  <c r="K275" i="100" a="1"/>
  <c r="K275" i="100" s="1"/>
  <c r="BN569" i="100"/>
  <c r="BM281" i="100"/>
  <c r="BM280" i="100"/>
  <c r="BM282" i="100"/>
  <c r="BK166" i="100"/>
  <c r="BK444" i="100"/>
  <c r="BR49" i="100"/>
  <c r="BQ50" i="100"/>
  <c r="BK531" i="100"/>
  <c r="BM294" i="100"/>
  <c r="K277" i="100" a="1"/>
  <c r="K277" i="100" s="1"/>
  <c r="BN179" i="100"/>
  <c r="BN273" i="100"/>
  <c r="BN302" i="100"/>
  <c r="BN177" i="100"/>
  <c r="BN272" i="100"/>
  <c r="BN180" i="100"/>
  <c r="BN567" i="100"/>
  <c r="BM290" i="100"/>
  <c r="BM564" i="100" s="1"/>
  <c r="BO568" i="100"/>
  <c r="BP423" i="100" l="1"/>
  <c r="BP568" i="100" s="1"/>
  <c r="BP429" i="100"/>
  <c r="BP433" i="100"/>
  <c r="BQ377" i="100"/>
  <c r="BL444" i="100"/>
  <c r="BL445" i="100" s="1"/>
  <c r="BL570" i="100" s="1"/>
  <c r="BO567" i="100"/>
  <c r="BO569" i="100"/>
  <c r="BO272" i="100"/>
  <c r="BL166" i="100"/>
  <c r="BO179" i="100"/>
  <c r="BO276" i="100" s="1"/>
  <c r="BO302" i="100"/>
  <c r="BO290" i="100" s="1"/>
  <c r="BO564" i="100" s="1"/>
  <c r="BO180" i="100"/>
  <c r="BO281" i="100" s="1"/>
  <c r="BO177" i="100"/>
  <c r="BQ148" i="100"/>
  <c r="BQ194" i="100" s="1"/>
  <c r="BQ225" i="100" s="1"/>
  <c r="BQ227" i="100" s="1"/>
  <c r="BQ228" i="100" s="1"/>
  <c r="BQ231" i="100" s="1"/>
  <c r="BQ554" i="100"/>
  <c r="BP424" i="100"/>
  <c r="BP422" i="100"/>
  <c r="BN181" i="100"/>
  <c r="BP194" i="100"/>
  <c r="BP225" i="100" s="1"/>
  <c r="BP227" i="100" s="1"/>
  <c r="BP228" i="100" s="1"/>
  <c r="BP231" i="100" s="1"/>
  <c r="BP146" i="100"/>
  <c r="BP172" i="100"/>
  <c r="BP341" i="100" s="1"/>
  <c r="BP566" i="100" s="1"/>
  <c r="BP171" i="100"/>
  <c r="BP340" i="100" s="1"/>
  <c r="BP565" i="100" s="1"/>
  <c r="BM563" i="100"/>
  <c r="BM324" i="100"/>
  <c r="BM560" i="100"/>
  <c r="BM333" i="100"/>
  <c r="BM561" i="100"/>
  <c r="BM328" i="100"/>
  <c r="BM559" i="100"/>
  <c r="BN178" i="100"/>
  <c r="BN280" i="100"/>
  <c r="BN297" i="100" s="1"/>
  <c r="BN281" i="100"/>
  <c r="BN298" i="100" s="1"/>
  <c r="BN282" i="100"/>
  <c r="BN299" i="100" s="1"/>
  <c r="BN290" i="100"/>
  <c r="BN564" i="100" s="1"/>
  <c r="BS49" i="100"/>
  <c r="BR50" i="100"/>
  <c r="BM299" i="100"/>
  <c r="K282" i="100" a="1"/>
  <c r="K282" i="100" s="1"/>
  <c r="BM298" i="100"/>
  <c r="K281" i="100" a="1"/>
  <c r="K281" i="100" s="1"/>
  <c r="BN289" i="100"/>
  <c r="BN278" i="100"/>
  <c r="BN295" i="100" s="1"/>
  <c r="BN276" i="100"/>
  <c r="BN293" i="100" s="1"/>
  <c r="BN277" i="100"/>
  <c r="BN294" i="100" s="1"/>
  <c r="BN275" i="100"/>
  <c r="BN292" i="100" s="1"/>
  <c r="BK445" i="100"/>
  <c r="BK570" i="100" s="1"/>
  <c r="BK446" i="100"/>
  <c r="BK571" i="100" s="1"/>
  <c r="BM297" i="100"/>
  <c r="K280" i="100" a="1"/>
  <c r="K280" i="100" s="1"/>
  <c r="BM325" i="100"/>
  <c r="BM558" i="100"/>
  <c r="BQ423" i="100" l="1"/>
  <c r="BQ568" i="100" s="1"/>
  <c r="BQ429" i="100"/>
  <c r="BQ433" i="100"/>
  <c r="BP567" i="100"/>
  <c r="BP538" i="100"/>
  <c r="BP569" i="100"/>
  <c r="BR377" i="100"/>
  <c r="BL446" i="100"/>
  <c r="BL571" i="100" s="1"/>
  <c r="BO282" i="100"/>
  <c r="BO299" i="100" s="1"/>
  <c r="BO562" i="100" s="1"/>
  <c r="BO277" i="100"/>
  <c r="BO294" i="100" s="1"/>
  <c r="BO560" i="100" s="1"/>
  <c r="BO293" i="100"/>
  <c r="BO559" i="100" s="1"/>
  <c r="BO278" i="100"/>
  <c r="BO295" i="100" s="1"/>
  <c r="BO325" i="100" s="1"/>
  <c r="BO289" i="100"/>
  <c r="BO275" i="100"/>
  <c r="BO292" i="100" s="1"/>
  <c r="BO298" i="100"/>
  <c r="BO527" i="100" s="1"/>
  <c r="BO181" i="100"/>
  <c r="BO178" i="100"/>
  <c r="BO280" i="100"/>
  <c r="BO297" i="100" s="1"/>
  <c r="BO334" i="100" s="1"/>
  <c r="BQ172" i="100"/>
  <c r="BQ341" i="100" s="1"/>
  <c r="BQ566" i="100" s="1"/>
  <c r="BQ146" i="100"/>
  <c r="BQ177" i="100" s="1"/>
  <c r="BQ171" i="100"/>
  <c r="BQ340" i="100" s="1"/>
  <c r="BQ565" i="100" s="1"/>
  <c r="BQ422" i="100"/>
  <c r="BQ538" i="100" s="1"/>
  <c r="BQ424" i="100"/>
  <c r="BR554" i="100"/>
  <c r="BR148" i="100"/>
  <c r="BN334" i="100"/>
  <c r="BN526" i="100"/>
  <c r="BP177" i="100"/>
  <c r="BP273" i="100"/>
  <c r="BP302" i="100"/>
  <c r="BP272" i="100"/>
  <c r="BP180" i="100"/>
  <c r="BT49" i="100"/>
  <c r="BS50" i="100"/>
  <c r="BS377" i="100" s="1"/>
  <c r="BN329" i="100"/>
  <c r="BN527" i="100"/>
  <c r="BN324" i="100"/>
  <c r="BN563" i="100"/>
  <c r="BN560" i="100"/>
  <c r="BN559" i="100"/>
  <c r="BN328" i="100"/>
  <c r="BN531" i="100" s="1"/>
  <c r="BM329" i="100"/>
  <c r="BM527" i="100"/>
  <c r="BN525" i="100"/>
  <c r="BN562" i="100"/>
  <c r="BN323" i="100"/>
  <c r="BP179" i="100"/>
  <c r="BM334" i="100"/>
  <c r="BM526" i="100"/>
  <c r="BN558" i="100"/>
  <c r="BN325" i="100"/>
  <c r="BN333" i="100"/>
  <c r="BN561" i="100"/>
  <c r="BM562" i="100"/>
  <c r="BM525" i="100"/>
  <c r="BM323" i="100"/>
  <c r="BM531" i="100"/>
  <c r="BR429" i="100" l="1"/>
  <c r="BR433" i="100"/>
  <c r="BS429" i="100"/>
  <c r="BS433" i="100"/>
  <c r="BO328" i="100"/>
  <c r="BO531" i="100" s="1"/>
  <c r="BO323" i="100"/>
  <c r="BO329" i="100"/>
  <c r="BO525" i="100"/>
  <c r="BO563" i="100"/>
  <c r="BO558" i="100"/>
  <c r="BO561" i="100"/>
  <c r="BO324" i="100"/>
  <c r="BO333" i="100"/>
  <c r="BO526" i="100"/>
  <c r="BQ273" i="100"/>
  <c r="BQ272" i="100"/>
  <c r="BQ302" i="100"/>
  <c r="BQ180" i="100"/>
  <c r="BQ282" i="100" s="1"/>
  <c r="BQ179" i="100"/>
  <c r="BQ277" i="100" s="1"/>
  <c r="BQ567" i="100"/>
  <c r="BQ569" i="100"/>
  <c r="BS554" i="100"/>
  <c r="BR171" i="100"/>
  <c r="BR340" i="100" s="1"/>
  <c r="BR565" i="100" s="1"/>
  <c r="BR172" i="100"/>
  <c r="BR341" i="100" s="1"/>
  <c r="BR566" i="100" s="1"/>
  <c r="BR194" i="100"/>
  <c r="BR225" i="100" s="1"/>
  <c r="BR227" i="100" s="1"/>
  <c r="BR228" i="100" s="1"/>
  <c r="BR231" i="100" s="1"/>
  <c r="BR146" i="100"/>
  <c r="BR179" i="100" s="1"/>
  <c r="BR423" i="100"/>
  <c r="BR422" i="100"/>
  <c r="BR538" i="100" s="1"/>
  <c r="BR424" i="100"/>
  <c r="BS148" i="100"/>
  <c r="BP290" i="100"/>
  <c r="BP564" i="100" s="1"/>
  <c r="BP280" i="100"/>
  <c r="BP297" i="100" s="1"/>
  <c r="BP282" i="100"/>
  <c r="BP299" i="100" s="1"/>
  <c r="BP281" i="100"/>
  <c r="BP298" i="100" s="1"/>
  <c r="BP181" i="100"/>
  <c r="BN444" i="100"/>
  <c r="BN166" i="100"/>
  <c r="BP278" i="100"/>
  <c r="BP295" i="100" s="1"/>
  <c r="BP276" i="100"/>
  <c r="BP293" i="100" s="1"/>
  <c r="BP275" i="100"/>
  <c r="BP292" i="100" s="1"/>
  <c r="BP178" i="100"/>
  <c r="BP277" i="100"/>
  <c r="BP294" i="100" s="1"/>
  <c r="BM444" i="100"/>
  <c r="BM166" i="100"/>
  <c r="BU49" i="100"/>
  <c r="BT50" i="100"/>
  <c r="BP289" i="100"/>
  <c r="BT377" i="100" l="1"/>
  <c r="BO166" i="100"/>
  <c r="BO444" i="100"/>
  <c r="BO445" i="100" s="1"/>
  <c r="BO570" i="100" s="1"/>
  <c r="BQ178" i="100"/>
  <c r="BQ290" i="100"/>
  <c r="BQ564" i="100" s="1"/>
  <c r="BQ280" i="100"/>
  <c r="BQ297" i="100" s="1"/>
  <c r="BQ526" i="100" s="1"/>
  <c r="BQ275" i="100"/>
  <c r="BQ292" i="100" s="1"/>
  <c r="BQ333" i="100" s="1"/>
  <c r="BQ276" i="100"/>
  <c r="BQ293" i="100" s="1"/>
  <c r="BQ559" i="100" s="1"/>
  <c r="BQ181" i="100"/>
  <c r="BQ281" i="100"/>
  <c r="BQ298" i="100" s="1"/>
  <c r="BQ299" i="100"/>
  <c r="BQ323" i="100" s="1"/>
  <c r="BQ289" i="100"/>
  <c r="BQ294" i="100"/>
  <c r="BQ563" i="100" s="1"/>
  <c r="BT554" i="100"/>
  <c r="BQ278" i="100"/>
  <c r="BQ295" i="100" s="1"/>
  <c r="BQ325" i="100" s="1"/>
  <c r="BR567" i="100"/>
  <c r="BR569" i="100"/>
  <c r="BR568" i="100"/>
  <c r="BS172" i="100"/>
  <c r="BS341" i="100" s="1"/>
  <c r="BS566" i="100" s="1"/>
  <c r="BS194" i="100"/>
  <c r="BS225" i="100" s="1"/>
  <c r="BS227" i="100" s="1"/>
  <c r="BS228" i="100" s="1"/>
  <c r="BS231" i="100" s="1"/>
  <c r="BS146" i="100"/>
  <c r="BS171" i="100"/>
  <c r="BS340" i="100" s="1"/>
  <c r="BS565" i="100" s="1"/>
  <c r="BS422" i="100"/>
  <c r="BS538" i="100" s="1"/>
  <c r="BS424" i="100"/>
  <c r="BS423" i="100"/>
  <c r="BR278" i="100"/>
  <c r="BR277" i="100"/>
  <c r="BR275" i="100"/>
  <c r="BR276" i="100"/>
  <c r="BR273" i="100"/>
  <c r="BR177" i="100"/>
  <c r="BR180" i="100"/>
  <c r="BR272" i="100"/>
  <c r="BR302" i="100"/>
  <c r="BT148" i="100"/>
  <c r="BN446" i="100"/>
  <c r="BN571" i="100" s="1"/>
  <c r="BN445" i="100"/>
  <c r="BN570" i="100" s="1"/>
  <c r="BP333" i="100"/>
  <c r="BP561" i="100"/>
  <c r="BP334" i="100"/>
  <c r="BP526" i="100"/>
  <c r="BV49" i="100"/>
  <c r="BU50" i="100"/>
  <c r="BU377" i="100" s="1"/>
  <c r="BM446" i="100"/>
  <c r="BM571" i="100" s="1"/>
  <c r="BM445" i="100"/>
  <c r="BM570" i="100" s="1"/>
  <c r="BP559" i="100"/>
  <c r="BP328" i="100"/>
  <c r="BP527" i="100"/>
  <c r="BP329" i="100"/>
  <c r="BP560" i="100"/>
  <c r="BP324" i="100"/>
  <c r="BP563" i="100"/>
  <c r="BP325" i="100"/>
  <c r="BP558" i="100"/>
  <c r="BP323" i="100"/>
  <c r="BP525" i="100"/>
  <c r="BP562" i="100"/>
  <c r="BU433" i="100" l="1"/>
  <c r="BU429" i="100"/>
  <c r="BT429" i="100"/>
  <c r="BT433" i="100"/>
  <c r="BO446" i="100"/>
  <c r="BO571" i="100" s="1"/>
  <c r="BQ562" i="100"/>
  <c r="BQ560" i="100"/>
  <c r="BQ328" i="100"/>
  <c r="BQ561" i="100"/>
  <c r="BQ527" i="100"/>
  <c r="BQ329" i="100"/>
  <c r="BQ525" i="100"/>
  <c r="BQ324" i="100"/>
  <c r="BQ444" i="100" s="1"/>
  <c r="BQ558" i="100"/>
  <c r="BQ334" i="100"/>
  <c r="BU148" i="100"/>
  <c r="BU146" i="100" s="1"/>
  <c r="BU554" i="100"/>
  <c r="BS567" i="100"/>
  <c r="BS568" i="100"/>
  <c r="BS569" i="100"/>
  <c r="BR281" i="100"/>
  <c r="BR298" i="100" s="1"/>
  <c r="BR282" i="100"/>
  <c r="BR299" i="100" s="1"/>
  <c r="BR280" i="100"/>
  <c r="BR297" i="100" s="1"/>
  <c r="BR292" i="100"/>
  <c r="BR181" i="100"/>
  <c r="BR294" i="100"/>
  <c r="BS177" i="100"/>
  <c r="BS180" i="100"/>
  <c r="BS273" i="100"/>
  <c r="BS302" i="100"/>
  <c r="BS272" i="100"/>
  <c r="BR290" i="100"/>
  <c r="BR564" i="100" s="1"/>
  <c r="BR178" i="100"/>
  <c r="BT171" i="100"/>
  <c r="BT340" i="100" s="1"/>
  <c r="BT565" i="100" s="1"/>
  <c r="BT194" i="100"/>
  <c r="BT225" i="100" s="1"/>
  <c r="BT227" i="100" s="1"/>
  <c r="BT228" i="100" s="1"/>
  <c r="BT231" i="100" s="1"/>
  <c r="BT146" i="100"/>
  <c r="BT172" i="100"/>
  <c r="BT341" i="100" s="1"/>
  <c r="BT566" i="100" s="1"/>
  <c r="BR289" i="100"/>
  <c r="BT424" i="100"/>
  <c r="BT422" i="100"/>
  <c r="BT538" i="100" s="1"/>
  <c r="BT423" i="100"/>
  <c r="BR293" i="100"/>
  <c r="BR559" i="100" s="1"/>
  <c r="BR295" i="100"/>
  <c r="BS179" i="100"/>
  <c r="BP531" i="100"/>
  <c r="BP166" i="100"/>
  <c r="BP444" i="100"/>
  <c r="BW49" i="100"/>
  <c r="BV50" i="100"/>
  <c r="BV377" i="100" l="1"/>
  <c r="BQ166" i="100"/>
  <c r="BQ531" i="100"/>
  <c r="BU171" i="100"/>
  <c r="BU340" i="100" s="1"/>
  <c r="BU565" i="100" s="1"/>
  <c r="BQ446" i="100"/>
  <c r="BQ571" i="100" s="1"/>
  <c r="BQ445" i="100"/>
  <c r="BQ570" i="100" s="1"/>
  <c r="BU194" i="100"/>
  <c r="BU225" i="100" s="1"/>
  <c r="BU227" i="100" s="1"/>
  <c r="BU228" i="100" s="1"/>
  <c r="BU231" i="100" s="1"/>
  <c r="BU172" i="100"/>
  <c r="BU341" i="100" s="1"/>
  <c r="BU566" i="100" s="1"/>
  <c r="BV554" i="100"/>
  <c r="BR325" i="100"/>
  <c r="BR558" i="100"/>
  <c r="BT569" i="100"/>
  <c r="BR333" i="100"/>
  <c r="BR561" i="100"/>
  <c r="BR329" i="100"/>
  <c r="BR527" i="100"/>
  <c r="BT567" i="100"/>
  <c r="BR324" i="100"/>
  <c r="BR560" i="100"/>
  <c r="BR563" i="100"/>
  <c r="BR323" i="100"/>
  <c r="BR525" i="100"/>
  <c r="BR562" i="100"/>
  <c r="BT568" i="100"/>
  <c r="BR334" i="100"/>
  <c r="BR526" i="100"/>
  <c r="BS290" i="100"/>
  <c r="BS564" i="100" s="1"/>
  <c r="BS181" i="100"/>
  <c r="BT179" i="100"/>
  <c r="BT273" i="100"/>
  <c r="BT177" i="100"/>
  <c r="BT180" i="100"/>
  <c r="BT272" i="100"/>
  <c r="BT302" i="100"/>
  <c r="BU177" i="100"/>
  <c r="BU180" i="100"/>
  <c r="BU302" i="100"/>
  <c r="BU272" i="100"/>
  <c r="BU273" i="100"/>
  <c r="BR328" i="100"/>
  <c r="BV148" i="100"/>
  <c r="BS280" i="100"/>
  <c r="BS297" i="100" s="1"/>
  <c r="BS281" i="100"/>
  <c r="BS298" i="100" s="1"/>
  <c r="BS282" i="100"/>
  <c r="BS299" i="100" s="1"/>
  <c r="BS289" i="100"/>
  <c r="BS278" i="100"/>
  <c r="BS295" i="100" s="1"/>
  <c r="BS178" i="100"/>
  <c r="BS277" i="100"/>
  <c r="BS294" i="100" s="1"/>
  <c r="BS275" i="100"/>
  <c r="BS292" i="100" s="1"/>
  <c r="BS276" i="100"/>
  <c r="BS293" i="100" s="1"/>
  <c r="BS559" i="100" s="1"/>
  <c r="BU422" i="100"/>
  <c r="BU538" i="100" s="1"/>
  <c r="BU423" i="100"/>
  <c r="BU424" i="100"/>
  <c r="BU179" i="100"/>
  <c r="BX49" i="100"/>
  <c r="BW50" i="100"/>
  <c r="BW377" i="100" s="1"/>
  <c r="BP446" i="100"/>
  <c r="BP571" i="100" s="1"/>
  <c r="BP445" i="100"/>
  <c r="BP570" i="100" s="1"/>
  <c r="BW429" i="100" l="1"/>
  <c r="BW433" i="100"/>
  <c r="BV429" i="100"/>
  <c r="BV433" i="100"/>
  <c r="BR444" i="100"/>
  <c r="BR445" i="100" s="1"/>
  <c r="BR570" i="100" s="1"/>
  <c r="BU567" i="100"/>
  <c r="BW422" i="100"/>
  <c r="BW538" i="100" s="1"/>
  <c r="BU569" i="100"/>
  <c r="BU568" i="100"/>
  <c r="BW554" i="100"/>
  <c r="BR166" i="100"/>
  <c r="BS324" i="100"/>
  <c r="BS560" i="100"/>
  <c r="BS563" i="100"/>
  <c r="BS323" i="100"/>
  <c r="BS562" i="100"/>
  <c r="BS525" i="100"/>
  <c r="BS325" i="100"/>
  <c r="BS558" i="100"/>
  <c r="BS334" i="100"/>
  <c r="BS526" i="100"/>
  <c r="BS329" i="100"/>
  <c r="BS527" i="100"/>
  <c r="BR531" i="100"/>
  <c r="BS333" i="100"/>
  <c r="BS561" i="100"/>
  <c r="BT275" i="100"/>
  <c r="BT292" i="100" s="1"/>
  <c r="BT276" i="100"/>
  <c r="BT293" i="100" s="1"/>
  <c r="BT559" i="100" s="1"/>
  <c r="BT278" i="100"/>
  <c r="BT295" i="100" s="1"/>
  <c r="BT277" i="100"/>
  <c r="BT294" i="100" s="1"/>
  <c r="BT178" i="100"/>
  <c r="BU178" i="100"/>
  <c r="BU278" i="100"/>
  <c r="BU295" i="100" s="1"/>
  <c r="BU275" i="100"/>
  <c r="BU292" i="100" s="1"/>
  <c r="BU276" i="100"/>
  <c r="BU293" i="100" s="1"/>
  <c r="BU559" i="100" s="1"/>
  <c r="BU277" i="100"/>
  <c r="BU294" i="100" s="1"/>
  <c r="BU282" i="100"/>
  <c r="BU299" i="100" s="1"/>
  <c r="BU280" i="100"/>
  <c r="BU297" i="100" s="1"/>
  <c r="BU281" i="100"/>
  <c r="BU298" i="100" s="1"/>
  <c r="BT280" i="100"/>
  <c r="BT297" i="100" s="1"/>
  <c r="BT282" i="100"/>
  <c r="BT299" i="100" s="1"/>
  <c r="BT281" i="100"/>
  <c r="BT298" i="100" s="1"/>
  <c r="BU289" i="100"/>
  <c r="BT290" i="100"/>
  <c r="BT564" i="100" s="1"/>
  <c r="BT289" i="100"/>
  <c r="BS328" i="100"/>
  <c r="BV194" i="100"/>
  <c r="BV225" i="100" s="1"/>
  <c r="BV227" i="100" s="1"/>
  <c r="BV228" i="100" s="1"/>
  <c r="BV231" i="100" s="1"/>
  <c r="BV171" i="100"/>
  <c r="BV340" i="100" s="1"/>
  <c r="BV565" i="100" s="1"/>
  <c r="BV172" i="100"/>
  <c r="BV341" i="100" s="1"/>
  <c r="BV566" i="100" s="1"/>
  <c r="BV146" i="100"/>
  <c r="BV179" i="100" s="1"/>
  <c r="BU290" i="100"/>
  <c r="BU564" i="100" s="1"/>
  <c r="BU181" i="100"/>
  <c r="BV422" i="100"/>
  <c r="BV538" i="100" s="1"/>
  <c r="BV423" i="100"/>
  <c r="BV424" i="100"/>
  <c r="BT181" i="100"/>
  <c r="BW148" i="100"/>
  <c r="BY49" i="100"/>
  <c r="BX50" i="100"/>
  <c r="BX377" i="100" l="1"/>
  <c r="BX554" i="100"/>
  <c r="BR446" i="100"/>
  <c r="BR571" i="100" s="1"/>
  <c r="BW424" i="100"/>
  <c r="BW423" i="100"/>
  <c r="BW567" i="100"/>
  <c r="BV568" i="100"/>
  <c r="BU323" i="100"/>
  <c r="BU525" i="100"/>
  <c r="BU562" i="100"/>
  <c r="BU324" i="100"/>
  <c r="BU560" i="100"/>
  <c r="BU563" i="100"/>
  <c r="BV567" i="100"/>
  <c r="BU329" i="100"/>
  <c r="BU527" i="100"/>
  <c r="BU333" i="100"/>
  <c r="BU561" i="100"/>
  <c r="BX422" i="100"/>
  <c r="BX538" i="100" s="1"/>
  <c r="BV569" i="100"/>
  <c r="BU334" i="100"/>
  <c r="BU526" i="100"/>
  <c r="BU325" i="100"/>
  <c r="BU558" i="100"/>
  <c r="BS444" i="100"/>
  <c r="BS445" i="100" s="1"/>
  <c r="BS570" i="100" s="1"/>
  <c r="BS166" i="100"/>
  <c r="BS531" i="100"/>
  <c r="BT333" i="100"/>
  <c r="BT561" i="100"/>
  <c r="BT324" i="100"/>
  <c r="BT560" i="100"/>
  <c r="BT563" i="100"/>
  <c r="BT329" i="100"/>
  <c r="BT527" i="100"/>
  <c r="BT334" i="100"/>
  <c r="BT526" i="100"/>
  <c r="BT325" i="100"/>
  <c r="BT558" i="100"/>
  <c r="BT323" i="100"/>
  <c r="BT562" i="100"/>
  <c r="BT525" i="100"/>
  <c r="BV177" i="100"/>
  <c r="BV180" i="100"/>
  <c r="BV178" i="100" s="1"/>
  <c r="BV272" i="100"/>
  <c r="BV302" i="100"/>
  <c r="BV273" i="100"/>
  <c r="BT328" i="100"/>
  <c r="BV276" i="100"/>
  <c r="BV277" i="100"/>
  <c r="BV278" i="100"/>
  <c r="BV275" i="100"/>
  <c r="BW194" i="100"/>
  <c r="BW225" i="100" s="1"/>
  <c r="BW227" i="100" s="1"/>
  <c r="BW228" i="100" s="1"/>
  <c r="BW231" i="100" s="1"/>
  <c r="BW171" i="100"/>
  <c r="BW340" i="100" s="1"/>
  <c r="BW565" i="100" s="1"/>
  <c r="BW172" i="100"/>
  <c r="BW341" i="100" s="1"/>
  <c r="BW566" i="100" s="1"/>
  <c r="BW146" i="100"/>
  <c r="BW179" i="100" s="1"/>
  <c r="BX148" i="100"/>
  <c r="BU328" i="100"/>
  <c r="BZ49" i="100"/>
  <c r="BY50" i="100"/>
  <c r="BX429" i="100" l="1"/>
  <c r="BX433" i="100"/>
  <c r="BW568" i="100"/>
  <c r="BY377" i="100"/>
  <c r="BT166" i="100"/>
  <c r="BU166" i="100"/>
  <c r="BX424" i="100"/>
  <c r="BY554" i="100"/>
  <c r="BW569" i="100"/>
  <c r="BT444" i="100"/>
  <c r="BT445" i="100" s="1"/>
  <c r="BT570" i="100" s="1"/>
  <c r="BU444" i="100"/>
  <c r="BU446" i="100" s="1"/>
  <c r="BU571" i="100" s="1"/>
  <c r="BX567" i="100"/>
  <c r="BY148" i="100"/>
  <c r="BY146" i="100" s="1"/>
  <c r="BY179" i="100" s="1"/>
  <c r="BU531" i="100"/>
  <c r="BX423" i="100"/>
  <c r="BS446" i="100"/>
  <c r="BS571" i="100" s="1"/>
  <c r="BV292" i="100"/>
  <c r="BT531" i="100"/>
  <c r="BV294" i="100"/>
  <c r="BW277" i="100"/>
  <c r="BW278" i="100"/>
  <c r="BW276" i="100"/>
  <c r="BW275" i="100"/>
  <c r="BX172" i="100"/>
  <c r="BX341" i="100" s="1"/>
  <c r="BX566" i="100" s="1"/>
  <c r="BX146" i="100"/>
  <c r="BX179" i="100" s="1"/>
  <c r="BX194" i="100"/>
  <c r="BX225" i="100" s="1"/>
  <c r="BX227" i="100" s="1"/>
  <c r="BX228" i="100" s="1"/>
  <c r="BX231" i="100" s="1"/>
  <c r="BX171" i="100"/>
  <c r="BX340" i="100" s="1"/>
  <c r="BX565" i="100" s="1"/>
  <c r="BV295" i="100"/>
  <c r="BV289" i="100"/>
  <c r="BW302" i="100"/>
  <c r="BW272" i="100"/>
  <c r="BW177" i="100"/>
  <c r="BW180" i="100"/>
  <c r="BW273" i="100"/>
  <c r="BV280" i="100"/>
  <c r="BV297" i="100" s="1"/>
  <c r="BV282" i="100"/>
  <c r="BV299" i="100" s="1"/>
  <c r="BV281" i="100"/>
  <c r="BV298" i="100" s="1"/>
  <c r="BV293" i="100"/>
  <c r="BV559" i="100" s="1"/>
  <c r="BV290" i="100"/>
  <c r="BV564" i="100" s="1"/>
  <c r="BV181" i="100"/>
  <c r="CA49" i="100"/>
  <c r="BZ50" i="100"/>
  <c r="BY429" i="100" l="1"/>
  <c r="BY433" i="100"/>
  <c r="BW290" i="100"/>
  <c r="BW564" i="100" s="1"/>
  <c r="BZ377" i="100"/>
  <c r="BX569" i="100"/>
  <c r="BT446" i="100"/>
  <c r="BT571" i="100" s="1"/>
  <c r="BU445" i="100"/>
  <c r="BU570" i="100" s="1"/>
  <c r="BY172" i="100"/>
  <c r="BY341" i="100" s="1"/>
  <c r="BY566" i="100" s="1"/>
  <c r="BV323" i="100"/>
  <c r="BV525" i="100"/>
  <c r="BV562" i="100"/>
  <c r="BV325" i="100"/>
  <c r="BV558" i="100"/>
  <c r="BX568" i="100"/>
  <c r="BV334" i="100"/>
  <c r="BV526" i="100"/>
  <c r="BY171" i="100"/>
  <c r="BY340" i="100" s="1"/>
  <c r="BY565" i="100" s="1"/>
  <c r="BY194" i="100"/>
  <c r="BY225" i="100" s="1"/>
  <c r="BY227" i="100" s="1"/>
  <c r="BY228" i="100" s="1"/>
  <c r="BY231" i="100" s="1"/>
  <c r="BV329" i="100"/>
  <c r="BV527" i="100"/>
  <c r="BV324" i="100"/>
  <c r="BV560" i="100"/>
  <c r="BV563" i="100"/>
  <c r="BV333" i="100"/>
  <c r="BV561" i="100"/>
  <c r="BZ554" i="100"/>
  <c r="BW181" i="100"/>
  <c r="BZ148" i="100"/>
  <c r="BZ172" i="100" s="1"/>
  <c r="BZ341" i="100" s="1"/>
  <c r="BZ566" i="100" s="1"/>
  <c r="BY278" i="100"/>
  <c r="BY277" i="100"/>
  <c r="BY276" i="100"/>
  <c r="BY275" i="100"/>
  <c r="BW293" i="100"/>
  <c r="BW559" i="100" s="1"/>
  <c r="BW281" i="100"/>
  <c r="BW298" i="100" s="1"/>
  <c r="BW282" i="100"/>
  <c r="BW299" i="100" s="1"/>
  <c r="BW280" i="100"/>
  <c r="BW297" i="100" s="1"/>
  <c r="BX272" i="100"/>
  <c r="BX273" i="100"/>
  <c r="BX302" i="100"/>
  <c r="BX180" i="100"/>
  <c r="BX177" i="100"/>
  <c r="BW178" i="100"/>
  <c r="BV328" i="100"/>
  <c r="BY177" i="100"/>
  <c r="BY180" i="100"/>
  <c r="BY302" i="100"/>
  <c r="BY272" i="100"/>
  <c r="BY273" i="100"/>
  <c r="BX276" i="100"/>
  <c r="BX275" i="100"/>
  <c r="BX278" i="100"/>
  <c r="BX277" i="100"/>
  <c r="BW295" i="100"/>
  <c r="BW289" i="100"/>
  <c r="BY422" i="100"/>
  <c r="BY538" i="100" s="1"/>
  <c r="BY423" i="100"/>
  <c r="BY424" i="100"/>
  <c r="BW292" i="100"/>
  <c r="BW294" i="100"/>
  <c r="CB49" i="100"/>
  <c r="CA50" i="100"/>
  <c r="BZ424" i="100" l="1"/>
  <c r="BZ569" i="100" s="1"/>
  <c r="BZ429" i="100"/>
  <c r="BZ433" i="100"/>
  <c r="CA377" i="100"/>
  <c r="BV444" i="100"/>
  <c r="BV445" i="100" s="1"/>
  <c r="BV570" i="100" s="1"/>
  <c r="BZ423" i="100"/>
  <c r="BW333" i="100"/>
  <c r="BW561" i="100"/>
  <c r="BV531" i="100"/>
  <c r="BW334" i="100"/>
  <c r="BW526" i="100"/>
  <c r="BW329" i="100"/>
  <c r="BW527" i="100"/>
  <c r="BY569" i="100"/>
  <c r="BZ422" i="100"/>
  <c r="BZ538" i="100" s="1"/>
  <c r="BY568" i="100"/>
  <c r="BV166" i="100"/>
  <c r="BW324" i="100"/>
  <c r="BW563" i="100"/>
  <c r="BW560" i="100"/>
  <c r="BY567" i="100"/>
  <c r="BW325" i="100"/>
  <c r="BW558" i="100"/>
  <c r="BW323" i="100"/>
  <c r="BW525" i="100"/>
  <c r="BW562" i="100"/>
  <c r="CA554" i="100"/>
  <c r="BY290" i="100"/>
  <c r="BY564" i="100" s="1"/>
  <c r="BZ171" i="100"/>
  <c r="BZ340" i="100" s="1"/>
  <c r="BZ565" i="100" s="1"/>
  <c r="BX293" i="100"/>
  <c r="BX559" i="100" s="1"/>
  <c r="BZ194" i="100"/>
  <c r="BZ225" i="100" s="1"/>
  <c r="BZ227" i="100" s="1"/>
  <c r="BZ228" i="100" s="1"/>
  <c r="BZ231" i="100" s="1"/>
  <c r="BZ146" i="100"/>
  <c r="BZ179" i="100" s="1"/>
  <c r="BZ275" i="100" s="1"/>
  <c r="BY292" i="100"/>
  <c r="BY293" i="100"/>
  <c r="BX181" i="100"/>
  <c r="BY295" i="100"/>
  <c r="BY289" i="100"/>
  <c r="BW328" i="100"/>
  <c r="BX295" i="100"/>
  <c r="BY281" i="100"/>
  <c r="BY298" i="100" s="1"/>
  <c r="BY282" i="100"/>
  <c r="BY299" i="100" s="1"/>
  <c r="BY280" i="100"/>
  <c r="BY297" i="100" s="1"/>
  <c r="BX289" i="100"/>
  <c r="CA148" i="100"/>
  <c r="BX292" i="100"/>
  <c r="BY181" i="100"/>
  <c r="BX178" i="100"/>
  <c r="BX281" i="100"/>
  <c r="BX298" i="100" s="1"/>
  <c r="BX282" i="100"/>
  <c r="BX299" i="100" s="1"/>
  <c r="BX280" i="100"/>
  <c r="BX297" i="100" s="1"/>
  <c r="BY294" i="100"/>
  <c r="BX294" i="100"/>
  <c r="BX290" i="100"/>
  <c r="BX564" i="100" s="1"/>
  <c r="BY178" i="100"/>
  <c r="CC49" i="100"/>
  <c r="CB50" i="100"/>
  <c r="CA429" i="100" l="1"/>
  <c r="CA433" i="100"/>
  <c r="CB377" i="100"/>
  <c r="BW444" i="100"/>
  <c r="BW445" i="100" s="1"/>
  <c r="BW570" i="100" s="1"/>
  <c r="BV446" i="100"/>
  <c r="BV571" i="100" s="1"/>
  <c r="BW166" i="100"/>
  <c r="BZ568" i="100"/>
  <c r="BX324" i="100"/>
  <c r="BX563" i="100"/>
  <c r="BX560" i="100"/>
  <c r="BX323" i="100"/>
  <c r="BX525" i="100"/>
  <c r="BX562" i="100"/>
  <c r="BY334" i="100"/>
  <c r="BY526" i="100"/>
  <c r="BY329" i="100"/>
  <c r="BY527" i="100"/>
  <c r="BY325" i="100"/>
  <c r="BY558" i="100"/>
  <c r="CB554" i="100"/>
  <c r="BY324" i="100"/>
  <c r="BY560" i="100"/>
  <c r="BY563" i="100"/>
  <c r="BX333" i="100"/>
  <c r="BX561" i="100"/>
  <c r="BX325" i="100"/>
  <c r="BX558" i="100"/>
  <c r="BW531" i="100"/>
  <c r="BY333" i="100"/>
  <c r="BY561" i="100"/>
  <c r="BX329" i="100"/>
  <c r="BX527" i="100"/>
  <c r="BY323" i="100"/>
  <c r="BY525" i="100"/>
  <c r="BY562" i="100"/>
  <c r="BX334" i="100"/>
  <c r="BX526" i="100"/>
  <c r="BX328" i="100"/>
  <c r="BX531" i="100" s="1"/>
  <c r="BY328" i="100"/>
  <c r="BY531" i="100" s="1"/>
  <c r="BY559" i="100"/>
  <c r="BZ567" i="100"/>
  <c r="BZ273" i="100"/>
  <c r="BZ277" i="100"/>
  <c r="BZ177" i="100"/>
  <c r="BZ272" i="100"/>
  <c r="BZ180" i="100"/>
  <c r="BZ280" i="100" s="1"/>
  <c r="BZ276" i="100"/>
  <c r="BZ278" i="100"/>
  <c r="BZ302" i="100"/>
  <c r="BZ292" i="100" s="1"/>
  <c r="CA194" i="100"/>
  <c r="CA225" i="100" s="1"/>
  <c r="CA227" i="100" s="1"/>
  <c r="CA228" i="100" s="1"/>
  <c r="CA231" i="100" s="1"/>
  <c r="CA172" i="100"/>
  <c r="CA341" i="100" s="1"/>
  <c r="CA566" i="100" s="1"/>
  <c r="CA146" i="100"/>
  <c r="CA171" i="100"/>
  <c r="CA340" i="100" s="1"/>
  <c r="CA565" i="100" s="1"/>
  <c r="CA422" i="100"/>
  <c r="CA538" i="100" s="1"/>
  <c r="CA423" i="100"/>
  <c r="CA424" i="100"/>
  <c r="CB148" i="100"/>
  <c r="CD49" i="100"/>
  <c r="CC50" i="100"/>
  <c r="CB429" i="100" l="1"/>
  <c r="CB433" i="100"/>
  <c r="CC377" i="100"/>
  <c r="BW446" i="100"/>
  <c r="BW571" i="100" s="1"/>
  <c r="BX166" i="100"/>
  <c r="BY166" i="100"/>
  <c r="CD50" i="100"/>
  <c r="CC554" i="100"/>
  <c r="BY444" i="100"/>
  <c r="BY445" i="100" s="1"/>
  <c r="BY570" i="100" s="1"/>
  <c r="BX444" i="100"/>
  <c r="BX446" i="100" s="1"/>
  <c r="BX571" i="100" s="1"/>
  <c r="CA569" i="100"/>
  <c r="BZ333" i="100"/>
  <c r="BZ561" i="100"/>
  <c r="BZ289" i="100"/>
  <c r="CA568" i="100"/>
  <c r="CC148" i="100"/>
  <c r="CC172" i="100" s="1"/>
  <c r="CC341" i="100" s="1"/>
  <c r="CC566" i="100" s="1"/>
  <c r="CA567" i="100"/>
  <c r="BZ293" i="100"/>
  <c r="BZ559" i="100" s="1"/>
  <c r="BZ294" i="100"/>
  <c r="BZ290" i="100"/>
  <c r="BZ564" i="100" s="1"/>
  <c r="BZ297" i="100"/>
  <c r="BZ178" i="100"/>
  <c r="BZ282" i="100"/>
  <c r="BZ299" i="100" s="1"/>
  <c r="BZ295" i="100"/>
  <c r="BZ281" i="100"/>
  <c r="BZ298" i="100" s="1"/>
  <c r="BZ181" i="100"/>
  <c r="CA177" i="100"/>
  <c r="CA272" i="100"/>
  <c r="CA273" i="100"/>
  <c r="CA180" i="100"/>
  <c r="CA302" i="100"/>
  <c r="CB146" i="100"/>
  <c r="CB179" i="100" s="1"/>
  <c r="CB194" i="100"/>
  <c r="CB225" i="100" s="1"/>
  <c r="CB227" i="100" s="1"/>
  <c r="CB228" i="100" s="1"/>
  <c r="CB231" i="100" s="1"/>
  <c r="CB171" i="100"/>
  <c r="CB340" i="100" s="1"/>
  <c r="CB565" i="100" s="1"/>
  <c r="CB172" i="100"/>
  <c r="CB341" i="100" s="1"/>
  <c r="CB566" i="100" s="1"/>
  <c r="CA179" i="100"/>
  <c r="CB422" i="100"/>
  <c r="CB538" i="100" s="1"/>
  <c r="CB423" i="100"/>
  <c r="CB424" i="100"/>
  <c r="CC433" i="100" l="1"/>
  <c r="CC429" i="100"/>
  <c r="CD377" i="100"/>
  <c r="CD554" i="100"/>
  <c r="O9" i="104" s="1" a="1"/>
  <c r="Z9" i="104" s="1"/>
  <c r="Z70" i="104" s="1"/>
  <c r="BX445" i="100"/>
  <c r="BX570" i="100" s="1"/>
  <c r="CD148" i="100"/>
  <c r="CD194" i="100" s="1"/>
  <c r="CD225" i="100" s="1"/>
  <c r="CD227" i="100" s="1"/>
  <c r="CD228" i="100" s="1"/>
  <c r="CD231" i="100" s="1"/>
  <c r="CC171" i="100"/>
  <c r="CC340" i="100" s="1"/>
  <c r="CC565" i="100" s="1"/>
  <c r="BY446" i="100"/>
  <c r="BY571" i="100" s="1"/>
  <c r="BZ328" i="100"/>
  <c r="BZ531" i="100" s="1"/>
  <c r="BZ323" i="100"/>
  <c r="BZ525" i="100"/>
  <c r="BZ562" i="100"/>
  <c r="CB569" i="100"/>
  <c r="CC146" i="100"/>
  <c r="CC179" i="100" s="1"/>
  <c r="BZ329" i="100"/>
  <c r="BZ527" i="100"/>
  <c r="BZ324" i="100"/>
  <c r="BZ560" i="100"/>
  <c r="BZ563" i="100"/>
  <c r="CB568" i="100"/>
  <c r="CC194" i="100"/>
  <c r="CC225" i="100" s="1"/>
  <c r="CC227" i="100" s="1"/>
  <c r="CC228" i="100" s="1"/>
  <c r="CC231" i="100" s="1"/>
  <c r="CB567" i="100"/>
  <c r="BZ325" i="100"/>
  <c r="BZ558" i="100"/>
  <c r="BZ334" i="100"/>
  <c r="BZ526" i="100"/>
  <c r="CA290" i="100"/>
  <c r="CA564" i="100" s="1"/>
  <c r="CA181" i="100"/>
  <c r="CA289" i="100"/>
  <c r="CA276" i="100"/>
  <c r="CA293" i="100" s="1"/>
  <c r="CA559" i="100" s="1"/>
  <c r="CA275" i="100"/>
  <c r="CA292" i="100" s="1"/>
  <c r="CA277" i="100"/>
  <c r="CA294" i="100" s="1"/>
  <c r="CA278" i="100"/>
  <c r="CA295" i="100" s="1"/>
  <c r="CA178" i="100"/>
  <c r="CB278" i="100"/>
  <c r="CB277" i="100"/>
  <c r="CB275" i="100"/>
  <c r="CB276" i="100"/>
  <c r="CB272" i="100"/>
  <c r="CB180" i="100"/>
  <c r="CB178" i="100" s="1"/>
  <c r="CB273" i="100"/>
  <c r="CB302" i="100"/>
  <c r="CB177" i="100"/>
  <c r="CA280" i="100"/>
  <c r="CA297" i="100" s="1"/>
  <c r="CA281" i="100"/>
  <c r="CA298" i="100" s="1"/>
  <c r="CA282" i="100"/>
  <c r="CA299" i="100" s="1"/>
  <c r="CC424" i="100"/>
  <c r="CC423" i="100"/>
  <c r="CC422" i="100"/>
  <c r="CC538" i="100" s="1"/>
  <c r="F89" i="100"/>
  <c r="F91" i="100" s="1"/>
  <c r="F90" i="100" s="1"/>
  <c r="CD424" i="100" l="1"/>
  <c r="CD429" i="100"/>
  <c r="CD433" i="100"/>
  <c r="CD423" i="100"/>
  <c r="CD568" i="100" s="1"/>
  <c r="BM9" i="104"/>
  <c r="BM70" i="104" s="1"/>
  <c r="Q9" i="104"/>
  <c r="AC9" i="104"/>
  <c r="AC70" i="104" s="1"/>
  <c r="AB9" i="104"/>
  <c r="AB70" i="104" s="1"/>
  <c r="P9" i="104"/>
  <c r="AX9" i="104"/>
  <c r="AX70" i="104" s="1"/>
  <c r="S9" i="104"/>
  <c r="S70" i="104" s="1"/>
  <c r="AS9" i="104"/>
  <c r="AS70" i="104" s="1"/>
  <c r="BH9" i="104"/>
  <c r="BH70" i="104" s="1"/>
  <c r="T9" i="104"/>
  <c r="T70" i="104" s="1"/>
  <c r="Y9" i="104"/>
  <c r="Y70" i="104" s="1"/>
  <c r="AH9" i="104"/>
  <c r="AH70" i="104" s="1"/>
  <c r="V9" i="104"/>
  <c r="AT9" i="104"/>
  <c r="AT70" i="104" s="1"/>
  <c r="AV9" i="104"/>
  <c r="AV70" i="104" s="1"/>
  <c r="AK9" i="104"/>
  <c r="AK70" i="104" s="1"/>
  <c r="AO9" i="104"/>
  <c r="AO70" i="104" s="1"/>
  <c r="BI9" i="104"/>
  <c r="BI70" i="104" s="1"/>
  <c r="BG9" i="104"/>
  <c r="BG70" i="104" s="1"/>
  <c r="R9" i="104"/>
  <c r="AI9" i="104"/>
  <c r="AI70" i="104" s="1"/>
  <c r="AL9" i="104"/>
  <c r="AL70" i="104" s="1"/>
  <c r="BC9" i="104"/>
  <c r="BC70" i="104" s="1"/>
  <c r="BA9" i="104"/>
  <c r="BA70" i="104" s="1"/>
  <c r="BE9" i="104"/>
  <c r="BE70" i="104" s="1"/>
  <c r="AG9" i="104"/>
  <c r="AG70" i="104" s="1"/>
  <c r="AM9" i="104"/>
  <c r="AM70" i="104" s="1"/>
  <c r="BP9" i="104"/>
  <c r="BP70" i="104" s="1"/>
  <c r="X9" i="104"/>
  <c r="AA9" i="104"/>
  <c r="AA70" i="104" s="1"/>
  <c r="AP9" i="104"/>
  <c r="AP70" i="104" s="1"/>
  <c r="BO9" i="104"/>
  <c r="BO70" i="104" s="1"/>
  <c r="AW9" i="104"/>
  <c r="AW70" i="104" s="1"/>
  <c r="AY9" i="104"/>
  <c r="AY70" i="104" s="1"/>
  <c r="AN9" i="104"/>
  <c r="AN70" i="104" s="1"/>
  <c r="BL9" i="104"/>
  <c r="BL70" i="104" s="1"/>
  <c r="AE9" i="104"/>
  <c r="AE70" i="104" s="1"/>
  <c r="U9" i="104"/>
  <c r="BN9" i="104"/>
  <c r="BN70" i="104" s="1"/>
  <c r="BB9" i="104"/>
  <c r="BB70" i="104" s="1"/>
  <c r="BF9" i="104"/>
  <c r="BF70" i="104" s="1"/>
  <c r="BJ9" i="104"/>
  <c r="BJ70" i="104" s="1"/>
  <c r="AR9" i="104"/>
  <c r="AR70" i="104" s="1"/>
  <c r="W9" i="104"/>
  <c r="AZ9" i="104"/>
  <c r="AZ70" i="104" s="1"/>
  <c r="AD9" i="104"/>
  <c r="AD70" i="104" s="1"/>
  <c r="BD9" i="104"/>
  <c r="BD70" i="104" s="1"/>
  <c r="AF9" i="104"/>
  <c r="AF70" i="104" s="1"/>
  <c r="BK9" i="104"/>
  <c r="BK70" i="104" s="1"/>
  <c r="AJ9" i="104"/>
  <c r="AJ70" i="104" s="1"/>
  <c r="O9" i="104"/>
  <c r="AQ9" i="104"/>
  <c r="AQ70" i="104" s="1"/>
  <c r="AU9" i="104"/>
  <c r="AU70" i="104" s="1"/>
  <c r="CD422" i="100"/>
  <c r="CD538" i="100" s="1"/>
  <c r="CC302" i="100"/>
  <c r="CC272" i="100"/>
  <c r="CD172" i="100"/>
  <c r="CD341" i="100" s="1"/>
  <c r="CD566" i="100" s="1"/>
  <c r="CC177" i="100"/>
  <c r="CD171" i="100"/>
  <c r="CD340" i="100" s="1"/>
  <c r="CD565" i="100" s="1"/>
  <c r="CD146" i="100"/>
  <c r="CD179" i="100" s="1"/>
  <c r="CD275" i="100" s="1"/>
  <c r="CC273" i="100"/>
  <c r="CC278" i="100"/>
  <c r="CC277" i="100"/>
  <c r="CC276" i="100"/>
  <c r="CC275" i="100"/>
  <c r="CA323" i="100"/>
  <c r="CA525" i="100"/>
  <c r="CA562" i="100"/>
  <c r="CA324" i="100"/>
  <c r="CA563" i="100"/>
  <c r="CA560" i="100"/>
  <c r="BZ444" i="100"/>
  <c r="BZ166" i="100"/>
  <c r="CC567" i="100"/>
  <c r="CA329" i="100"/>
  <c r="CA527" i="100"/>
  <c r="CA333" i="100"/>
  <c r="CA561" i="100"/>
  <c r="CD569" i="100"/>
  <c r="CC568" i="100"/>
  <c r="CA334" i="100"/>
  <c r="CA526" i="100"/>
  <c r="CC180" i="100"/>
  <c r="CC178" i="100" s="1"/>
  <c r="CC569" i="100"/>
  <c r="CA325" i="100"/>
  <c r="CA558" i="100"/>
  <c r="CB294" i="100"/>
  <c r="CB293" i="100"/>
  <c r="CB559" i="100" s="1"/>
  <c r="CB290" i="100"/>
  <c r="CB564" i="100" s="1"/>
  <c r="CB292" i="100"/>
  <c r="CB280" i="100"/>
  <c r="CB297" i="100" s="1"/>
  <c r="CB281" i="100"/>
  <c r="CB298" i="100" s="1"/>
  <c r="CB282" i="100"/>
  <c r="CB299" i="100" s="1"/>
  <c r="CA328" i="100"/>
  <c r="CB181" i="100"/>
  <c r="CB289" i="100"/>
  <c r="CB295" i="100"/>
  <c r="BT82" i="100"/>
  <c r="BQ82" i="100"/>
  <c r="BW82" i="100"/>
  <c r="CD82" i="100"/>
  <c r="BX82" i="100"/>
  <c r="BU82" i="100"/>
  <c r="BR82" i="100"/>
  <c r="CA82" i="100"/>
  <c r="CB82" i="100"/>
  <c r="BY82" i="100"/>
  <c r="BV82" i="100"/>
  <c r="CC82" i="100"/>
  <c r="BZ82" i="100"/>
  <c r="BS82" i="100"/>
  <c r="AZ82" i="100"/>
  <c r="AQ82" i="100"/>
  <c r="N82" i="100"/>
  <c r="AO82" i="100"/>
  <c r="V82" i="100"/>
  <c r="AY82" i="100"/>
  <c r="AL82" i="100"/>
  <c r="AV82" i="100"/>
  <c r="W82" i="100"/>
  <c r="S82" i="100"/>
  <c r="Q82" i="100"/>
  <c r="X82" i="100"/>
  <c r="BJ82" i="100"/>
  <c r="L82" i="100"/>
  <c r="BL82" i="100"/>
  <c r="BF82" i="100"/>
  <c r="M82" i="100"/>
  <c r="AP82" i="100"/>
  <c r="BC82" i="100"/>
  <c r="BG82" i="100"/>
  <c r="O82" i="100"/>
  <c r="BE82" i="100"/>
  <c r="P82" i="100"/>
  <c r="AU82" i="100"/>
  <c r="BK82" i="100"/>
  <c r="Z82" i="100"/>
  <c r="AS82" i="100"/>
  <c r="Y82" i="100"/>
  <c r="T82" i="100"/>
  <c r="AK82" i="100"/>
  <c r="AK80" i="100" s="1"/>
  <c r="R82" i="100"/>
  <c r="AT82" i="100"/>
  <c r="AJ82" i="100"/>
  <c r="AJ80" i="100" s="1"/>
  <c r="AW82" i="100"/>
  <c r="AX82" i="100"/>
  <c r="BI82" i="100"/>
  <c r="BD82" i="100"/>
  <c r="AM82" i="100"/>
  <c r="BO82" i="100"/>
  <c r="AC82" i="100"/>
  <c r="AC80" i="100" s="1"/>
  <c r="BB82" i="100"/>
  <c r="BH82" i="100"/>
  <c r="U82" i="100"/>
  <c r="AF82" i="100"/>
  <c r="AF80" i="100" s="1"/>
  <c r="AF81" i="100" s="1"/>
  <c r="AF66" i="100" s="1"/>
  <c r="BM82" i="100"/>
  <c r="AN82" i="100"/>
  <c r="BN82" i="100"/>
  <c r="AE82" i="100"/>
  <c r="AE80" i="100" s="1"/>
  <c r="AD82" i="100"/>
  <c r="AD80" i="100" s="1"/>
  <c r="AG82" i="100"/>
  <c r="AG80" i="100" s="1"/>
  <c r="AG81" i="100" s="1"/>
  <c r="AG66" i="100" s="1"/>
  <c r="BP82" i="100"/>
  <c r="AR82" i="100"/>
  <c r="AH82" i="100"/>
  <c r="BA82" i="100"/>
  <c r="AA82" i="100"/>
  <c r="AI82" i="100"/>
  <c r="AI80" i="100" s="1"/>
  <c r="AB82" i="100"/>
  <c r="AB80" i="100" s="1"/>
  <c r="CC295" i="100" l="1"/>
  <c r="CC325" i="100" s="1"/>
  <c r="CC294" i="100"/>
  <c r="CC324" i="100" s="1"/>
  <c r="CC292" i="100"/>
  <c r="CC333" i="100" s="1"/>
  <c r="CC290" i="100"/>
  <c r="CC564" i="100" s="1"/>
  <c r="CD567" i="100"/>
  <c r="AE81" i="100"/>
  <c r="AE66" i="100" s="1"/>
  <c r="AE73" i="100" s="1"/>
  <c r="AC81" i="100"/>
  <c r="AC66" i="100" s="1"/>
  <c r="AB81" i="100"/>
  <c r="AB66" i="100" s="1"/>
  <c r="AD81" i="100"/>
  <c r="AD66" i="100" s="1"/>
  <c r="CC293" i="100"/>
  <c r="CC559" i="100" s="1"/>
  <c r="CC289" i="100"/>
  <c r="AH80" i="100"/>
  <c r="AH81" i="100" s="1"/>
  <c r="AH66" i="100" s="1"/>
  <c r="CD302" i="100"/>
  <c r="CD292" i="100" s="1"/>
  <c r="CD177" i="100"/>
  <c r="CD276" i="100"/>
  <c r="CD277" i="100"/>
  <c r="CD273" i="100"/>
  <c r="CD278" i="100"/>
  <c r="CD180" i="100"/>
  <c r="CD178" i="100" s="1"/>
  <c r="CD272" i="100"/>
  <c r="CD289" i="100" s="1"/>
  <c r="CC280" i="100"/>
  <c r="CC297" i="100" s="1"/>
  <c r="CC526" i="100" s="1"/>
  <c r="CA166" i="100"/>
  <c r="CC558" i="100"/>
  <c r="CB329" i="100"/>
  <c r="CB527" i="100"/>
  <c r="BZ445" i="100"/>
  <c r="BZ570" i="100" s="1"/>
  <c r="BZ446" i="100"/>
  <c r="BZ571" i="100" s="1"/>
  <c r="CA531" i="100"/>
  <c r="CB334" i="100"/>
  <c r="CB526" i="100"/>
  <c r="CA444" i="100"/>
  <c r="CA446" i="100" s="1"/>
  <c r="CA571" i="100" s="1"/>
  <c r="CB333" i="100"/>
  <c r="CB561" i="100"/>
  <c r="CC281" i="100"/>
  <c r="CC298" i="100" s="1"/>
  <c r="CB325" i="100"/>
  <c r="CB558" i="100"/>
  <c r="CC181" i="100"/>
  <c r="CB323" i="100"/>
  <c r="CB525" i="100"/>
  <c r="CB562" i="100"/>
  <c r="CC282" i="100"/>
  <c r="CC299" i="100" s="1"/>
  <c r="CB324" i="100"/>
  <c r="CB166" i="100" s="1"/>
  <c r="CB563" i="100"/>
  <c r="CB560" i="100"/>
  <c r="CB328" i="100"/>
  <c r="AI81" i="100"/>
  <c r="AI66" i="100" s="1"/>
  <c r="AG73" i="100"/>
  <c r="AG461" i="100"/>
  <c r="AG454" i="100"/>
  <c r="AF73" i="100"/>
  <c r="AF461" i="100"/>
  <c r="AF454" i="100"/>
  <c r="CC560" i="100" l="1"/>
  <c r="CC563" i="100"/>
  <c r="AE461" i="100"/>
  <c r="AE543" i="100" s="1"/>
  <c r="AE454" i="100"/>
  <c r="AE462" i="100" s="1"/>
  <c r="AE544" i="100" s="1"/>
  <c r="CD294" i="100"/>
  <c r="CD560" i="100" s="1"/>
  <c r="CC561" i="100"/>
  <c r="AC454" i="100"/>
  <c r="AC462" i="100" s="1"/>
  <c r="AC544" i="100" s="1"/>
  <c r="AB461" i="100"/>
  <c r="AB463" i="100" s="1"/>
  <c r="AB73" i="100"/>
  <c r="AC461" i="100"/>
  <c r="AC463" i="100" s="1"/>
  <c r="AC73" i="100"/>
  <c r="AD454" i="100"/>
  <c r="AD462" i="100" s="1"/>
  <c r="AD544" i="100" s="1"/>
  <c r="AB454" i="100"/>
  <c r="AB462" i="100" s="1"/>
  <c r="AB544" i="100" s="1"/>
  <c r="AD73" i="100"/>
  <c r="CC328" i="100"/>
  <c r="CC531" i="100" s="1"/>
  <c r="AD461" i="100"/>
  <c r="AD463" i="100" s="1"/>
  <c r="CD293" i="100"/>
  <c r="CD181" i="100"/>
  <c r="CD295" i="100"/>
  <c r="CD290" i="100"/>
  <c r="CD564" i="100" s="1"/>
  <c r="AH454" i="100"/>
  <c r="AH462" i="100" s="1"/>
  <c r="AH544" i="100" s="1"/>
  <c r="AH73" i="100"/>
  <c r="AH461" i="100"/>
  <c r="AG543" i="100" s="1"/>
  <c r="CD280" i="100"/>
  <c r="CD297" i="100" s="1"/>
  <c r="CD526" i="100" s="1"/>
  <c r="CD281" i="100"/>
  <c r="CD298" i="100" s="1"/>
  <c r="CD329" i="100" s="1"/>
  <c r="CD282" i="100"/>
  <c r="CD299" i="100" s="1"/>
  <c r="CD525" i="100" s="1"/>
  <c r="CC334" i="100"/>
  <c r="CB444" i="100"/>
  <c r="CB445" i="100" s="1"/>
  <c r="CB570" i="100" s="1"/>
  <c r="CA445" i="100"/>
  <c r="CA570" i="100" s="1"/>
  <c r="CB531" i="100"/>
  <c r="CC323" i="100"/>
  <c r="CC525" i="100"/>
  <c r="CC562" i="100"/>
  <c r="CC329" i="100"/>
  <c r="CC527" i="100"/>
  <c r="CD324" i="100"/>
  <c r="CD333" i="100"/>
  <c r="CD561" i="100"/>
  <c r="AF543" i="100"/>
  <c r="AG462" i="100"/>
  <c r="AG544" i="100" s="1"/>
  <c r="AF462" i="100"/>
  <c r="AF544" i="100" s="1"/>
  <c r="AF463" i="100"/>
  <c r="AG463" i="100"/>
  <c r="AJ81" i="100"/>
  <c r="AJ66" i="100" s="1"/>
  <c r="AI73" i="100"/>
  <c r="AI454" i="100"/>
  <c r="AI461" i="100"/>
  <c r="AE463" i="100" l="1"/>
  <c r="AD545" i="100" s="1"/>
  <c r="CD563" i="100"/>
  <c r="CD558" i="100"/>
  <c r="CD559" i="100"/>
  <c r="AC545" i="100"/>
  <c r="AB545" i="100"/>
  <c r="AA543" i="100"/>
  <c r="AA545" i="100"/>
  <c r="AB543" i="100"/>
  <c r="AD543" i="100"/>
  <c r="AC543" i="100"/>
  <c r="CD328" i="100"/>
  <c r="CD531" i="100" s="1"/>
  <c r="CD325" i="100"/>
  <c r="CD334" i="100"/>
  <c r="AH463" i="100"/>
  <c r="AG545" i="100" s="1"/>
  <c r="CD527" i="100"/>
  <c r="CD323" i="100"/>
  <c r="CD166" i="100" s="1"/>
  <c r="CD562" i="100"/>
  <c r="CB446" i="100"/>
  <c r="CB571" i="100" s="1"/>
  <c r="CC444" i="100"/>
  <c r="CC166" i="100"/>
  <c r="AF464" i="100"/>
  <c r="AF546" i="100" s="1"/>
  <c r="AH464" i="100"/>
  <c r="AH546" i="100" s="1"/>
  <c r="AE464" i="100"/>
  <c r="AE546" i="100" s="1"/>
  <c r="AF545" i="100"/>
  <c r="AC464" i="100"/>
  <c r="AC546" i="100" s="1"/>
  <c r="AI463" i="100"/>
  <c r="AJ454" i="100"/>
  <c r="AJ73" i="100"/>
  <c r="AJ461" i="100"/>
  <c r="AJ463" i="100" s="1"/>
  <c r="AE545" i="100"/>
  <c r="AD464" i="100"/>
  <c r="AD546" i="100" s="1"/>
  <c r="AI462" i="100"/>
  <c r="AI544" i="100" s="1"/>
  <c r="AG464" i="100"/>
  <c r="AG546" i="100" s="1"/>
  <c r="AK81" i="100"/>
  <c r="AK66" i="100" s="1"/>
  <c r="AL80" i="100"/>
  <c r="AH543" i="100"/>
  <c r="AB464" i="100"/>
  <c r="AB546" i="100" s="1"/>
  <c r="AH545" i="100" l="1"/>
  <c r="CD444" i="100"/>
  <c r="CD445" i="100" s="1"/>
  <c r="CD570" i="100" s="1"/>
  <c r="CC446" i="100"/>
  <c r="CC571" i="100" s="1"/>
  <c r="CC445" i="100"/>
  <c r="CC570" i="100" s="1"/>
  <c r="AI464" i="100"/>
  <c r="AI546" i="100" s="1"/>
  <c r="AK73" i="100"/>
  <c r="AK461" i="100"/>
  <c r="AJ543" i="100" s="1"/>
  <c r="AK454" i="100"/>
  <c r="AJ462" i="100"/>
  <c r="AJ544" i="100" s="1"/>
  <c r="AI545" i="100"/>
  <c r="AL81" i="100"/>
  <c r="AL66" i="100" s="1"/>
  <c r="AM80" i="100"/>
  <c r="AI543" i="100"/>
  <c r="CD446" i="100" l="1"/>
  <c r="CD571" i="100" s="1"/>
  <c r="AJ464" i="100"/>
  <c r="AJ546" i="100" s="1"/>
  <c r="AK462" i="100"/>
  <c r="AK544" i="100" s="1"/>
  <c r="AM81" i="100"/>
  <c r="AM66" i="100" s="1"/>
  <c r="AN80" i="100"/>
  <c r="AL461" i="100"/>
  <c r="AL73" i="100"/>
  <c r="AL454" i="100"/>
  <c r="AK463" i="100"/>
  <c r="AK464" i="100" l="1"/>
  <c r="AK546" i="100" s="1"/>
  <c r="AL462" i="100"/>
  <c r="AL544" i="100" s="1"/>
  <c r="AL463" i="100"/>
  <c r="AJ545" i="100"/>
  <c r="AM73" i="100"/>
  <c r="AM461" i="100"/>
  <c r="AM463" i="100" s="1"/>
  <c r="AM454" i="100"/>
  <c r="AN81" i="100"/>
  <c r="AN66" i="100" s="1"/>
  <c r="AO80" i="100"/>
  <c r="AK543" i="100"/>
  <c r="AM462" i="100" l="1"/>
  <c r="AM544" i="100" s="1"/>
  <c r="AL545" i="100"/>
  <c r="AO81" i="100"/>
  <c r="AO66" i="100" s="1"/>
  <c r="AP80" i="100"/>
  <c r="AL543" i="100"/>
  <c r="AN73" i="100"/>
  <c r="AN461" i="100"/>
  <c r="AN454" i="100"/>
  <c r="AK545" i="100"/>
  <c r="AL464" i="100"/>
  <c r="AL546" i="100" s="1"/>
  <c r="AN463" i="100" l="1"/>
  <c r="AP81" i="100"/>
  <c r="AP66" i="100" s="1"/>
  <c r="AQ80" i="100"/>
  <c r="AM464" i="100"/>
  <c r="AM546" i="100" s="1"/>
  <c r="AM543" i="100"/>
  <c r="AN462" i="100"/>
  <c r="AN544" i="100" s="1"/>
  <c r="AO73" i="100"/>
  <c r="AO454" i="100"/>
  <c r="AO461" i="100"/>
  <c r="AO462" i="100" l="1"/>
  <c r="AO544" i="100" s="1"/>
  <c r="AN464" i="100"/>
  <c r="AN546" i="100" s="1"/>
  <c r="AQ81" i="100"/>
  <c r="AQ66" i="100" s="1"/>
  <c r="AR80" i="100"/>
  <c r="AP73" i="100"/>
  <c r="AP454" i="100"/>
  <c r="AP461" i="100"/>
  <c r="AO543" i="100" s="1"/>
  <c r="AM545" i="100"/>
  <c r="AO463" i="100"/>
  <c r="AN545" i="100" s="1"/>
  <c r="AN543" i="100"/>
  <c r="AO464" i="100" l="1"/>
  <c r="AO546" i="100" s="1"/>
  <c r="AQ73" i="100"/>
  <c r="AQ461" i="100"/>
  <c r="AP543" i="100" s="1"/>
  <c r="AQ454" i="100"/>
  <c r="AP462" i="100"/>
  <c r="AP544" i="100" s="1"/>
  <c r="AP463" i="100"/>
  <c r="AR81" i="100"/>
  <c r="AR66" i="100" s="1"/>
  <c r="AS80" i="100"/>
  <c r="AQ463" i="100" l="1"/>
  <c r="AP545" i="100" s="1"/>
  <c r="AP464" i="100"/>
  <c r="AP546" i="100" s="1"/>
  <c r="AQ462" i="100"/>
  <c r="AQ544" i="100" s="1"/>
  <c r="AO545" i="100"/>
  <c r="AS81" i="100"/>
  <c r="AS66" i="100" s="1"/>
  <c r="AT80" i="100"/>
  <c r="AR73" i="100"/>
  <c r="AR461" i="100"/>
  <c r="AR454" i="100"/>
  <c r="AQ464" i="100" l="1"/>
  <c r="AQ546" i="100" s="1"/>
  <c r="AR462" i="100"/>
  <c r="AR544" i="100" s="1"/>
  <c r="AT81" i="100"/>
  <c r="AT66" i="100" s="1"/>
  <c r="AU80" i="100"/>
  <c r="AR463" i="100"/>
  <c r="AQ543" i="100"/>
  <c r="AS73" i="100"/>
  <c r="AS454" i="100"/>
  <c r="AS461" i="100"/>
  <c r="AR543" i="100" s="1"/>
  <c r="AS463" i="100" l="1"/>
  <c r="AR545" i="100" s="1"/>
  <c r="AS462" i="100"/>
  <c r="AS544" i="100" s="1"/>
  <c r="AT73" i="100"/>
  <c r="AT454" i="100"/>
  <c r="AT461" i="100"/>
  <c r="AT463" i="100" s="1"/>
  <c r="AQ545" i="100"/>
  <c r="AU81" i="100"/>
  <c r="AU66" i="100" s="1"/>
  <c r="AV80" i="100"/>
  <c r="AR464" i="100"/>
  <c r="AR546" i="100" s="1"/>
  <c r="AS543" i="100" l="1"/>
  <c r="AS464" i="100"/>
  <c r="AS546" i="100" s="1"/>
  <c r="AV81" i="100"/>
  <c r="AV66" i="100" s="1"/>
  <c r="AW80" i="100"/>
  <c r="AT462" i="100"/>
  <c r="AT544" i="100" s="1"/>
  <c r="AU73" i="100"/>
  <c r="AU461" i="100"/>
  <c r="AT543" i="100" s="1"/>
  <c r="AU454" i="100"/>
  <c r="AS545" i="100"/>
  <c r="AU463" i="100" l="1"/>
  <c r="AT545" i="100" s="1"/>
  <c r="AT464" i="100"/>
  <c r="AT546" i="100" s="1"/>
  <c r="AW81" i="100"/>
  <c r="AW66" i="100" s="1"/>
  <c r="AX80" i="100"/>
  <c r="AV461" i="100"/>
  <c r="AU543" i="100" s="1"/>
  <c r="AV73" i="100"/>
  <c r="AV454" i="100"/>
  <c r="AU462" i="100"/>
  <c r="AU544" i="100" s="1"/>
  <c r="AU464" i="100" l="1"/>
  <c r="AU546" i="100" s="1"/>
  <c r="AV463" i="100"/>
  <c r="AY80" i="100"/>
  <c r="AX81" i="100"/>
  <c r="AX66" i="100" s="1"/>
  <c r="AV462" i="100"/>
  <c r="AV544" i="100" s="1"/>
  <c r="AW73" i="100"/>
  <c r="AW454" i="100"/>
  <c r="AW461" i="100"/>
  <c r="AW463" i="100" s="1"/>
  <c r="AV464" i="100" l="1"/>
  <c r="AV546" i="100" s="1"/>
  <c r="AZ80" i="100"/>
  <c r="AY81" i="100"/>
  <c r="AY66" i="100" s="1"/>
  <c r="AV545" i="100"/>
  <c r="AU545" i="100"/>
  <c r="AW462" i="100"/>
  <c r="AW544" i="100" s="1"/>
  <c r="AX73" i="100"/>
  <c r="AX454" i="100"/>
  <c r="AX461" i="100"/>
  <c r="AW543" i="100" s="1"/>
  <c r="AV543" i="100"/>
  <c r="AX463" i="100" l="1"/>
  <c r="AW545" i="100" s="1"/>
  <c r="AW464" i="100"/>
  <c r="AW546" i="100" s="1"/>
  <c r="AY73" i="100"/>
  <c r="AY454" i="100"/>
  <c r="AY461" i="100"/>
  <c r="AX543" i="100" s="1"/>
  <c r="AZ81" i="100"/>
  <c r="AZ66" i="100" s="1"/>
  <c r="BA80" i="100"/>
  <c r="AX462" i="100"/>
  <c r="AX544" i="100" s="1"/>
  <c r="BB80" i="100" l="1"/>
  <c r="BA81" i="100"/>
  <c r="BA66" i="100" s="1"/>
  <c r="AY462" i="100"/>
  <c r="AY544" i="100" s="1"/>
  <c r="AZ73" i="100"/>
  <c r="AZ461" i="100"/>
  <c r="AY543" i="100" s="1"/>
  <c r="AZ454" i="100"/>
  <c r="AX464" i="100"/>
  <c r="AX546" i="100" s="1"/>
  <c r="AY463" i="100"/>
  <c r="AY464" i="100" l="1"/>
  <c r="AY546" i="100" s="1"/>
  <c r="AZ462" i="100"/>
  <c r="AZ544" i="100" s="1"/>
  <c r="BA73" i="100"/>
  <c r="BA454" i="100"/>
  <c r="BA461" i="100"/>
  <c r="BA463" i="100" s="1"/>
  <c r="AX545" i="100"/>
  <c r="AZ463" i="100"/>
  <c r="BC80" i="100"/>
  <c r="BB81" i="100"/>
  <c r="BB66" i="100" s="1"/>
  <c r="AZ464" i="100" l="1"/>
  <c r="AZ546" i="100" s="1"/>
  <c r="AZ545" i="100"/>
  <c r="BB73" i="100"/>
  <c r="BB461" i="100"/>
  <c r="BB454" i="100"/>
  <c r="BA462" i="100"/>
  <c r="BA544" i="100" s="1"/>
  <c r="AY545" i="100"/>
  <c r="BC81" i="100"/>
  <c r="BC66" i="100" s="1"/>
  <c r="BD80" i="100"/>
  <c r="AZ543" i="100"/>
  <c r="BD81" i="100" l="1"/>
  <c r="BD66" i="100" s="1"/>
  <c r="BE80" i="100"/>
  <c r="BA464" i="100"/>
  <c r="BA546" i="100" s="1"/>
  <c r="BC73" i="100"/>
  <c r="BC461" i="100"/>
  <c r="BC454" i="100"/>
  <c r="BB462" i="100"/>
  <c r="BB544" i="100" s="1"/>
  <c r="BA543" i="100"/>
  <c r="BB463" i="100"/>
  <c r="BB464" i="100" l="1"/>
  <c r="BB546" i="100" s="1"/>
  <c r="BB543" i="100"/>
  <c r="BC462" i="100"/>
  <c r="BC544" i="100" s="1"/>
  <c r="BE81" i="100"/>
  <c r="BE66" i="100" s="1"/>
  <c r="BF80" i="100"/>
  <c r="BA545" i="100"/>
  <c r="BC463" i="100"/>
  <c r="BB545" i="100" s="1"/>
  <c r="BD73" i="100"/>
  <c r="BD461" i="100"/>
  <c r="BD463" i="100" s="1"/>
  <c r="BD454" i="100"/>
  <c r="BC464" i="100" l="1"/>
  <c r="BC546" i="100" s="1"/>
  <c r="BD462" i="100"/>
  <c r="BD544" i="100" s="1"/>
  <c r="BG80" i="100"/>
  <c r="BF81" i="100"/>
  <c r="BF66" i="100" s="1"/>
  <c r="BC545" i="100"/>
  <c r="BE73" i="100"/>
  <c r="BE461" i="100"/>
  <c r="BD543" i="100" s="1"/>
  <c r="BE454" i="100"/>
  <c r="BC543" i="100"/>
  <c r="BE463" i="100" l="1"/>
  <c r="BD545" i="100" s="1"/>
  <c r="BD464" i="100"/>
  <c r="BD546" i="100" s="1"/>
  <c r="BF73" i="100"/>
  <c r="BF454" i="100"/>
  <c r="BF461" i="100"/>
  <c r="BE543" i="100" s="1"/>
  <c r="BE462" i="100"/>
  <c r="BE544" i="100" s="1"/>
  <c r="BH80" i="100"/>
  <c r="BG81" i="100"/>
  <c r="BG66" i="100" s="1"/>
  <c r="BE464" i="100" l="1"/>
  <c r="BE546" i="100" s="1"/>
  <c r="BF463" i="100"/>
  <c r="BG73" i="100"/>
  <c r="BG461" i="100"/>
  <c r="BG463" i="100" s="1"/>
  <c r="BG454" i="100"/>
  <c r="BF462" i="100"/>
  <c r="BF544" i="100" s="1"/>
  <c r="BH81" i="100"/>
  <c r="BH66" i="100" s="1"/>
  <c r="BI80" i="100"/>
  <c r="BF545" i="100" l="1"/>
  <c r="BE545" i="100"/>
  <c r="BH73" i="100"/>
  <c r="BH461" i="100"/>
  <c r="BH463" i="100" s="1"/>
  <c r="BG545" i="100" s="1"/>
  <c r="BH454" i="100"/>
  <c r="BF464" i="100"/>
  <c r="BF546" i="100" s="1"/>
  <c r="BJ80" i="100"/>
  <c r="BI81" i="100"/>
  <c r="BI66" i="100" s="1"/>
  <c r="BG462" i="100"/>
  <c r="BG544" i="100" s="1"/>
  <c r="BF543" i="100"/>
  <c r="BG464" i="100" l="1"/>
  <c r="BG546" i="100" s="1"/>
  <c r="BK80" i="100"/>
  <c r="BJ81" i="100"/>
  <c r="BJ66" i="100" s="1"/>
  <c r="BH462" i="100"/>
  <c r="BH544" i="100" s="1"/>
  <c r="BI73" i="100"/>
  <c r="BI461" i="100"/>
  <c r="BI463" i="100" s="1"/>
  <c r="BI454" i="100"/>
  <c r="BG543" i="100"/>
  <c r="BH464" i="100" l="1"/>
  <c r="BH546" i="100" s="1"/>
  <c r="BH543" i="100"/>
  <c r="BJ73" i="100"/>
  <c r="BJ461" i="100"/>
  <c r="BJ463" i="100" s="1"/>
  <c r="BJ454" i="100"/>
  <c r="BH545" i="100"/>
  <c r="BI462" i="100"/>
  <c r="BI544" i="100" s="1"/>
  <c r="BL80" i="100"/>
  <c r="BK81" i="100"/>
  <c r="BK66" i="100" s="1"/>
  <c r="BI464" i="100" l="1"/>
  <c r="BI546" i="100" s="1"/>
  <c r="BI545" i="100"/>
  <c r="BL81" i="100"/>
  <c r="BL66" i="100" s="1"/>
  <c r="BM80" i="100"/>
  <c r="BI543" i="100"/>
  <c r="BK73" i="100"/>
  <c r="BK461" i="100"/>
  <c r="BK454" i="100"/>
  <c r="BJ462" i="100"/>
  <c r="BJ544" i="100" s="1"/>
  <c r="BK462" i="100" l="1"/>
  <c r="BK544" i="100" s="1"/>
  <c r="BM81" i="100"/>
  <c r="BM66" i="100" s="1"/>
  <c r="BN80" i="100"/>
  <c r="BL73" i="100"/>
  <c r="BL454" i="100"/>
  <c r="BL461" i="100"/>
  <c r="BK543" i="100" s="1"/>
  <c r="BJ543" i="100"/>
  <c r="BJ464" i="100"/>
  <c r="BJ546" i="100" s="1"/>
  <c r="BK463" i="100"/>
  <c r="BK464" i="100" l="1"/>
  <c r="BK546" i="100" s="1"/>
  <c r="BL463" i="100"/>
  <c r="BK545" i="100" s="1"/>
  <c r="BM73" i="100"/>
  <c r="BM461" i="100"/>
  <c r="BL543" i="100" s="1"/>
  <c r="BM454" i="100"/>
  <c r="BJ545" i="100"/>
  <c r="BN81" i="100"/>
  <c r="BN66" i="100" s="1"/>
  <c r="BO80" i="100"/>
  <c r="BL462" i="100"/>
  <c r="BL544" i="100" s="1"/>
  <c r="BM462" i="100" l="1"/>
  <c r="BM544" i="100" s="1"/>
  <c r="BP80" i="100"/>
  <c r="BO81" i="100"/>
  <c r="BO66" i="100" s="1"/>
  <c r="BN73" i="100"/>
  <c r="BN454" i="100"/>
  <c r="BN461" i="100"/>
  <c r="BL464" i="100"/>
  <c r="BL546" i="100" s="1"/>
  <c r="BM463" i="100"/>
  <c r="BP81" i="100" l="1"/>
  <c r="BP66" i="100" s="1"/>
  <c r="BQ80" i="100"/>
  <c r="BN462" i="100"/>
  <c r="BN544" i="100" s="1"/>
  <c r="BO73" i="100"/>
  <c r="BO454" i="100"/>
  <c r="BO461" i="100"/>
  <c r="BO543" i="100" s="1"/>
  <c r="BN463" i="100"/>
  <c r="BL545" i="100"/>
  <c r="BM543" i="100"/>
  <c r="BM464" i="100"/>
  <c r="BM546" i="100" s="1"/>
  <c r="BP454" i="100" l="1"/>
  <c r="BP462" i="100" s="1"/>
  <c r="BP544" i="100" s="1"/>
  <c r="BP461" i="100"/>
  <c r="BP543" i="100" s="1"/>
  <c r="L65" i="100" a="1"/>
  <c r="BO65" i="100" s="1"/>
  <c r="BM545" i="100"/>
  <c r="BP73" i="100"/>
  <c r="BQ81" i="100"/>
  <c r="BQ66" i="100" s="1"/>
  <c r="BR80" i="100"/>
  <c r="BO462" i="100"/>
  <c r="BO544" i="100" s="1"/>
  <c r="BO463" i="100"/>
  <c r="BO545" i="100" s="1"/>
  <c r="BN464" i="100"/>
  <c r="BN546" i="100" s="1"/>
  <c r="BN65" i="100" l="1"/>
  <c r="BF65" i="100"/>
  <c r="AX65" i="100"/>
  <c r="AP65" i="100"/>
  <c r="AG65" i="100"/>
  <c r="X65" i="100"/>
  <c r="O65" i="100"/>
  <c r="BM65" i="100"/>
  <c r="BI65" i="100"/>
  <c r="BE65" i="100"/>
  <c r="BA65" i="100"/>
  <c r="AW65" i="100"/>
  <c r="AS65" i="100"/>
  <c r="AO65" i="100"/>
  <c r="AK65" i="100"/>
  <c r="AE65" i="100"/>
  <c r="AD65" i="100"/>
  <c r="Q65" i="100"/>
  <c r="L65" i="100"/>
  <c r="U65" i="100"/>
  <c r="V65" i="100"/>
  <c r="BP65" i="100"/>
  <c r="BK65" i="100"/>
  <c r="BG65" i="100"/>
  <c r="BC65" i="100"/>
  <c r="AY65" i="100"/>
  <c r="AU65" i="100"/>
  <c r="AQ65" i="100"/>
  <c r="AM65" i="100"/>
  <c r="AI65" i="100"/>
  <c r="AB65" i="100"/>
  <c r="P65" i="100"/>
  <c r="M65" i="100"/>
  <c r="W65" i="100"/>
  <c r="AA65" i="100"/>
  <c r="BJ65" i="100"/>
  <c r="BB65" i="100"/>
  <c r="AT65" i="100"/>
  <c r="AL65" i="100"/>
  <c r="AC65" i="100"/>
  <c r="S65" i="100"/>
  <c r="Y65" i="100"/>
  <c r="BL65" i="100"/>
  <c r="BH65" i="100"/>
  <c r="BD65" i="100"/>
  <c r="AZ65" i="100"/>
  <c r="AV65" i="100"/>
  <c r="AR65" i="100"/>
  <c r="AN65" i="100"/>
  <c r="AJ65" i="100"/>
  <c r="AH65" i="100"/>
  <c r="AF65" i="100"/>
  <c r="T65" i="100"/>
  <c r="N65" i="100"/>
  <c r="R65" i="100"/>
  <c r="Z65" i="100"/>
  <c r="BP463" i="100"/>
  <c r="BP545" i="100" s="1"/>
  <c r="BQ461" i="100"/>
  <c r="BQ454" i="100"/>
  <c r="BS80" i="100"/>
  <c r="BR81" i="100"/>
  <c r="BR66" i="100" s="1"/>
  <c r="BQ65" i="100" a="1"/>
  <c r="BQ65" i="100" s="1"/>
  <c r="BQ73" i="100"/>
  <c r="BO464" i="100"/>
  <c r="BO546" i="100" s="1"/>
  <c r="BP464" i="100"/>
  <c r="BP546" i="100" s="1"/>
  <c r="BN543" i="100" l="1"/>
  <c r="BQ543" i="100"/>
  <c r="BQ463" i="100"/>
  <c r="BQ462" i="100"/>
  <c r="BQ544" i="100" s="1"/>
  <c r="BR461" i="100"/>
  <c r="BR454" i="100"/>
  <c r="BR462" i="100" s="1"/>
  <c r="BR65" i="100" a="1"/>
  <c r="BR65" i="100" s="1"/>
  <c r="BR73" i="100"/>
  <c r="BT80" i="100"/>
  <c r="BS81" i="100"/>
  <c r="BS66" i="100" s="1"/>
  <c r="BR464" i="100" l="1"/>
  <c r="BR546" i="100" s="1"/>
  <c r="BR544" i="100"/>
  <c r="BR463" i="100"/>
  <c r="BR545" i="100" s="1"/>
  <c r="BR543" i="100"/>
  <c r="BN545" i="100"/>
  <c r="BQ545" i="100"/>
  <c r="BQ464" i="100"/>
  <c r="BQ546" i="100" s="1"/>
  <c r="BS461" i="100"/>
  <c r="BS454" i="100"/>
  <c r="BS462" i="100" s="1"/>
  <c r="BS73" i="100"/>
  <c r="BS65" i="100" a="1"/>
  <c r="BS65" i="100" s="1"/>
  <c r="BU80" i="100"/>
  <c r="BT81" i="100"/>
  <c r="BT66" i="100" s="1"/>
  <c r="BS463" i="100" l="1"/>
  <c r="BS545" i="100" s="1"/>
  <c r="BS543" i="100"/>
  <c r="BS464" i="100"/>
  <c r="BS546" i="100" s="1"/>
  <c r="BS544" i="100"/>
  <c r="BT461" i="100"/>
  <c r="BT454" i="100"/>
  <c r="BT462" i="100" s="1"/>
  <c r="BT65" i="100" a="1"/>
  <c r="BT65" i="100" s="1"/>
  <c r="BT73" i="100"/>
  <c r="BV80" i="100"/>
  <c r="BU81" i="100"/>
  <c r="BU66" i="100" s="1"/>
  <c r="BT464" i="100" l="1"/>
  <c r="BT546" i="100" s="1"/>
  <c r="BT544" i="100"/>
  <c r="BT463" i="100"/>
  <c r="BT545" i="100" s="1"/>
  <c r="BT543" i="100"/>
  <c r="BU461" i="100"/>
  <c r="BU454" i="100"/>
  <c r="BU462" i="100" s="1"/>
  <c r="BU65" i="100" a="1"/>
  <c r="BU65" i="100" s="1"/>
  <c r="BU73" i="100"/>
  <c r="BW80" i="100"/>
  <c r="BV81" i="100"/>
  <c r="BV66" i="100" s="1"/>
  <c r="BU463" i="100" l="1"/>
  <c r="BU545" i="100" s="1"/>
  <c r="BU543" i="100"/>
  <c r="BU464" i="100"/>
  <c r="BU546" i="100" s="1"/>
  <c r="BU544" i="100"/>
  <c r="BV461" i="100"/>
  <c r="BV454" i="100"/>
  <c r="BV65" i="100" a="1"/>
  <c r="BV65" i="100" s="1"/>
  <c r="BV73" i="100"/>
  <c r="BX80" i="100"/>
  <c r="BW81" i="100"/>
  <c r="BW66" i="100" s="1"/>
  <c r="BV463" i="100" l="1"/>
  <c r="BV545" i="100" s="1"/>
  <c r="BV543" i="100"/>
  <c r="BW461" i="100"/>
  <c r="BW454" i="100"/>
  <c r="BW462" i="100" s="1"/>
  <c r="BV462" i="100"/>
  <c r="BW65" i="100" a="1"/>
  <c r="BW65" i="100" s="1"/>
  <c r="BW73" i="100"/>
  <c r="BY80" i="100"/>
  <c r="BX81" i="100"/>
  <c r="BX66" i="100" s="1"/>
  <c r="BV464" i="100" l="1"/>
  <c r="BV546" i="100" s="1"/>
  <c r="BV544" i="100"/>
  <c r="BW464" i="100"/>
  <c r="BW546" i="100" s="1"/>
  <c r="BW544" i="100"/>
  <c r="BW463" i="100"/>
  <c r="BW545" i="100" s="1"/>
  <c r="BW543" i="100"/>
  <c r="BX461" i="100"/>
  <c r="BX454" i="100"/>
  <c r="BX462" i="100" s="1"/>
  <c r="BX65" i="100" a="1"/>
  <c r="BX65" i="100" s="1"/>
  <c r="BX73" i="100"/>
  <c r="BZ80" i="100"/>
  <c r="BY81" i="100"/>
  <c r="BY66" i="100" s="1"/>
  <c r="BX464" i="100" l="1"/>
  <c r="BX546" i="100" s="1"/>
  <c r="BX544" i="100"/>
  <c r="BX463" i="100"/>
  <c r="BX545" i="100" s="1"/>
  <c r="BX543" i="100"/>
  <c r="BY461" i="100"/>
  <c r="BY454" i="100"/>
  <c r="BY462" i="100" s="1"/>
  <c r="BY65" i="100" a="1"/>
  <c r="BY65" i="100" s="1"/>
  <c r="BY73" i="100"/>
  <c r="CA80" i="100"/>
  <c r="BZ81" i="100"/>
  <c r="BZ66" i="100" s="1"/>
  <c r="BY463" i="100" l="1"/>
  <c r="BY545" i="100" s="1"/>
  <c r="BY543" i="100"/>
  <c r="BY464" i="100"/>
  <c r="BY546" i="100" s="1"/>
  <c r="BY544" i="100"/>
  <c r="BZ461" i="100"/>
  <c r="BZ454" i="100"/>
  <c r="BZ73" i="100"/>
  <c r="BZ65" i="100" a="1"/>
  <c r="BZ65" i="100" s="1"/>
  <c r="CB80" i="100"/>
  <c r="CA81" i="100"/>
  <c r="CA66" i="100" s="1"/>
  <c r="BZ463" i="100" l="1"/>
  <c r="BZ545" i="100" s="1"/>
  <c r="BZ543" i="100"/>
  <c r="BZ462" i="100"/>
  <c r="CA461" i="100"/>
  <c r="CA454" i="100"/>
  <c r="CA462" i="100" s="1"/>
  <c r="CA65" i="100" a="1"/>
  <c r="CA65" i="100" s="1"/>
  <c r="CA73" i="100"/>
  <c r="CC80" i="100"/>
  <c r="CB81" i="100"/>
  <c r="CB66" i="100" s="1"/>
  <c r="CA464" i="100" l="1"/>
  <c r="CA546" i="100" s="1"/>
  <c r="CA544" i="100"/>
  <c r="CA463" i="100"/>
  <c r="CA545" i="100" s="1"/>
  <c r="CA543" i="100"/>
  <c r="BZ464" i="100"/>
  <c r="BZ546" i="100" s="1"/>
  <c r="BZ544" i="100"/>
  <c r="CB461" i="100"/>
  <c r="CB454" i="100"/>
  <c r="CB462" i="100" s="1"/>
  <c r="CB65" i="100" a="1"/>
  <c r="CB65" i="100" s="1"/>
  <c r="CB73" i="100"/>
  <c r="CD80" i="100"/>
  <c r="CD81" i="100" s="1"/>
  <c r="CD66" i="100" s="1"/>
  <c r="CC81" i="100"/>
  <c r="CC66" i="100" s="1"/>
  <c r="CB464" i="100" l="1"/>
  <c r="CB546" i="100" s="1"/>
  <c r="CB544" i="100"/>
  <c r="CB463" i="100"/>
  <c r="CB545" i="100" s="1"/>
  <c r="CB543" i="100"/>
  <c r="CC461" i="100"/>
  <c r="CC454" i="100"/>
  <c r="CD461" i="100"/>
  <c r="CD454" i="100"/>
  <c r="CD65" i="100" a="1"/>
  <c r="CD65" i="100" s="1"/>
  <c r="CD73" i="100"/>
  <c r="CC65" i="100" a="1"/>
  <c r="CC65" i="100" s="1"/>
  <c r="CC73" i="100"/>
  <c r="Q111" i="100"/>
  <c r="R111" i="100"/>
  <c r="S111" i="100"/>
  <c r="T111" i="100" l="1"/>
  <c r="U111" i="100" s="1"/>
  <c r="P111" i="100"/>
  <c r="CD463" i="100"/>
  <c r="CD545" i="100" s="1"/>
  <c r="CD543" i="100"/>
  <c r="CC463" i="100"/>
  <c r="CC545" i="100" s="1"/>
  <c r="CC543" i="100"/>
  <c r="CC462" i="100"/>
  <c r="CD462" i="100"/>
  <c r="T109" i="100" l="1"/>
  <c r="U109" i="100"/>
  <c r="V111" i="100"/>
  <c r="CD464" i="100"/>
  <c r="CD546" i="100" s="1"/>
  <c r="CD544" i="100"/>
  <c r="CC464" i="100"/>
  <c r="CC546" i="100" s="1"/>
  <c r="CC544" i="100"/>
  <c r="W111" i="100"/>
  <c r="V109" i="100"/>
  <c r="W109" i="100" l="1"/>
  <c r="X111" i="100"/>
  <c r="X109" i="100" l="1"/>
  <c r="Y111" i="100"/>
  <c r="Y109" i="100" l="1"/>
  <c r="Z111" i="100"/>
  <c r="AA111" i="100" l="1"/>
  <c r="AB111" i="100" l="1"/>
  <c r="AC111" i="100" l="1"/>
  <c r="AD111" i="100" l="1"/>
  <c r="AE111" i="100" l="1"/>
  <c r="AF111" i="100" l="1"/>
  <c r="AG111" i="100" l="1"/>
  <c r="AH111" i="100" l="1"/>
  <c r="AI111" i="100" l="1"/>
  <c r="AJ111" i="100" l="1"/>
  <c r="AK111" i="100" l="1"/>
  <c r="AL111" i="100" l="1"/>
  <c r="AM111" i="100" l="1"/>
  <c r="AN111" i="100" l="1"/>
  <c r="AO111" i="100" l="1"/>
  <c r="AP111" i="100" l="1"/>
  <c r="AQ111" i="100" l="1"/>
  <c r="AR111" i="100" l="1"/>
  <c r="AS111" i="100" l="1"/>
  <c r="AT111" i="100" l="1"/>
  <c r="AU111" i="100" l="1"/>
  <c r="AV111" i="100" l="1"/>
  <c r="AW111" i="100" l="1"/>
  <c r="AX111" i="100" l="1"/>
  <c r="AY111" i="100" l="1"/>
  <c r="AZ111" i="100" l="1"/>
  <c r="BA111" i="100" l="1"/>
  <c r="BB111" i="100" l="1"/>
  <c r="BC111" i="100" l="1"/>
  <c r="BD111" i="100" l="1"/>
  <c r="BE111" i="100" l="1"/>
  <c r="BF111" i="100" l="1"/>
  <c r="BG111" i="100" l="1"/>
  <c r="BH111" i="100" l="1"/>
  <c r="BI111" i="100" l="1"/>
  <c r="BJ111" i="100" l="1"/>
  <c r="BK111" i="100" l="1"/>
  <c r="BL111" i="100" l="1"/>
  <c r="BM111" i="100" l="1"/>
  <c r="BN111" i="100" l="1"/>
  <c r="BO111" i="100" l="1"/>
  <c r="BP111" i="100" l="1"/>
  <c r="BQ111" i="100" l="1"/>
  <c r="BR111" i="100" l="1"/>
  <c r="BS111" i="100" l="1"/>
  <c r="BT111" i="100" l="1"/>
  <c r="BU111" i="100" l="1"/>
  <c r="BV111" i="100" l="1"/>
  <c r="BW111" i="100" l="1"/>
  <c r="BX111" i="100" l="1"/>
  <c r="BY111" i="100" l="1"/>
  <c r="BZ111" i="100" l="1"/>
  <c r="CA111" i="100" l="1"/>
  <c r="CB111" i="100" l="1"/>
  <c r="CC111" i="100" l="1"/>
  <c r="CD111" i="100" l="1"/>
  <c r="AA550" i="100"/>
  <c r="AA131" i="100"/>
  <c r="AA119" i="100" l="1"/>
  <c r="AA118" i="100"/>
  <c r="F127" i="100" l="1"/>
  <c r="F129" i="100" s="1"/>
  <c r="F128" i="100" s="1"/>
  <c r="BY120" i="100" s="1"/>
  <c r="AB120" i="100" l="1"/>
  <c r="AB118" i="100" s="1"/>
  <c r="BM120" i="100"/>
  <c r="AI120" i="100"/>
  <c r="AI118" i="100" s="1"/>
  <c r="M120" i="100"/>
  <c r="AW120" i="100"/>
  <c r="V120" i="100"/>
  <c r="BS120" i="100"/>
  <c r="BH120" i="100"/>
  <c r="BW120" i="100"/>
  <c r="BL120" i="100"/>
  <c r="O120" i="100"/>
  <c r="BI120" i="100"/>
  <c r="T120" i="100"/>
  <c r="L120" i="100"/>
  <c r="AX120" i="100"/>
  <c r="AU120" i="100"/>
  <c r="BZ120" i="100"/>
  <c r="BD120" i="100"/>
  <c r="Q120" i="100"/>
  <c r="CB120" i="100"/>
  <c r="CA120" i="100"/>
  <c r="AA120" i="100"/>
  <c r="AN120" i="100"/>
  <c r="BT120" i="100"/>
  <c r="AC120" i="100"/>
  <c r="AC118" i="100" s="1"/>
  <c r="AS120" i="100"/>
  <c r="AG120" i="100"/>
  <c r="AG118" i="100" s="1"/>
  <c r="BO120" i="100"/>
  <c r="AD120" i="100"/>
  <c r="AD118" i="100" s="1"/>
  <c r="AR120" i="100"/>
  <c r="BJ120" i="100"/>
  <c r="AP120" i="100"/>
  <c r="BC120" i="100"/>
  <c r="BQ120" i="100"/>
  <c r="BP120" i="100"/>
  <c r="BU120" i="100"/>
  <c r="AJ120" i="100"/>
  <c r="AJ118" i="100" s="1"/>
  <c r="AL120" i="100"/>
  <c r="CD120" i="100"/>
  <c r="BE120" i="100"/>
  <c r="AY120" i="100"/>
  <c r="BV120" i="100"/>
  <c r="AM120" i="100"/>
  <c r="AO120" i="100"/>
  <c r="S120" i="100"/>
  <c r="Y120" i="100"/>
  <c r="BR120" i="100"/>
  <c r="AF120" i="100"/>
  <c r="AF118" i="100" s="1"/>
  <c r="AT120" i="100"/>
  <c r="P120" i="100"/>
  <c r="AK120" i="100"/>
  <c r="AK118" i="100" s="1"/>
  <c r="Z120" i="100"/>
  <c r="AE120" i="100"/>
  <c r="AE118" i="100" s="1"/>
  <c r="U120" i="100"/>
  <c r="W120" i="100"/>
  <c r="BG120" i="100"/>
  <c r="AQ120" i="100"/>
  <c r="BB120" i="100"/>
  <c r="CC120" i="100"/>
  <c r="X120" i="100"/>
  <c r="BX120" i="100"/>
  <c r="AV120" i="100"/>
  <c r="BK120" i="100"/>
  <c r="BF120" i="100"/>
  <c r="AH120" i="100"/>
  <c r="AH118" i="100" s="1"/>
  <c r="AZ120" i="100"/>
  <c r="N120" i="100"/>
  <c r="BA120" i="100"/>
  <c r="R120" i="100"/>
  <c r="BN120" i="100"/>
  <c r="AD119" i="100" l="1"/>
  <c r="AD131" i="100" s="1"/>
  <c r="AD132" i="100" s="1"/>
  <c r="AC119" i="100"/>
  <c r="AC131" i="100" s="1"/>
  <c r="AB119" i="100"/>
  <c r="AB131" i="100" s="1"/>
  <c r="AH119" i="100"/>
  <c r="AH131" i="100" s="1"/>
  <c r="AG119" i="100"/>
  <c r="AG131" i="100" s="1"/>
  <c r="AE119" i="100"/>
  <c r="AE131" i="100" s="1"/>
  <c r="AF119" i="100"/>
  <c r="AF131" i="100" s="1"/>
  <c r="AI119" i="100"/>
  <c r="AI131" i="100" s="1"/>
  <c r="AD550" i="100" l="1"/>
  <c r="AD133" i="100"/>
  <c r="AB132" i="100"/>
  <c r="AC133" i="100"/>
  <c r="AH132" i="100"/>
  <c r="AB133" i="100"/>
  <c r="AC132" i="100"/>
  <c r="AH133" i="100"/>
  <c r="AG133" i="100"/>
  <c r="AG132" i="100"/>
  <c r="AF133" i="100"/>
  <c r="AF132" i="100"/>
  <c r="AE133" i="100"/>
  <c r="AE132" i="100"/>
  <c r="AJ119" i="100"/>
  <c r="AJ131" i="100" s="1"/>
  <c r="AI133" i="100"/>
  <c r="AI132" i="100"/>
  <c r="AH550" i="100" l="1"/>
  <c r="AB550" i="100"/>
  <c r="AC550" i="100"/>
  <c r="AG550" i="100"/>
  <c r="AF550" i="100"/>
  <c r="AE550" i="100"/>
  <c r="AI550" i="100"/>
  <c r="AK119" i="100"/>
  <c r="AK131" i="100" s="1"/>
  <c r="AL118" i="100"/>
  <c r="AJ132" i="100"/>
  <c r="AJ133" i="100"/>
  <c r="AJ550" i="100" l="1"/>
  <c r="AL119" i="100"/>
  <c r="AL131" i="100" s="1"/>
  <c r="AM118" i="100"/>
  <c r="AK132" i="100"/>
  <c r="AK133" i="100"/>
  <c r="AK550" i="100" l="1"/>
  <c r="AN118" i="100"/>
  <c r="AM119" i="100"/>
  <c r="AM131" i="100" s="1"/>
  <c r="AL132" i="100"/>
  <c r="AL133" i="100"/>
  <c r="AL550" i="100" l="1"/>
  <c r="AM132" i="100"/>
  <c r="AM133" i="100"/>
  <c r="AN119" i="100"/>
  <c r="AN131" i="100" s="1"/>
  <c r="AO118" i="100"/>
  <c r="AM550" i="100" l="1"/>
  <c r="AP118" i="100"/>
  <c r="AO119" i="100"/>
  <c r="AO131" i="100" s="1"/>
  <c r="AN132" i="100"/>
  <c r="AN133" i="100"/>
  <c r="AN550" i="100" l="1"/>
  <c r="AO133" i="100"/>
  <c r="AO132" i="100"/>
  <c r="AP119" i="100"/>
  <c r="AP131" i="100" s="1"/>
  <c r="AQ118" i="100"/>
  <c r="AO550" i="100" l="1"/>
  <c r="AQ119" i="100"/>
  <c r="AQ131" i="100" s="1"/>
  <c r="AR118" i="100"/>
  <c r="AP132" i="100"/>
  <c r="AP133" i="100"/>
  <c r="AP550" i="100" l="1"/>
  <c r="AS118" i="100"/>
  <c r="AR119" i="100"/>
  <c r="AR131" i="100" s="1"/>
  <c r="AQ132" i="100"/>
  <c r="AQ133" i="100"/>
  <c r="AQ550" i="100" l="1"/>
  <c r="AR132" i="100"/>
  <c r="AR133" i="100"/>
  <c r="AS119" i="100"/>
  <c r="AS131" i="100" s="1"/>
  <c r="AT118" i="100"/>
  <c r="AR550" i="100" l="1"/>
  <c r="AT119" i="100"/>
  <c r="AT131" i="100" s="1"/>
  <c r="AU118" i="100"/>
  <c r="AS132" i="100"/>
  <c r="AS133" i="100"/>
  <c r="AS550" i="100" l="1"/>
  <c r="AU119" i="100"/>
  <c r="AU131" i="100" s="1"/>
  <c r="AV118" i="100"/>
  <c r="AT132" i="100"/>
  <c r="AT133" i="100"/>
  <c r="AT550" i="100" l="1"/>
  <c r="AV119" i="100"/>
  <c r="AV131" i="100" s="1"/>
  <c r="AW118" i="100"/>
  <c r="AU133" i="100"/>
  <c r="AU132" i="100"/>
  <c r="AU550" i="100" l="1"/>
  <c r="AW119" i="100"/>
  <c r="AW131" i="100" s="1"/>
  <c r="AX118" i="100"/>
  <c r="AV133" i="100"/>
  <c r="AV132" i="100"/>
  <c r="AV550" i="100" l="1"/>
  <c r="AX119" i="100"/>
  <c r="AX131" i="100" s="1"/>
  <c r="AY118" i="100"/>
  <c r="AW133" i="100"/>
  <c r="AW132" i="100"/>
  <c r="AW550" i="100" l="1"/>
  <c r="AY119" i="100"/>
  <c r="AY131" i="100" s="1"/>
  <c r="AZ118" i="100"/>
  <c r="AX133" i="100"/>
  <c r="AX132" i="100"/>
  <c r="AX550" i="100" l="1"/>
  <c r="AZ119" i="100"/>
  <c r="AZ131" i="100" s="1"/>
  <c r="BA118" i="100"/>
  <c r="AY132" i="100"/>
  <c r="AY133" i="100"/>
  <c r="AY550" i="100" l="1"/>
  <c r="BA119" i="100"/>
  <c r="BA131" i="100" s="1"/>
  <c r="BB118" i="100"/>
  <c r="AZ132" i="100"/>
  <c r="AZ133" i="100"/>
  <c r="AZ550" i="100" l="1"/>
  <c r="BB119" i="100"/>
  <c r="BB131" i="100" s="1"/>
  <c r="BC118" i="100"/>
  <c r="BA132" i="100"/>
  <c r="BA133" i="100"/>
  <c r="BA550" i="100" l="1"/>
  <c r="BC119" i="100"/>
  <c r="BC131" i="100" s="1"/>
  <c r="BD118" i="100"/>
  <c r="BB132" i="100"/>
  <c r="BB133" i="100"/>
  <c r="BB550" i="100" l="1"/>
  <c r="BD119" i="100"/>
  <c r="BD131" i="100" s="1"/>
  <c r="BE118" i="100"/>
  <c r="BC133" i="100"/>
  <c r="BC132" i="100"/>
  <c r="BC550" i="100" l="1"/>
  <c r="BE119" i="100"/>
  <c r="BE131" i="100" s="1"/>
  <c r="BF118" i="100"/>
  <c r="BD133" i="100"/>
  <c r="BD132" i="100"/>
  <c r="BD550" i="100" l="1"/>
  <c r="BG118" i="100"/>
  <c r="BF119" i="100"/>
  <c r="BF131" i="100" s="1"/>
  <c r="BE133" i="100"/>
  <c r="BE132" i="100"/>
  <c r="BE550" i="100" l="1"/>
  <c r="BF133" i="100"/>
  <c r="BF132" i="100"/>
  <c r="BG119" i="100"/>
  <c r="BG131" i="100" s="1"/>
  <c r="BH118" i="100"/>
  <c r="BF550" i="100" l="1"/>
  <c r="BG133" i="100"/>
  <c r="BG132" i="100"/>
  <c r="BH119" i="100"/>
  <c r="BH131" i="100" s="1"/>
  <c r="BI118" i="100"/>
  <c r="BG550" i="100" l="1"/>
  <c r="BI119" i="100"/>
  <c r="BI131" i="100" s="1"/>
  <c r="BJ118" i="100"/>
  <c r="BH133" i="100"/>
  <c r="BH132" i="100"/>
  <c r="BH550" i="100" l="1"/>
  <c r="BJ119" i="100"/>
  <c r="BJ131" i="100" s="1"/>
  <c r="BK118" i="100"/>
  <c r="BI132" i="100"/>
  <c r="BI133" i="100"/>
  <c r="BI550" i="100" l="1"/>
  <c r="BK119" i="100"/>
  <c r="BK131" i="100" s="1"/>
  <c r="BL118" i="100"/>
  <c r="BJ132" i="100"/>
  <c r="BJ133" i="100"/>
  <c r="BJ550" i="100" l="1"/>
  <c r="BM118" i="100"/>
  <c r="BL119" i="100"/>
  <c r="BL131" i="100" s="1"/>
  <c r="BK132" i="100"/>
  <c r="BK133" i="100"/>
  <c r="BK550" i="100" l="1"/>
  <c r="BL132" i="100"/>
  <c r="BL133" i="100"/>
  <c r="BN118" i="100"/>
  <c r="BM119" i="100"/>
  <c r="BM131" i="100" s="1"/>
  <c r="BL550" i="100" l="1"/>
  <c r="BM133" i="100"/>
  <c r="BM132" i="100"/>
  <c r="BN119" i="100"/>
  <c r="BN131" i="100" s="1"/>
  <c r="BO118" i="100"/>
  <c r="BM550" i="100" l="1"/>
  <c r="BP118" i="100"/>
  <c r="BO119" i="100"/>
  <c r="BO131" i="100" s="1"/>
  <c r="BN133" i="100"/>
  <c r="BN132" i="100"/>
  <c r="BN550" i="100" l="1"/>
  <c r="BO133" i="100"/>
  <c r="BO132" i="100"/>
  <c r="BQ118" i="100"/>
  <c r="BP119" i="100"/>
  <c r="BP131" i="100" s="1"/>
  <c r="BO550" i="100" l="1"/>
  <c r="BP133" i="100"/>
  <c r="BP132" i="100"/>
  <c r="BQ119" i="100"/>
  <c r="BQ131" i="100" s="1"/>
  <c r="BR118" i="100"/>
  <c r="BP550" i="100" l="1"/>
  <c r="BQ133" i="100"/>
  <c r="BQ132" i="100"/>
  <c r="BS118" i="100"/>
  <c r="BR119" i="100"/>
  <c r="BR131" i="100" s="1"/>
  <c r="BQ550" i="100" l="1"/>
  <c r="BR133" i="100"/>
  <c r="BR132" i="100"/>
  <c r="BS119" i="100"/>
  <c r="BS131" i="100" s="1"/>
  <c r="BT118" i="100"/>
  <c r="BR550" i="100" l="1"/>
  <c r="BS133" i="100"/>
  <c r="BS132" i="100"/>
  <c r="BU118" i="100"/>
  <c r="BT119" i="100"/>
  <c r="BT131" i="100" s="1"/>
  <c r="BS550" i="100" l="1"/>
  <c r="BT133" i="100"/>
  <c r="BT132" i="100"/>
  <c r="BV118" i="100"/>
  <c r="BU119" i="100"/>
  <c r="BU131" i="100" s="1"/>
  <c r="BT550" i="100" l="1"/>
  <c r="BU133" i="100"/>
  <c r="BU132" i="100"/>
  <c r="BV119" i="100"/>
  <c r="BV131" i="100" s="1"/>
  <c r="BW118" i="100"/>
  <c r="BU550" i="100" l="1"/>
  <c r="BV133" i="100"/>
  <c r="BV132" i="100"/>
  <c r="BW119" i="100"/>
  <c r="BW131" i="100" s="1"/>
  <c r="BX118" i="100"/>
  <c r="BV550" i="100" l="1"/>
  <c r="BW133" i="100"/>
  <c r="BW132" i="100"/>
  <c r="BX119" i="100"/>
  <c r="BX131" i="100" s="1"/>
  <c r="BY118" i="100"/>
  <c r="BW550" i="100" l="1"/>
  <c r="BX133" i="100"/>
  <c r="BX132" i="100"/>
  <c r="BY119" i="100"/>
  <c r="BY131" i="100" s="1"/>
  <c r="BZ118" i="100"/>
  <c r="BX550" i="100" l="1"/>
  <c r="BY133" i="100"/>
  <c r="BY132" i="100"/>
  <c r="BZ119" i="100"/>
  <c r="BZ131" i="100" s="1"/>
  <c r="CA118" i="100"/>
  <c r="BY550" i="100" l="1"/>
  <c r="BZ133" i="100"/>
  <c r="BZ132" i="100"/>
  <c r="CB118" i="100"/>
  <c r="CA119" i="100"/>
  <c r="CA131" i="100" s="1"/>
  <c r="BZ550" i="100" l="1"/>
  <c r="CA133" i="100"/>
  <c r="CA132" i="100"/>
  <c r="CB119" i="100"/>
  <c r="CB131" i="100" s="1"/>
  <c r="CC118" i="100"/>
  <c r="CA550" i="100" l="1"/>
  <c r="CB133" i="100"/>
  <c r="CB132" i="100"/>
  <c r="CC119" i="100"/>
  <c r="CC131" i="100" s="1"/>
  <c r="CD118" i="100"/>
  <c r="CB550" i="100" l="1"/>
  <c r="CD119" i="100"/>
  <c r="CD131" i="100" s="1"/>
  <c r="CD133" i="100" s="1"/>
  <c r="CC133" i="100"/>
  <c r="CC132" i="100"/>
  <c r="K481" i="100" a="1"/>
  <c r="K481" i="100" s="1"/>
  <c r="Y482" i="100"/>
  <c r="K482" i="100" s="1" a="1"/>
  <c r="K482" i="100" s="1"/>
  <c r="Y483" i="100"/>
  <c r="Y492" i="100" s="1"/>
  <c r="Y576" i="100" s="1"/>
  <c r="K478" i="100" a="1"/>
  <c r="K478" i="100" s="1"/>
  <c r="Y488" i="100"/>
  <c r="K483" i="100" l="1" a="1"/>
  <c r="K483" i="100" s="1"/>
  <c r="CC550" i="100"/>
  <c r="CD132" i="100"/>
  <c r="Y491" i="100"/>
  <c r="Y575" i="100" s="1"/>
  <c r="K485" i="100"/>
  <c r="Y572" i="100"/>
  <c r="CD550" i="100" l="1"/>
  <c r="Y494" i="100"/>
  <c r="W70" i="104" l="1"/>
  <c r="X71" i="104"/>
  <c r="W71" i="104"/>
  <c r="Y388" i="100"/>
  <c r="Y395" i="100" s="1"/>
  <c r="Y418" i="100" s="1"/>
  <c r="Z388" i="100"/>
  <c r="Z395" i="100" s="1"/>
  <c r="Z418" i="100" s="1"/>
  <c r="X388" i="100"/>
  <c r="X390" i="100" s="1"/>
  <c r="AA388" i="100"/>
  <c r="AA395" i="100" s="1"/>
  <c r="Y390" i="100" l="1"/>
  <c r="Y391" i="100" s="1"/>
  <c r="Y392" i="100" s="1"/>
  <c r="Z390" i="100"/>
  <c r="Z391" i="100" s="1"/>
  <c r="Z392" i="100" s="1"/>
  <c r="Z397" i="100"/>
  <c r="X70" i="104"/>
  <c r="X391" i="100"/>
  <c r="AA397" i="100"/>
  <c r="AA398" i="100" s="1"/>
  <c r="AA418" i="100"/>
  <c r="V70" i="104"/>
  <c r="Y397" i="100"/>
  <c r="Y398" i="100" s="1"/>
  <c r="Y417" i="100"/>
  <c r="Y419" i="100" s="1"/>
  <c r="Z417" i="100"/>
  <c r="Z419" i="100" s="1"/>
  <c r="V71" i="104"/>
  <c r="AA390" i="100"/>
  <c r="K388" i="100" a="1"/>
  <c r="K388" i="100" s="1"/>
  <c r="X395" i="100"/>
  <c r="AA417" i="100"/>
  <c r="U70" i="104"/>
  <c r="U71" i="104"/>
  <c r="Z402" i="100" l="1"/>
  <c r="Z398" i="100"/>
  <c r="Y399" i="100"/>
  <c r="AA399" i="100"/>
  <c r="AA391" i="100"/>
  <c r="AA392" i="100" s="1"/>
  <c r="AA402" i="100"/>
  <c r="AA403" i="100" s="1"/>
  <c r="K395" i="100" a="1"/>
  <c r="K395" i="100" s="1"/>
  <c r="X418" i="100"/>
  <c r="K418" i="100" s="1" a="1"/>
  <c r="K418" i="100" s="1"/>
  <c r="X417" i="100"/>
  <c r="X397" i="100"/>
  <c r="AA419" i="100"/>
  <c r="Y402" i="100"/>
  <c r="X392" i="100"/>
  <c r="Z404" i="100" l="1"/>
  <c r="Z399" i="100"/>
  <c r="Z408" i="100"/>
  <c r="Z422" i="100"/>
  <c r="Z538" i="100" s="1"/>
  <c r="Z403" i="100"/>
  <c r="K391" i="100" a="1"/>
  <c r="K391" i="100" s="1"/>
  <c r="AA404" i="100"/>
  <c r="AA405" i="100" s="1"/>
  <c r="Y408" i="100"/>
  <c r="Y410" i="100" s="1"/>
  <c r="Y422" i="100"/>
  <c r="Y538" i="100" s="1"/>
  <c r="Y403" i="100"/>
  <c r="X419" i="100"/>
  <c r="K419" i="100" s="1" a="1"/>
  <c r="K419" i="100" s="1"/>
  <c r="K417" i="100" a="1"/>
  <c r="K417" i="100" s="1"/>
  <c r="Y404" i="100"/>
  <c r="K392" i="100" a="1"/>
  <c r="K392" i="100" s="1"/>
  <c r="X398" i="100"/>
  <c r="X402" i="100"/>
  <c r="AA422" i="100"/>
  <c r="AA538" i="100" s="1"/>
  <c r="AA408" i="100"/>
  <c r="AA410" i="100" s="1"/>
  <c r="Z405" i="100" l="1"/>
  <c r="Z567" i="100"/>
  <c r="Z416" i="100"/>
  <c r="Z424" i="100" s="1"/>
  <c r="Z423" i="100"/>
  <c r="Z409" i="100"/>
  <c r="Z410" i="100"/>
  <c r="AA567" i="100"/>
  <c r="X404" i="100"/>
  <c r="K404" i="100" s="1" a="1"/>
  <c r="K404" i="100" s="1"/>
  <c r="K398" i="100" a="1"/>
  <c r="K398" i="100" s="1"/>
  <c r="X399" i="100"/>
  <c r="Y405" i="100"/>
  <c r="AA423" i="100"/>
  <c r="AA416" i="100"/>
  <c r="AA424" i="100" s="1"/>
  <c r="K402" i="100" a="1"/>
  <c r="K402" i="100" s="1"/>
  <c r="X408" i="100"/>
  <c r="X422" i="100"/>
  <c r="X538" i="100" s="1"/>
  <c r="X403" i="100"/>
  <c r="AA409" i="100"/>
  <c r="AA411" i="100" s="1"/>
  <c r="Y567" i="100"/>
  <c r="Y416" i="100"/>
  <c r="Y424" i="100" s="1"/>
  <c r="Y423" i="100"/>
  <c r="Y409" i="100"/>
  <c r="Y411" i="100" s="1"/>
  <c r="Z539" i="100" l="1"/>
  <c r="Z431" i="100"/>
  <c r="Y539" i="100"/>
  <c r="Y431" i="100"/>
  <c r="AA435" i="100"/>
  <c r="AA540" i="100"/>
  <c r="Y540" i="100"/>
  <c r="Y435" i="100"/>
  <c r="AA431" i="100"/>
  <c r="AA539" i="100"/>
  <c r="Z540" i="100"/>
  <c r="Z435" i="100"/>
  <c r="AB435" i="100"/>
  <c r="Z568" i="100"/>
  <c r="Z569" i="100"/>
  <c r="Z411" i="100"/>
  <c r="X416" i="100"/>
  <c r="K408" i="100" a="1"/>
  <c r="K408" i="100" s="1"/>
  <c r="X423" i="100"/>
  <c r="X409" i="100"/>
  <c r="X567" i="100"/>
  <c r="AA568" i="100"/>
  <c r="Y568" i="100"/>
  <c r="Y569" i="100"/>
  <c r="X405" i="100"/>
  <c r="K405" i="100" s="1" a="1"/>
  <c r="K405" i="100" s="1"/>
  <c r="K403" i="100" a="1"/>
  <c r="K403" i="100" s="1"/>
  <c r="AA569" i="100"/>
  <c r="X410" i="100"/>
  <c r="K410" i="100" s="1" a="1"/>
  <c r="K410" i="100" s="1"/>
  <c r="K399" i="100" a="1"/>
  <c r="K399" i="100" s="1"/>
  <c r="AB540" i="100" l="1"/>
  <c r="AC435" i="100"/>
  <c r="AB539" i="100"/>
  <c r="AB431" i="100"/>
  <c r="K416" i="100" a="1"/>
  <c r="K416" i="100" s="1"/>
  <c r="X424" i="100"/>
  <c r="K409" i="100" a="1"/>
  <c r="K409" i="100" s="1"/>
  <c r="X411" i="100"/>
  <c r="K411" i="100" s="1" a="1"/>
  <c r="K411" i="100" s="1"/>
  <c r="X568" i="100"/>
  <c r="X431" i="100" l="1"/>
  <c r="X539" i="100"/>
  <c r="AC540" i="100"/>
  <c r="AD540" i="100"/>
  <c r="AC539" i="100"/>
  <c r="AC431" i="100"/>
  <c r="X435" i="100"/>
  <c r="X540" i="100"/>
  <c r="X569" i="100"/>
  <c r="AD435" i="100" l="1"/>
  <c r="AE540" i="100"/>
  <c r="AD539" i="100"/>
  <c r="AD431" i="100"/>
  <c r="P454" i="100"/>
  <c r="Q455" i="100"/>
  <c r="Q457" i="100" s="1"/>
  <c r="AE435" i="100" l="1"/>
  <c r="AF540" i="100"/>
  <c r="AE539" i="100"/>
  <c r="AE431" i="100"/>
  <c r="R455" i="100"/>
  <c r="R457" i="100" s="1"/>
  <c r="Q454" i="100"/>
  <c r="Q462" i="100" s="1"/>
  <c r="P462" i="100"/>
  <c r="P464" i="100" s="1"/>
  <c r="AF435" i="100" l="1"/>
  <c r="AG540" i="100"/>
  <c r="AG435" i="100"/>
  <c r="AF431" i="100"/>
  <c r="AF539" i="100"/>
  <c r="S455" i="100"/>
  <c r="T455" i="100" s="1"/>
  <c r="R454" i="100"/>
  <c r="R462" i="100" s="1"/>
  <c r="R544" i="100" s="1"/>
  <c r="Q464" i="100"/>
  <c r="AH435" i="100" l="1"/>
  <c r="AH540" i="100"/>
  <c r="AG539" i="100"/>
  <c r="AG431" i="100"/>
  <c r="S454" i="100"/>
  <c r="S462" i="100" s="1"/>
  <c r="S544" i="100" s="1"/>
  <c r="S457" i="100"/>
  <c r="R464" i="100"/>
  <c r="R546" i="100" s="1"/>
  <c r="T454" i="100"/>
  <c r="U455" i="100"/>
  <c r="T457" i="100"/>
  <c r="AI435" i="100" l="1"/>
  <c r="AH539" i="100"/>
  <c r="AH431" i="100"/>
  <c r="U457" i="100"/>
  <c r="V455" i="100"/>
  <c r="U454" i="100"/>
  <c r="S464" i="100"/>
  <c r="S546" i="100" s="1"/>
  <c r="T462" i="100"/>
  <c r="T544" i="100" s="1"/>
  <c r="AI540" i="100" l="1"/>
  <c r="AJ540" i="100"/>
  <c r="AI539" i="100"/>
  <c r="AI431" i="100"/>
  <c r="U462" i="100"/>
  <c r="U544" i="100" s="1"/>
  <c r="W455" i="100"/>
  <c r="V454" i="100"/>
  <c r="T464" i="100"/>
  <c r="T546" i="100" s="1"/>
  <c r="AJ435" i="100" l="1"/>
  <c r="AK540" i="100"/>
  <c r="AJ539" i="100"/>
  <c r="AJ431" i="100"/>
  <c r="U464" i="100"/>
  <c r="U546" i="100" s="1"/>
  <c r="V462" i="100"/>
  <c r="V544" i="100" s="1"/>
  <c r="W454" i="100"/>
  <c r="X455" i="100"/>
  <c r="AK435" i="100" l="1"/>
  <c r="AK539" i="100"/>
  <c r="AK431" i="100"/>
  <c r="AL435" i="100"/>
  <c r="V464" i="100"/>
  <c r="V546" i="100" s="1"/>
  <c r="Y455" i="100"/>
  <c r="X454" i="100"/>
  <c r="W462" i="100"/>
  <c r="W544" i="100" s="1"/>
  <c r="AL540" i="100" l="1"/>
  <c r="AL539" i="100"/>
  <c r="AL431" i="100"/>
  <c r="AM435" i="100"/>
  <c r="X462" i="100"/>
  <c r="X544" i="100" s="1"/>
  <c r="W464" i="100"/>
  <c r="W546" i="100" s="1"/>
  <c r="Z455" i="100"/>
  <c r="Z454" i="100" s="1"/>
  <c r="Y454" i="100"/>
  <c r="AM540" i="100" l="1"/>
  <c r="AN435" i="100"/>
  <c r="AM539" i="100"/>
  <c r="AM431" i="100"/>
  <c r="Z462" i="100"/>
  <c r="Z544" i="100" s="1"/>
  <c r="Y462" i="100"/>
  <c r="Y544" i="100" s="1"/>
  <c r="X464" i="100"/>
  <c r="X546" i="100" s="1"/>
  <c r="AN540" i="100" l="1"/>
  <c r="AO540" i="100"/>
  <c r="AN431" i="100"/>
  <c r="AN539" i="100"/>
  <c r="Y464" i="100"/>
  <c r="Y546" i="100" s="1"/>
  <c r="Z464" i="100"/>
  <c r="Z546" i="100" s="1"/>
  <c r="AB469" i="100"/>
  <c r="AO435" i="100" l="1"/>
  <c r="AP435" i="100"/>
  <c r="AO539" i="100"/>
  <c r="AO431" i="100"/>
  <c r="AB467" i="100"/>
  <c r="AC469" i="100"/>
  <c r="AP540" i="100" l="1"/>
  <c r="AQ435" i="100"/>
  <c r="AP539" i="100"/>
  <c r="AP431" i="100"/>
  <c r="AD469" i="100"/>
  <c r="AC467" i="100"/>
  <c r="AB468" i="100"/>
  <c r="AB489" i="100"/>
  <c r="AB573" i="100" s="1"/>
  <c r="AB490" i="100"/>
  <c r="AB492" i="100"/>
  <c r="AB576" i="100" s="1"/>
  <c r="AB488" i="100"/>
  <c r="AB493" i="100"/>
  <c r="AB504" i="100" s="1"/>
  <c r="AB491" i="100"/>
  <c r="AB575" i="100" s="1"/>
  <c r="AQ540" i="100" l="1"/>
  <c r="AR540" i="100"/>
  <c r="AR435" i="100"/>
  <c r="AQ431" i="100"/>
  <c r="AQ539" i="100"/>
  <c r="AB502" i="100"/>
  <c r="AB577" i="100"/>
  <c r="AB574" i="100"/>
  <c r="AB503" i="100"/>
  <c r="AB494" i="100"/>
  <c r="AB572" i="100"/>
  <c r="AC468" i="100"/>
  <c r="AC488" i="100"/>
  <c r="AC490" i="100"/>
  <c r="AC493" i="100"/>
  <c r="AC491" i="100"/>
  <c r="AC575" i="100" s="1"/>
  <c r="AC492" i="100"/>
  <c r="AC576" i="100" s="1"/>
  <c r="AC489" i="100"/>
  <c r="AC573" i="100" s="1"/>
  <c r="AD467" i="100"/>
  <c r="AE469" i="100"/>
  <c r="AS540" i="100" l="1"/>
  <c r="AS435" i="100"/>
  <c r="AR539" i="100"/>
  <c r="AR431" i="100"/>
  <c r="AC574" i="100"/>
  <c r="AC503" i="100"/>
  <c r="AC502" i="100"/>
  <c r="AC577" i="100"/>
  <c r="AC504" i="100"/>
  <c r="AD468" i="100"/>
  <c r="AD493" i="100"/>
  <c r="AD491" i="100"/>
  <c r="AD575" i="100" s="1"/>
  <c r="AD490" i="100"/>
  <c r="AD488" i="100"/>
  <c r="AD489" i="100"/>
  <c r="AD573" i="100" s="1"/>
  <c r="AD492" i="100"/>
  <c r="AD576" i="100" s="1"/>
  <c r="AC572" i="100"/>
  <c r="AC494" i="100"/>
  <c r="AF469" i="100"/>
  <c r="AE467" i="100"/>
  <c r="AT540" i="100" l="1"/>
  <c r="AS539" i="100"/>
  <c r="AS431" i="100"/>
  <c r="AD577" i="100"/>
  <c r="AD504" i="100"/>
  <c r="AD502" i="100"/>
  <c r="AD574" i="100"/>
  <c r="AD503" i="100"/>
  <c r="AE468" i="100"/>
  <c r="AE488" i="100"/>
  <c r="AE493" i="100"/>
  <c r="AE489" i="100"/>
  <c r="AE573" i="100" s="1"/>
  <c r="AE490" i="100"/>
  <c r="AE492" i="100"/>
  <c r="AE576" i="100" s="1"/>
  <c r="AE491" i="100"/>
  <c r="AE575" i="100" s="1"/>
  <c r="AG469" i="100"/>
  <c r="AF467" i="100"/>
  <c r="AD494" i="100"/>
  <c r="AD572" i="100"/>
  <c r="AT435" i="100" l="1"/>
  <c r="AU540" i="100"/>
  <c r="AT539" i="100"/>
  <c r="AT431" i="100"/>
  <c r="AE502" i="100"/>
  <c r="AE577" i="100"/>
  <c r="AE504" i="100"/>
  <c r="AE574" i="100"/>
  <c r="AE503" i="100"/>
  <c r="AE494" i="100"/>
  <c r="AE572" i="100"/>
  <c r="AH469" i="100"/>
  <c r="AG467" i="100"/>
  <c r="AF468" i="100"/>
  <c r="AF489" i="100"/>
  <c r="AF573" i="100" s="1"/>
  <c r="AF488" i="100"/>
  <c r="AF492" i="100"/>
  <c r="AF576" i="100" s="1"/>
  <c r="AF491" i="100"/>
  <c r="AF575" i="100" s="1"/>
  <c r="AF490" i="100"/>
  <c r="AF493" i="100"/>
  <c r="AU435" i="100" l="1"/>
  <c r="AV540" i="100"/>
  <c r="AU431" i="100"/>
  <c r="AU539" i="100"/>
  <c r="AF502" i="100"/>
  <c r="AF577" i="100"/>
  <c r="AF504" i="100"/>
  <c r="AF574" i="100"/>
  <c r="AF503" i="100"/>
  <c r="AG468" i="100"/>
  <c r="AG489" i="100"/>
  <c r="AG573" i="100" s="1"/>
  <c r="AG491" i="100"/>
  <c r="AG575" i="100" s="1"/>
  <c r="AG488" i="100"/>
  <c r="AG490" i="100"/>
  <c r="AG493" i="100"/>
  <c r="AG492" i="100"/>
  <c r="AG576" i="100" s="1"/>
  <c r="AF572" i="100"/>
  <c r="AF494" i="100"/>
  <c r="AH467" i="100"/>
  <c r="AI469" i="100"/>
  <c r="AV435" i="100" l="1"/>
  <c r="AW540" i="100"/>
  <c r="AV431" i="100"/>
  <c r="AV539" i="100"/>
  <c r="AG502" i="100"/>
  <c r="AG577" i="100"/>
  <c r="AG504" i="100"/>
  <c r="AG574" i="100"/>
  <c r="AG503" i="100"/>
  <c r="AI467" i="100"/>
  <c r="AJ469" i="100"/>
  <c r="AH488" i="100"/>
  <c r="AH493" i="100"/>
  <c r="AH492" i="100"/>
  <c r="AH576" i="100" s="1"/>
  <c r="AH490" i="100"/>
  <c r="AH489" i="100"/>
  <c r="AH573" i="100" s="1"/>
  <c r="AH491" i="100"/>
  <c r="AH575" i="100" s="1"/>
  <c r="AG572" i="100"/>
  <c r="AG494" i="100"/>
  <c r="AW435" i="100" l="1"/>
  <c r="AX540" i="100"/>
  <c r="AX435" i="100"/>
  <c r="AW539" i="100"/>
  <c r="AW431" i="100"/>
  <c r="AH577" i="100"/>
  <c r="AH504" i="100"/>
  <c r="AH502" i="100"/>
  <c r="AH574" i="100"/>
  <c r="AH503" i="100"/>
  <c r="AH494" i="100"/>
  <c r="AH572" i="100"/>
  <c r="AK469" i="100"/>
  <c r="AJ467" i="100"/>
  <c r="AI489" i="100"/>
  <c r="AI573" i="100" s="1"/>
  <c r="AI493" i="100"/>
  <c r="AI488" i="100"/>
  <c r="AI490" i="100"/>
  <c r="AI491" i="100"/>
  <c r="AI575" i="100" s="1"/>
  <c r="AI492" i="100"/>
  <c r="AI576" i="100" s="1"/>
  <c r="AY435" i="100" l="1"/>
  <c r="AX539" i="100"/>
  <c r="AX431" i="100"/>
  <c r="AI502" i="100"/>
  <c r="AI574" i="100"/>
  <c r="AI503" i="100"/>
  <c r="AI577" i="100"/>
  <c r="AI504" i="100"/>
  <c r="AI494" i="100"/>
  <c r="AI572" i="100"/>
  <c r="AJ488" i="100"/>
  <c r="AJ492" i="100"/>
  <c r="AJ576" i="100" s="1"/>
  <c r="AJ489" i="100"/>
  <c r="AJ573" i="100" s="1"/>
  <c r="AJ491" i="100"/>
  <c r="AJ575" i="100" s="1"/>
  <c r="AJ490" i="100"/>
  <c r="AJ493" i="100"/>
  <c r="AL469" i="100"/>
  <c r="AK467" i="100"/>
  <c r="AY540" i="100" l="1"/>
  <c r="AZ540" i="100"/>
  <c r="AY431" i="100"/>
  <c r="AY539" i="100"/>
  <c r="AJ577" i="100"/>
  <c r="AJ504" i="100"/>
  <c r="AJ574" i="100"/>
  <c r="AJ503" i="100"/>
  <c r="AJ502" i="100"/>
  <c r="AK492" i="100"/>
  <c r="AK576" i="100" s="1"/>
  <c r="AK491" i="100"/>
  <c r="AK488" i="100"/>
  <c r="AK490" i="100"/>
  <c r="AK493" i="100"/>
  <c r="AK489" i="100"/>
  <c r="AK573" i="100" s="1"/>
  <c r="AL467" i="100"/>
  <c r="AM469" i="100"/>
  <c r="AJ494" i="100"/>
  <c r="AJ572" i="100"/>
  <c r="AZ435" i="100" l="1"/>
  <c r="BA540" i="100"/>
  <c r="AZ539" i="100"/>
  <c r="AZ431" i="100"/>
  <c r="AK575" i="100"/>
  <c r="AK503" i="100"/>
  <c r="AK577" i="100"/>
  <c r="AK504" i="100"/>
  <c r="AK574" i="100"/>
  <c r="AK502" i="100"/>
  <c r="AN469" i="100"/>
  <c r="AM467" i="100"/>
  <c r="AL491" i="100"/>
  <c r="AL575" i="100" s="1"/>
  <c r="AL488" i="100"/>
  <c r="AL492" i="100"/>
  <c r="AL576" i="100" s="1"/>
  <c r="AL489" i="100"/>
  <c r="AL573" i="100" s="1"/>
  <c r="AL493" i="100"/>
  <c r="AL490" i="100"/>
  <c r="AK494" i="100"/>
  <c r="AK572" i="100"/>
  <c r="BA435" i="100" l="1"/>
  <c r="BB540" i="100"/>
  <c r="BA539" i="100"/>
  <c r="BA431" i="100"/>
  <c r="AL577" i="100"/>
  <c r="AL504" i="100"/>
  <c r="AL574" i="100"/>
  <c r="AL503" i="100"/>
  <c r="AL502" i="100"/>
  <c r="AM493" i="100"/>
  <c r="AM488" i="100"/>
  <c r="AM491" i="100"/>
  <c r="AM575" i="100" s="1"/>
  <c r="AM490" i="100"/>
  <c r="AM489" i="100"/>
  <c r="AM573" i="100" s="1"/>
  <c r="AM492" i="100"/>
  <c r="AM576" i="100" s="1"/>
  <c r="AO469" i="100"/>
  <c r="AN467" i="100"/>
  <c r="AL494" i="100"/>
  <c r="AL572" i="100"/>
  <c r="BB435" i="100" l="1"/>
  <c r="BC435" i="100"/>
  <c r="BB539" i="100"/>
  <c r="BB431" i="100"/>
  <c r="AM502" i="100"/>
  <c r="AM577" i="100"/>
  <c r="AM504" i="100"/>
  <c r="AM574" i="100"/>
  <c r="AM503" i="100"/>
  <c r="AO467" i="100"/>
  <c r="AP469" i="100"/>
  <c r="AN491" i="100"/>
  <c r="AN575" i="100" s="1"/>
  <c r="AN492" i="100"/>
  <c r="AN576" i="100" s="1"/>
  <c r="AN489" i="100"/>
  <c r="AN573" i="100" s="1"/>
  <c r="AN488" i="100"/>
  <c r="AN490" i="100"/>
  <c r="AN493" i="100"/>
  <c r="AM494" i="100"/>
  <c r="AM572" i="100"/>
  <c r="BC540" i="100" l="1"/>
  <c r="BD435" i="100"/>
  <c r="BD540" i="100"/>
  <c r="BC539" i="100"/>
  <c r="BC431" i="100"/>
  <c r="AN502" i="100"/>
  <c r="AN577" i="100"/>
  <c r="AN504" i="100"/>
  <c r="AN574" i="100"/>
  <c r="AN503" i="100"/>
  <c r="AN494" i="100"/>
  <c r="AN572" i="100"/>
  <c r="AP467" i="100"/>
  <c r="AQ469" i="100"/>
  <c r="AO493" i="100"/>
  <c r="AO488" i="100"/>
  <c r="AO491" i="100"/>
  <c r="AO575" i="100" s="1"/>
  <c r="AO492" i="100"/>
  <c r="AO576" i="100" s="1"/>
  <c r="AO489" i="100"/>
  <c r="AO573" i="100" s="1"/>
  <c r="AO490" i="100"/>
  <c r="BE540" i="100" l="1"/>
  <c r="BD539" i="100"/>
  <c r="BD431" i="100"/>
  <c r="AO574" i="100"/>
  <c r="AO503" i="100"/>
  <c r="AO502" i="100"/>
  <c r="AO577" i="100"/>
  <c r="AO504" i="100"/>
  <c r="AP493" i="100"/>
  <c r="AP491" i="100"/>
  <c r="AP575" i="100" s="1"/>
  <c r="AP492" i="100"/>
  <c r="AP576" i="100" s="1"/>
  <c r="AP488" i="100"/>
  <c r="AP489" i="100"/>
  <c r="AP573" i="100" s="1"/>
  <c r="AP490" i="100"/>
  <c r="AO494" i="100"/>
  <c r="AO572" i="100"/>
  <c r="AQ467" i="100"/>
  <c r="AR469" i="100"/>
  <c r="BE435" i="100" l="1"/>
  <c r="BF540" i="100"/>
  <c r="BF435" i="100"/>
  <c r="BE539" i="100"/>
  <c r="BE431" i="100"/>
  <c r="AP502" i="100"/>
  <c r="AP577" i="100"/>
  <c r="AP504" i="100"/>
  <c r="AP574" i="100"/>
  <c r="AP503" i="100"/>
  <c r="AR467" i="100"/>
  <c r="AS469" i="100"/>
  <c r="AP494" i="100"/>
  <c r="AP572" i="100"/>
  <c r="AQ493" i="100"/>
  <c r="AQ491" i="100"/>
  <c r="AQ575" i="100" s="1"/>
  <c r="AQ489" i="100"/>
  <c r="AQ573" i="100" s="1"/>
  <c r="AQ490" i="100"/>
  <c r="AQ488" i="100"/>
  <c r="AQ492" i="100"/>
  <c r="AQ576" i="100" s="1"/>
  <c r="BG540" i="100" l="1"/>
  <c r="BF539" i="100"/>
  <c r="BF431" i="100"/>
  <c r="AQ502" i="100"/>
  <c r="AQ577" i="100"/>
  <c r="AQ504" i="100"/>
  <c r="AQ574" i="100"/>
  <c r="AQ503" i="100"/>
  <c r="AT469" i="100"/>
  <c r="AS467" i="100"/>
  <c r="AQ494" i="100"/>
  <c r="AQ572" i="100"/>
  <c r="AR491" i="100"/>
  <c r="AR575" i="100" s="1"/>
  <c r="AR488" i="100"/>
  <c r="AR492" i="100"/>
  <c r="AR576" i="100" s="1"/>
  <c r="AR493" i="100"/>
  <c r="AR489" i="100"/>
  <c r="AR573" i="100" s="1"/>
  <c r="AR490" i="100"/>
  <c r="BG435" i="100" l="1"/>
  <c r="BH540" i="100"/>
  <c r="BG431" i="100"/>
  <c r="BG539" i="100"/>
  <c r="AR502" i="100"/>
  <c r="AR577" i="100"/>
  <c r="AR504" i="100"/>
  <c r="AR574" i="100"/>
  <c r="AR503" i="100"/>
  <c r="AR494" i="100"/>
  <c r="AR572" i="100"/>
  <c r="AT467" i="100"/>
  <c r="AU469" i="100"/>
  <c r="AS493" i="100"/>
  <c r="AS491" i="100"/>
  <c r="AS575" i="100" s="1"/>
  <c r="AS489" i="100"/>
  <c r="AS573" i="100" s="1"/>
  <c r="AS488" i="100"/>
  <c r="AS490" i="100"/>
  <c r="AS492" i="100"/>
  <c r="AS576" i="100" s="1"/>
  <c r="BH435" i="100" l="1"/>
  <c r="BI540" i="100"/>
  <c r="BH539" i="100"/>
  <c r="BH431" i="100"/>
  <c r="AS502" i="100"/>
  <c r="AS574" i="100"/>
  <c r="AS503" i="100"/>
  <c r="AS577" i="100"/>
  <c r="AS504" i="100"/>
  <c r="AU467" i="100"/>
  <c r="AV469" i="100"/>
  <c r="AT488" i="100"/>
  <c r="AT492" i="100"/>
  <c r="AT576" i="100" s="1"/>
  <c r="AT489" i="100"/>
  <c r="AT573" i="100" s="1"/>
  <c r="AT491" i="100"/>
  <c r="AT575" i="100" s="1"/>
  <c r="AT490" i="100"/>
  <c r="AT493" i="100"/>
  <c r="AS494" i="100"/>
  <c r="AS572" i="100"/>
  <c r="BI435" i="100" l="1"/>
  <c r="BJ435" i="100"/>
  <c r="BI539" i="100"/>
  <c r="BI431" i="100"/>
  <c r="AT574" i="100"/>
  <c r="AT503" i="100"/>
  <c r="AT502" i="100"/>
  <c r="AT577" i="100"/>
  <c r="AT504" i="100"/>
  <c r="AW469" i="100"/>
  <c r="AV467" i="100"/>
  <c r="AT494" i="100"/>
  <c r="AT572" i="100"/>
  <c r="AU488" i="100"/>
  <c r="AU490" i="100"/>
  <c r="AU493" i="100"/>
  <c r="AU491" i="100"/>
  <c r="AU575" i="100" s="1"/>
  <c r="AU492" i="100"/>
  <c r="AU576" i="100" s="1"/>
  <c r="AU489" i="100"/>
  <c r="AU573" i="100" s="1"/>
  <c r="BJ540" i="100" l="1"/>
  <c r="BK435" i="100"/>
  <c r="BK540" i="100"/>
  <c r="BJ539" i="100"/>
  <c r="BJ431" i="100"/>
  <c r="AU502" i="100"/>
  <c r="AU577" i="100"/>
  <c r="AU504" i="100"/>
  <c r="AU574" i="100"/>
  <c r="AU503" i="100"/>
  <c r="AX469" i="100"/>
  <c r="AW467" i="100"/>
  <c r="AV490" i="100"/>
  <c r="AV489" i="100"/>
  <c r="AV573" i="100" s="1"/>
  <c r="AV491" i="100"/>
  <c r="AV575" i="100" s="1"/>
  <c r="AV488" i="100"/>
  <c r="AV492" i="100"/>
  <c r="AV576" i="100" s="1"/>
  <c r="AV493" i="100"/>
  <c r="AU494" i="100"/>
  <c r="AU572" i="100"/>
  <c r="BL435" i="100" l="1"/>
  <c r="BK431" i="100"/>
  <c r="BK539" i="100"/>
  <c r="AV502" i="100"/>
  <c r="AV577" i="100"/>
  <c r="AV504" i="100"/>
  <c r="AV574" i="100"/>
  <c r="AV503" i="100"/>
  <c r="AW490" i="100"/>
  <c r="AW492" i="100"/>
  <c r="AW576" i="100" s="1"/>
  <c r="AW491" i="100"/>
  <c r="AW575" i="100" s="1"/>
  <c r="AW488" i="100"/>
  <c r="AW493" i="100"/>
  <c r="AW489" i="100"/>
  <c r="AW573" i="100" s="1"/>
  <c r="AY469" i="100"/>
  <c r="AX467" i="100"/>
  <c r="AV494" i="100"/>
  <c r="AV572" i="100"/>
  <c r="BL540" i="100" l="1"/>
  <c r="BM435" i="100"/>
  <c r="BL431" i="100"/>
  <c r="BL539" i="100"/>
  <c r="AW502" i="100"/>
  <c r="AW577" i="100"/>
  <c r="AW504" i="100"/>
  <c r="AW574" i="100"/>
  <c r="AW503" i="100"/>
  <c r="AX492" i="100"/>
  <c r="AX576" i="100" s="1"/>
  <c r="AX490" i="100"/>
  <c r="AX491" i="100"/>
  <c r="AX575" i="100" s="1"/>
  <c r="AX493" i="100"/>
  <c r="AX489" i="100"/>
  <c r="AX573" i="100" s="1"/>
  <c r="AX488" i="100"/>
  <c r="AW494" i="100"/>
  <c r="AW572" i="100"/>
  <c r="AY467" i="100"/>
  <c r="AZ469" i="100"/>
  <c r="BM540" i="100" l="1"/>
  <c r="BN540" i="100"/>
  <c r="BM539" i="100"/>
  <c r="BM431" i="100"/>
  <c r="AX502" i="100"/>
  <c r="AX577" i="100"/>
  <c r="AX504" i="100"/>
  <c r="AX574" i="100"/>
  <c r="AX503" i="100"/>
  <c r="AY491" i="100"/>
  <c r="AY575" i="100" s="1"/>
  <c r="AY489" i="100"/>
  <c r="AY573" i="100" s="1"/>
  <c r="AY492" i="100"/>
  <c r="AY576" i="100" s="1"/>
  <c r="AY488" i="100"/>
  <c r="AY493" i="100"/>
  <c r="AY490" i="100"/>
  <c r="BA469" i="100"/>
  <c r="AZ467" i="100"/>
  <c r="AX494" i="100"/>
  <c r="AX572" i="100"/>
  <c r="BN435" i="100" l="1"/>
  <c r="BO540" i="100"/>
  <c r="BN539" i="100"/>
  <c r="BN431" i="100"/>
  <c r="AY502" i="100"/>
  <c r="AY574" i="100"/>
  <c r="AY503" i="100"/>
  <c r="AY577" i="100"/>
  <c r="AY504" i="100"/>
  <c r="AZ490" i="100"/>
  <c r="AZ489" i="100"/>
  <c r="AZ573" i="100" s="1"/>
  <c r="AZ488" i="100"/>
  <c r="AZ492" i="100"/>
  <c r="AZ576" i="100" s="1"/>
  <c r="AZ491" i="100"/>
  <c r="AZ575" i="100" s="1"/>
  <c r="AZ493" i="100"/>
  <c r="BA467" i="100"/>
  <c r="BB469" i="100"/>
  <c r="AY494" i="100"/>
  <c r="AY572" i="100"/>
  <c r="BO435" i="100" l="1"/>
  <c r="BP540" i="100"/>
  <c r="BO431" i="100"/>
  <c r="BO539" i="100"/>
  <c r="AZ502" i="100"/>
  <c r="AZ577" i="100"/>
  <c r="AZ504" i="100"/>
  <c r="AZ574" i="100"/>
  <c r="AZ503" i="100"/>
  <c r="BB467" i="100"/>
  <c r="BC469" i="100"/>
  <c r="BA488" i="100"/>
  <c r="BA490" i="100"/>
  <c r="BA491" i="100"/>
  <c r="BA575" i="100" s="1"/>
  <c r="BA489" i="100"/>
  <c r="BA573" i="100" s="1"/>
  <c r="BA493" i="100"/>
  <c r="BA492" i="100"/>
  <c r="BA576" i="100" s="1"/>
  <c r="AZ494" i="100"/>
  <c r="AZ572" i="100"/>
  <c r="BP435" i="100" l="1"/>
  <c r="BQ540" i="100"/>
  <c r="BP539" i="100"/>
  <c r="BP431" i="100"/>
  <c r="BA577" i="100"/>
  <c r="BA504" i="100"/>
  <c r="BA502" i="100"/>
  <c r="BA574" i="100"/>
  <c r="BA503" i="100"/>
  <c r="BC467" i="100"/>
  <c r="BD469" i="100"/>
  <c r="BA494" i="100"/>
  <c r="BA572" i="100"/>
  <c r="BB488" i="100"/>
  <c r="BB490" i="100"/>
  <c r="BB491" i="100"/>
  <c r="BB575" i="100" s="1"/>
  <c r="BB493" i="100"/>
  <c r="BB489" i="100"/>
  <c r="BB573" i="100" s="1"/>
  <c r="BB492" i="100"/>
  <c r="BB576" i="100" s="1"/>
  <c r="BQ435" i="100" l="1"/>
  <c r="BR540" i="100"/>
  <c r="BQ539" i="100"/>
  <c r="BQ431" i="100"/>
  <c r="BB502" i="100"/>
  <c r="BB577" i="100"/>
  <c r="BB504" i="100"/>
  <c r="BB574" i="100"/>
  <c r="BB503" i="100"/>
  <c r="BD467" i="100"/>
  <c r="BE469" i="100"/>
  <c r="BB572" i="100"/>
  <c r="BB494" i="100"/>
  <c r="BC489" i="100"/>
  <c r="BC573" i="100" s="1"/>
  <c r="BC488" i="100"/>
  <c r="BC493" i="100"/>
  <c r="BC490" i="100"/>
  <c r="BC491" i="100"/>
  <c r="BC575" i="100" s="1"/>
  <c r="BC492" i="100"/>
  <c r="BC576" i="100" s="1"/>
  <c r="BR435" i="100" l="1"/>
  <c r="BS540" i="100"/>
  <c r="BR539" i="100"/>
  <c r="BR431" i="100"/>
  <c r="BC502" i="100"/>
  <c r="BC577" i="100"/>
  <c r="BC504" i="100"/>
  <c r="BC574" i="100"/>
  <c r="BC503" i="100"/>
  <c r="BC494" i="100"/>
  <c r="BC572" i="100"/>
  <c r="BF469" i="100"/>
  <c r="BE467" i="100"/>
  <c r="BD489" i="100"/>
  <c r="BD573" i="100" s="1"/>
  <c r="BD492" i="100"/>
  <c r="BD576" i="100" s="1"/>
  <c r="BD491" i="100"/>
  <c r="BD575" i="100" s="1"/>
  <c r="BD488" i="100"/>
  <c r="BD490" i="100"/>
  <c r="BD493" i="100"/>
  <c r="BS435" i="100" l="1"/>
  <c r="BT435" i="100"/>
  <c r="BS539" i="100"/>
  <c r="BS431" i="100"/>
  <c r="BD502" i="100"/>
  <c r="BD577" i="100"/>
  <c r="BD504" i="100"/>
  <c r="BD574" i="100"/>
  <c r="BD503" i="100"/>
  <c r="BE488" i="100"/>
  <c r="BE490" i="100"/>
  <c r="BE489" i="100"/>
  <c r="BE573" i="100" s="1"/>
  <c r="BE491" i="100"/>
  <c r="BE575" i="100" s="1"/>
  <c r="BE492" i="100"/>
  <c r="BE576" i="100" s="1"/>
  <c r="BE493" i="100"/>
  <c r="BD494" i="100"/>
  <c r="BD572" i="100"/>
  <c r="BF467" i="100"/>
  <c r="BG469" i="100"/>
  <c r="BT540" i="100" l="1"/>
  <c r="BU540" i="100"/>
  <c r="BT539" i="100"/>
  <c r="BT431" i="100"/>
  <c r="BE577" i="100"/>
  <c r="BE504" i="100"/>
  <c r="BE574" i="100"/>
  <c r="BE503" i="100"/>
  <c r="BE502" i="100"/>
  <c r="BG467" i="100"/>
  <c r="BH469" i="100"/>
  <c r="BF493" i="100"/>
  <c r="BF492" i="100"/>
  <c r="BF576" i="100" s="1"/>
  <c r="BF490" i="100"/>
  <c r="BF491" i="100"/>
  <c r="BF575" i="100" s="1"/>
  <c r="BF488" i="100"/>
  <c r="BF489" i="100"/>
  <c r="BF573" i="100" s="1"/>
  <c r="BE494" i="100"/>
  <c r="BE572" i="100"/>
  <c r="BU435" i="100" l="1"/>
  <c r="BV540" i="100"/>
  <c r="BV435" i="100"/>
  <c r="BU539" i="100"/>
  <c r="BU431" i="100"/>
  <c r="BF574" i="100"/>
  <c r="BF503" i="100"/>
  <c r="BF502" i="100"/>
  <c r="BF577" i="100"/>
  <c r="BF504" i="100"/>
  <c r="BI469" i="100"/>
  <c r="BH467" i="100"/>
  <c r="BF494" i="100"/>
  <c r="BF572" i="100"/>
  <c r="BG491" i="100"/>
  <c r="BG575" i="100" s="1"/>
  <c r="BG489" i="100"/>
  <c r="BG573" i="100" s="1"/>
  <c r="BG488" i="100"/>
  <c r="BG493" i="100"/>
  <c r="BG490" i="100"/>
  <c r="BG492" i="100"/>
  <c r="BG576" i="100" s="1"/>
  <c r="BW435" i="100" l="1"/>
  <c r="BV539" i="100"/>
  <c r="BV431" i="100"/>
  <c r="BG502" i="100"/>
  <c r="BG574" i="100"/>
  <c r="BG503" i="100"/>
  <c r="BG577" i="100"/>
  <c r="BG504" i="100"/>
  <c r="BG494" i="100"/>
  <c r="BG572" i="100"/>
  <c r="BH489" i="100"/>
  <c r="BH573" i="100" s="1"/>
  <c r="BH488" i="100"/>
  <c r="BH490" i="100"/>
  <c r="BH491" i="100"/>
  <c r="BH575" i="100" s="1"/>
  <c r="BH493" i="100"/>
  <c r="BH492" i="100"/>
  <c r="BH576" i="100" s="1"/>
  <c r="BJ469" i="100"/>
  <c r="BI467" i="100"/>
  <c r="BW540" i="100" l="1"/>
  <c r="BX540" i="100"/>
  <c r="BW431" i="100"/>
  <c r="BW539" i="100"/>
  <c r="BH502" i="100"/>
  <c r="BH574" i="100"/>
  <c r="BH503" i="100"/>
  <c r="BH577" i="100"/>
  <c r="BH504" i="100"/>
  <c r="BH494" i="100"/>
  <c r="BH572" i="100"/>
  <c r="BI492" i="100"/>
  <c r="BI576" i="100" s="1"/>
  <c r="BI488" i="100"/>
  <c r="BI489" i="100"/>
  <c r="BI573" i="100" s="1"/>
  <c r="BI491" i="100"/>
  <c r="BI575" i="100" s="1"/>
  <c r="BI490" i="100"/>
  <c r="BI493" i="100"/>
  <c r="BJ467" i="100"/>
  <c r="BK469" i="100"/>
  <c r="BX435" i="100" l="1"/>
  <c r="BY540" i="100"/>
  <c r="BX539" i="100"/>
  <c r="BX431" i="100"/>
  <c r="BI502" i="100"/>
  <c r="BI577" i="100"/>
  <c r="BI504" i="100"/>
  <c r="BI574" i="100"/>
  <c r="BI503" i="100"/>
  <c r="BI494" i="100"/>
  <c r="BI572" i="100"/>
  <c r="BJ493" i="100"/>
  <c r="BJ490" i="100"/>
  <c r="BJ489" i="100"/>
  <c r="BJ573" i="100" s="1"/>
  <c r="BJ491" i="100"/>
  <c r="BJ575" i="100" s="1"/>
  <c r="BJ492" i="100"/>
  <c r="BJ576" i="100" s="1"/>
  <c r="BJ488" i="100"/>
  <c r="BL469" i="100"/>
  <c r="BK467" i="100"/>
  <c r="BY435" i="100" l="1"/>
  <c r="BZ540" i="100"/>
  <c r="BY539" i="100"/>
  <c r="BY431" i="100"/>
  <c r="BJ502" i="100"/>
  <c r="BJ577" i="100"/>
  <c r="BJ504" i="100"/>
  <c r="BJ574" i="100"/>
  <c r="BJ503" i="100"/>
  <c r="BK488" i="100"/>
  <c r="BK490" i="100"/>
  <c r="BK491" i="100"/>
  <c r="BK575" i="100" s="1"/>
  <c r="BK492" i="100"/>
  <c r="BK576" i="100" s="1"/>
  <c r="BK489" i="100"/>
  <c r="BK573" i="100" s="1"/>
  <c r="BK493" i="100"/>
  <c r="BL467" i="100"/>
  <c r="BM469" i="100"/>
  <c r="BJ494" i="100"/>
  <c r="BJ572" i="100"/>
  <c r="BZ435" i="100" l="1"/>
  <c r="CA540" i="100"/>
  <c r="BZ539" i="100"/>
  <c r="BZ431" i="100"/>
  <c r="BK577" i="100"/>
  <c r="BK504" i="100"/>
  <c r="BK574" i="100"/>
  <c r="BK503" i="100"/>
  <c r="BK502" i="100"/>
  <c r="BL488" i="100"/>
  <c r="BL491" i="100"/>
  <c r="BL575" i="100" s="1"/>
  <c r="BL489" i="100"/>
  <c r="BL573" i="100" s="1"/>
  <c r="BL493" i="100"/>
  <c r="BL492" i="100"/>
  <c r="BL576" i="100" s="1"/>
  <c r="BL490" i="100"/>
  <c r="BN469" i="100"/>
  <c r="BM467" i="100"/>
  <c r="BK494" i="100"/>
  <c r="BK572" i="100"/>
  <c r="CA435" i="100" l="1"/>
  <c r="CB435" i="100"/>
  <c r="CA431" i="100"/>
  <c r="CA539" i="100"/>
  <c r="BL502" i="100"/>
  <c r="BL574" i="100"/>
  <c r="BL503" i="100"/>
  <c r="BL577" i="100"/>
  <c r="BL504" i="100"/>
  <c r="BL494" i="100"/>
  <c r="BL572" i="100"/>
  <c r="BM489" i="100"/>
  <c r="BM573" i="100" s="1"/>
  <c r="BM490" i="100"/>
  <c r="BM492" i="100"/>
  <c r="BM576" i="100" s="1"/>
  <c r="BM491" i="100"/>
  <c r="BM575" i="100" s="1"/>
  <c r="BM488" i="100"/>
  <c r="BM502" i="100" s="1"/>
  <c r="BM493" i="100"/>
  <c r="BN467" i="100"/>
  <c r="BO469" i="100"/>
  <c r="CB540" i="100" l="1"/>
  <c r="CC540" i="100"/>
  <c r="CB431" i="100"/>
  <c r="CB539" i="100"/>
  <c r="BM577" i="100"/>
  <c r="BM504" i="100"/>
  <c r="BM574" i="100"/>
  <c r="BM503" i="100"/>
  <c r="BP469" i="100"/>
  <c r="BO467" i="100"/>
  <c r="BN492" i="100"/>
  <c r="BN576" i="100" s="1"/>
  <c r="BN488" i="100"/>
  <c r="BN493" i="100"/>
  <c r="BN489" i="100"/>
  <c r="BN573" i="100" s="1"/>
  <c r="BN491" i="100"/>
  <c r="BN575" i="100" s="1"/>
  <c r="BN490" i="100"/>
  <c r="BM494" i="100"/>
  <c r="K494" i="100" s="1"/>
  <c r="BM572" i="100"/>
  <c r="CC435" i="100" l="1"/>
  <c r="CD540" i="100"/>
  <c r="CC539" i="100"/>
  <c r="CC431" i="100"/>
  <c r="BN502" i="100"/>
  <c r="BN577" i="100"/>
  <c r="BN504" i="100"/>
  <c r="BN574" i="100"/>
  <c r="BN503" i="100"/>
  <c r="BN494" i="100"/>
  <c r="BN572" i="100"/>
  <c r="BO490" i="100"/>
  <c r="BO488" i="100"/>
  <c r="BO493" i="100"/>
  <c r="BO492" i="100"/>
  <c r="BO576" i="100" s="1"/>
  <c r="BO489" i="100"/>
  <c r="BO573" i="100" s="1"/>
  <c r="BO491" i="100"/>
  <c r="BO575" i="100" s="1"/>
  <c r="BQ469" i="100"/>
  <c r="BP467" i="100"/>
  <c r="CD435" i="100" l="1"/>
  <c r="CD539" i="100"/>
  <c r="CD431" i="100"/>
  <c r="BO502" i="100"/>
  <c r="BO574" i="100"/>
  <c r="BO503" i="100"/>
  <c r="BO577" i="100"/>
  <c r="BO504" i="100"/>
  <c r="BP488" i="100"/>
  <c r="BP489" i="100"/>
  <c r="BP573" i="100" s="1"/>
  <c r="BP491" i="100"/>
  <c r="BP575" i="100" s="1"/>
  <c r="BP493" i="100"/>
  <c r="BP490" i="100"/>
  <c r="BP492" i="100"/>
  <c r="BP576" i="100" s="1"/>
  <c r="BO494" i="100"/>
  <c r="BO572" i="100"/>
  <c r="BQ467" i="100"/>
  <c r="BR469" i="100"/>
  <c r="BP574" i="100" l="1"/>
  <c r="BP503" i="100"/>
  <c r="BP502" i="100"/>
  <c r="BP577" i="100"/>
  <c r="BP504" i="100"/>
  <c r="BS469" i="100"/>
  <c r="BR467" i="100"/>
  <c r="BQ491" i="100"/>
  <c r="BQ575" i="100" s="1"/>
  <c r="BQ488" i="100"/>
  <c r="BQ493" i="100"/>
  <c r="BQ489" i="100"/>
  <c r="BQ573" i="100" s="1"/>
  <c r="BQ490" i="100"/>
  <c r="BQ492" i="100"/>
  <c r="BQ576" i="100" s="1"/>
  <c r="BP572" i="100"/>
  <c r="BP494" i="100"/>
  <c r="BQ574" i="100" l="1"/>
  <c r="BQ503" i="100"/>
  <c r="BQ577" i="100"/>
  <c r="BQ504" i="100"/>
  <c r="BQ502" i="100"/>
  <c r="BQ572" i="100"/>
  <c r="BQ494" i="100"/>
  <c r="BR488" i="100"/>
  <c r="BR490" i="100"/>
  <c r="BR491" i="100"/>
  <c r="BR575" i="100" s="1"/>
  <c r="BR493" i="100"/>
  <c r="BR489" i="100"/>
  <c r="BR573" i="100" s="1"/>
  <c r="BR492" i="100"/>
  <c r="BR576" i="100" s="1"/>
  <c r="BT469" i="100"/>
  <c r="BS467" i="100"/>
  <c r="BR574" i="100" l="1"/>
  <c r="BR503" i="100"/>
  <c r="BR577" i="100"/>
  <c r="BR504" i="100"/>
  <c r="BR502" i="100"/>
  <c r="BS488" i="100"/>
  <c r="BS490" i="100"/>
  <c r="BS491" i="100"/>
  <c r="BS575" i="100" s="1"/>
  <c r="BS492" i="100"/>
  <c r="BS576" i="100" s="1"/>
  <c r="BS489" i="100"/>
  <c r="BS573" i="100" s="1"/>
  <c r="BS493" i="100"/>
  <c r="BT467" i="100"/>
  <c r="BU469" i="100"/>
  <c r="BR494" i="100"/>
  <c r="BR572" i="100"/>
  <c r="BS502" i="100" l="1"/>
  <c r="BS577" i="100"/>
  <c r="BS504" i="100"/>
  <c r="BS574" i="100"/>
  <c r="BS503" i="100"/>
  <c r="BU467" i="100"/>
  <c r="BV469" i="100"/>
  <c r="BT490" i="100"/>
  <c r="BT489" i="100"/>
  <c r="BT573" i="100" s="1"/>
  <c r="BT491" i="100"/>
  <c r="BT575" i="100" s="1"/>
  <c r="BT488" i="100"/>
  <c r="BT492" i="100"/>
  <c r="BT576" i="100" s="1"/>
  <c r="BT493" i="100"/>
  <c r="BS494" i="100"/>
  <c r="BS572" i="100"/>
  <c r="BT577" i="100" l="1"/>
  <c r="BT504" i="100"/>
  <c r="BT502" i="100"/>
  <c r="BT574" i="100"/>
  <c r="BT503" i="100"/>
  <c r="BU492" i="100"/>
  <c r="BU576" i="100" s="1"/>
  <c r="BU490" i="100"/>
  <c r="BU491" i="100"/>
  <c r="BU575" i="100" s="1"/>
  <c r="BU489" i="100"/>
  <c r="BU573" i="100" s="1"/>
  <c r="BU493" i="100"/>
  <c r="BU488" i="100"/>
  <c r="BT572" i="100"/>
  <c r="BT494" i="100"/>
  <c r="BW469" i="100"/>
  <c r="BV467" i="100"/>
  <c r="BU502" i="100" l="1"/>
  <c r="BU574" i="100"/>
  <c r="BU503" i="100"/>
  <c r="BU577" i="100"/>
  <c r="BU504" i="100"/>
  <c r="BV488" i="100"/>
  <c r="BV491" i="100"/>
  <c r="BV575" i="100" s="1"/>
  <c r="BV490" i="100"/>
  <c r="BV489" i="100"/>
  <c r="BV573" i="100" s="1"/>
  <c r="BV492" i="100"/>
  <c r="BV576" i="100" s="1"/>
  <c r="BV493" i="100"/>
  <c r="BU494" i="100"/>
  <c r="BU572" i="100"/>
  <c r="BW467" i="100"/>
  <c r="BX469" i="100"/>
  <c r="BV502" i="100" l="1"/>
  <c r="BV574" i="100"/>
  <c r="BV503" i="100"/>
  <c r="BV577" i="100"/>
  <c r="BV504" i="100"/>
  <c r="BX467" i="100"/>
  <c r="BY469" i="100"/>
  <c r="BW491" i="100"/>
  <c r="BW575" i="100" s="1"/>
  <c r="BW489" i="100"/>
  <c r="BW573" i="100" s="1"/>
  <c r="BW493" i="100"/>
  <c r="BW488" i="100"/>
  <c r="BW492" i="100"/>
  <c r="BW576" i="100" s="1"/>
  <c r="BW490" i="100"/>
  <c r="BV494" i="100"/>
  <c r="BV572" i="100"/>
  <c r="BW502" i="100" l="1"/>
  <c r="BW574" i="100"/>
  <c r="BW503" i="100"/>
  <c r="BW577" i="100"/>
  <c r="BW504" i="100"/>
  <c r="BW494" i="100"/>
  <c r="BW572" i="100"/>
  <c r="BZ469" i="100"/>
  <c r="BY467" i="100"/>
  <c r="BX492" i="100"/>
  <c r="BX576" i="100" s="1"/>
  <c r="BX489" i="100"/>
  <c r="BX573" i="100" s="1"/>
  <c r="BX493" i="100"/>
  <c r="BX488" i="100"/>
  <c r="BX491" i="100"/>
  <c r="BX575" i="100" s="1"/>
  <c r="BX490" i="100"/>
  <c r="BX502" i="100" l="1"/>
  <c r="BX574" i="100"/>
  <c r="BX503" i="100"/>
  <c r="BX577" i="100"/>
  <c r="BX504" i="100"/>
  <c r="BX494" i="100"/>
  <c r="BX572" i="100"/>
  <c r="BY490" i="100"/>
  <c r="BY493" i="100"/>
  <c r="BY489" i="100"/>
  <c r="BY573" i="100" s="1"/>
  <c r="BY491" i="100"/>
  <c r="BY575" i="100" s="1"/>
  <c r="BY492" i="100"/>
  <c r="BY576" i="100" s="1"/>
  <c r="BY488" i="100"/>
  <c r="BZ467" i="100"/>
  <c r="CA469" i="100"/>
  <c r="BY574" i="100" l="1"/>
  <c r="BY503" i="100"/>
  <c r="BY502" i="100"/>
  <c r="BY577" i="100"/>
  <c r="BY504" i="100"/>
  <c r="BY494" i="100"/>
  <c r="BY572" i="100"/>
  <c r="CA467" i="100"/>
  <c r="CB469" i="100"/>
  <c r="BZ489" i="100"/>
  <c r="BZ573" i="100" s="1"/>
  <c r="BZ491" i="100"/>
  <c r="BZ575" i="100" s="1"/>
  <c r="BZ488" i="100"/>
  <c r="BZ490" i="100"/>
  <c r="BZ493" i="100"/>
  <c r="BZ492" i="100"/>
  <c r="BZ576" i="100" s="1"/>
  <c r="BZ502" i="100" l="1"/>
  <c r="BZ577" i="100"/>
  <c r="BZ504" i="100"/>
  <c r="BZ574" i="100"/>
  <c r="BZ503" i="100"/>
  <c r="CB467" i="100"/>
  <c r="CC469" i="100"/>
  <c r="BZ494" i="100"/>
  <c r="BZ572" i="100"/>
  <c r="CA489" i="100"/>
  <c r="CA573" i="100" s="1"/>
  <c r="CA492" i="100"/>
  <c r="CA576" i="100" s="1"/>
  <c r="CA490" i="100"/>
  <c r="CA493" i="100"/>
  <c r="CA488" i="100"/>
  <c r="CA491" i="100"/>
  <c r="CA575" i="100" s="1"/>
  <c r="CA502" i="100" l="1"/>
  <c r="CA577" i="100"/>
  <c r="CA504" i="100"/>
  <c r="CA574" i="100"/>
  <c r="CA503" i="100"/>
  <c r="CC467" i="100"/>
  <c r="CD469" i="100"/>
  <c r="CD467" i="100" s="1"/>
  <c r="CA572" i="100"/>
  <c r="CA494" i="100"/>
  <c r="CB489" i="100"/>
  <c r="CB573" i="100" s="1"/>
  <c r="CB488" i="100"/>
  <c r="CB493" i="100"/>
  <c r="CB490" i="100"/>
  <c r="CB492" i="100"/>
  <c r="CB576" i="100" s="1"/>
  <c r="CB491" i="100"/>
  <c r="CB575" i="100" s="1"/>
  <c r="CB574" i="100" l="1"/>
  <c r="CB503" i="100"/>
  <c r="CB577" i="100"/>
  <c r="CB504" i="100"/>
  <c r="CB502" i="100"/>
  <c r="CB494" i="100"/>
  <c r="CB572" i="100"/>
  <c r="CD489" i="100"/>
  <c r="CD573" i="100" s="1"/>
  <c r="CD488" i="100"/>
  <c r="CD490" i="100"/>
  <c r="CD492" i="100"/>
  <c r="CD576" i="100" s="1"/>
  <c r="CD493" i="100"/>
  <c r="CD491" i="100"/>
  <c r="CD575" i="100" s="1"/>
  <c r="CC492" i="100"/>
  <c r="CC576" i="100" s="1"/>
  <c r="CC493" i="100"/>
  <c r="CC490" i="100"/>
  <c r="CC488" i="100"/>
  <c r="CC491" i="100"/>
  <c r="CC575" i="100" s="1"/>
  <c r="CC489" i="100"/>
  <c r="CC573" i="100" s="1"/>
  <c r="CD502" i="100" l="1"/>
  <c r="CC502" i="100"/>
  <c r="CC574" i="100"/>
  <c r="CC503" i="100"/>
  <c r="CD577" i="100"/>
  <c r="CD504" i="100"/>
  <c r="CC577" i="100"/>
  <c r="CC504" i="100"/>
  <c r="CD574" i="100"/>
  <c r="CD503" i="100"/>
  <c r="CC494" i="100"/>
  <c r="CC572" i="100"/>
  <c r="CD494" i="100"/>
  <c r="CD572" i="100"/>
  <c r="AI240" i="100" l="1"/>
  <c r="AI241" i="100" s="1"/>
  <c r="CB240" i="100"/>
  <c r="CB241" i="100" s="1"/>
  <c r="CC240" i="100"/>
  <c r="CC241" i="100" s="1"/>
  <c r="AJ240" i="100"/>
  <c r="AJ241" i="100" s="1"/>
  <c r="AW240" i="100"/>
  <c r="AW241" i="100" s="1"/>
  <c r="AW242" i="100" s="1"/>
  <c r="AW243" i="100" s="1"/>
  <c r="AS240" i="100"/>
  <c r="AS241" i="100" s="1"/>
  <c r="BC240" i="100"/>
  <c r="BC241" i="100" s="1"/>
  <c r="BE240" i="100"/>
  <c r="BE241" i="100" s="1"/>
  <c r="BW240" i="100"/>
  <c r="BW241" i="100" s="1"/>
  <c r="AP240" i="100"/>
  <c r="AP241" i="100" s="1"/>
  <c r="AP242" i="100" s="1"/>
  <c r="AP243" i="100" s="1"/>
  <c r="BY240" i="100"/>
  <c r="BY241" i="100" s="1"/>
  <c r="BY242" i="100" s="1"/>
  <c r="BY243" i="100" s="1"/>
  <c r="BA240" i="100"/>
  <c r="BA241" i="100" s="1"/>
  <c r="BO240" i="100"/>
  <c r="BO241" i="100" s="1"/>
  <c r="BM240" i="100"/>
  <c r="BM241" i="100" s="1"/>
  <c r="AZ240" i="100"/>
  <c r="AZ241" i="100" s="1"/>
  <c r="AT240" i="100"/>
  <c r="AT241" i="100" s="1"/>
  <c r="BH240" i="100"/>
  <c r="BH241" i="100" s="1"/>
  <c r="AM240" i="100"/>
  <c r="AM241" i="100" s="1"/>
  <c r="BX240" i="100"/>
  <c r="BX241" i="100" s="1"/>
  <c r="BN240" i="100"/>
  <c r="BN241" i="100" s="1"/>
  <c r="CD240" i="100"/>
  <c r="CD241" i="100" s="1"/>
  <c r="CD242" i="100" s="1"/>
  <c r="CD243" i="100" s="1"/>
  <c r="AL240" i="100"/>
  <c r="AL241" i="100" s="1"/>
  <c r="BU240" i="100"/>
  <c r="BU241" i="100" s="1"/>
  <c r="AF240" i="100"/>
  <c r="AF241" i="100" s="1"/>
  <c r="AN240" i="100"/>
  <c r="AN241" i="100" s="1"/>
  <c r="AH240" i="100"/>
  <c r="AH241" i="100" s="1"/>
  <c r="BT240" i="100"/>
  <c r="BT241" i="100" s="1"/>
  <c r="CA240" i="100"/>
  <c r="CA241" i="100" s="1"/>
  <c r="AG240" i="100"/>
  <c r="AG241" i="100" s="1"/>
  <c r="BR240" i="100"/>
  <c r="BR241" i="100" s="1"/>
  <c r="BL240" i="100"/>
  <c r="BL241" i="100" s="1"/>
  <c r="AV240" i="100"/>
  <c r="AV241" i="100" s="1"/>
  <c r="AQ240" i="100"/>
  <c r="AQ241" i="100" s="1"/>
  <c r="BK240" i="100"/>
  <c r="BK241" i="100" s="1"/>
  <c r="BF240" i="100"/>
  <c r="BF241" i="100" s="1"/>
  <c r="AX240" i="100"/>
  <c r="AX241" i="100" s="1"/>
  <c r="W240" i="100"/>
  <c r="W241" i="100" s="1"/>
  <c r="BJ240" i="100"/>
  <c r="BJ241" i="100" s="1"/>
  <c r="BB240" i="100"/>
  <c r="BB241" i="100" s="1"/>
  <c r="BG240" i="100"/>
  <c r="BG241" i="100" s="1"/>
  <c r="BG242" i="100" s="1"/>
  <c r="BG243" i="100" s="1"/>
  <c r="AY240" i="100"/>
  <c r="AY241" i="100" s="1"/>
  <c r="Y240" i="100"/>
  <c r="Y241" i="100" s="1"/>
  <c r="BI240" i="100"/>
  <c r="BI241" i="100" s="1"/>
  <c r="BI242" i="100" s="1"/>
  <c r="BI243" i="100" s="1"/>
  <c r="Z240" i="100"/>
  <c r="Z241" i="100" s="1"/>
  <c r="AB240" i="100"/>
  <c r="AB241" i="100" s="1"/>
  <c r="AC240" i="100"/>
  <c r="AC241" i="100" s="1"/>
  <c r="BV240" i="100"/>
  <c r="BV241" i="100" s="1"/>
  <c r="AK240" i="100"/>
  <c r="AK241" i="100" s="1"/>
  <c r="AO240" i="100"/>
  <c r="AO241" i="100" s="1"/>
  <c r="BQ240" i="100"/>
  <c r="BQ241" i="100" s="1"/>
  <c r="AU240" i="100"/>
  <c r="AU241" i="100" s="1"/>
  <c r="AR240" i="100"/>
  <c r="AR241" i="100" s="1"/>
  <c r="AD240" i="100"/>
  <c r="AD241" i="100" s="1"/>
  <c r="BP240" i="100"/>
  <c r="BP241" i="100" s="1"/>
  <c r="BZ240" i="100"/>
  <c r="BZ241" i="100" s="1"/>
  <c r="BS240" i="100"/>
  <c r="BS241" i="100" s="1"/>
  <c r="AE240" i="100"/>
  <c r="AE241" i="100" s="1"/>
  <c r="X240" i="100"/>
  <c r="X241" i="100" s="1"/>
  <c r="BD240" i="100"/>
  <c r="BD241" i="100" s="1"/>
  <c r="BS242" i="100" l="1"/>
  <c r="BS243" i="100" s="1"/>
  <c r="AD242" i="100"/>
  <c r="AD243" i="100" s="1"/>
  <c r="AO242" i="100"/>
  <c r="AO243" i="100" s="1"/>
  <c r="X242" i="100"/>
  <c r="X243" i="100" s="1"/>
  <c r="BP242" i="100"/>
  <c r="BP243" i="100" s="1"/>
  <c r="AR242" i="100"/>
  <c r="AR243" i="100" s="1"/>
  <c r="BQ242" i="100"/>
  <c r="BQ243" i="100" s="1"/>
  <c r="AC242" i="100"/>
  <c r="AC243" i="100" s="1"/>
  <c r="BB242" i="100"/>
  <c r="BB243" i="100" s="1"/>
  <c r="AX242" i="100"/>
  <c r="AX243" i="100" s="1"/>
  <c r="AH242" i="100"/>
  <c r="AH243" i="100" s="1"/>
  <c r="BU242" i="100"/>
  <c r="BU243" i="100" s="1"/>
  <c r="BN242" i="100"/>
  <c r="BN243" i="100" s="1"/>
  <c r="AM242" i="100"/>
  <c r="AM243" i="100" s="1"/>
  <c r="AZ242" i="100"/>
  <c r="AZ243" i="100" s="1"/>
  <c r="BM242" i="100"/>
  <c r="BM243" i="100" s="1"/>
  <c r="BO242" i="100"/>
  <c r="BO243" i="100" s="1"/>
  <c r="BA242" i="100"/>
  <c r="BA243" i="100" s="1"/>
  <c r="BE242" i="100"/>
  <c r="BE243" i="100" s="1"/>
  <c r="CC242" i="100"/>
  <c r="CC243" i="100" s="1"/>
  <c r="AE242" i="100"/>
  <c r="AE243" i="100" s="1"/>
  <c r="BV242" i="100"/>
  <c r="BV243" i="100" s="1"/>
  <c r="W242" i="100"/>
  <c r="BF242" i="100"/>
  <c r="BF243" i="100" s="1"/>
  <c r="AQ242" i="100"/>
  <c r="AQ243" i="100" s="1"/>
  <c r="AG242" i="100"/>
  <c r="AG243" i="100" s="1"/>
  <c r="CA242" i="100"/>
  <c r="CA243" i="100" s="1"/>
  <c r="BT242" i="100"/>
  <c r="BT243" i="100" s="1"/>
  <c r="AF242" i="100"/>
  <c r="AF243" i="100" s="1"/>
  <c r="AL242" i="100"/>
  <c r="AL243" i="100" s="1"/>
  <c r="AT242" i="100"/>
  <c r="AT243" i="100" s="1"/>
  <c r="BX242" i="100"/>
  <c r="BX243" i="100" s="1"/>
  <c r="AI242" i="100"/>
  <c r="AI243" i="100" s="1"/>
  <c r="BD242" i="100"/>
  <c r="BD243" i="100" s="1"/>
  <c r="AK242" i="100"/>
  <c r="AK243" i="100" s="1"/>
  <c r="Z242" i="100"/>
  <c r="Z243" i="100" s="1"/>
  <c r="BC242" i="100"/>
  <c r="BC243" i="100" s="1"/>
  <c r="AS242" i="100"/>
  <c r="AS243" i="100" s="1"/>
  <c r="AJ242" i="100"/>
  <c r="AJ243" i="100" s="1"/>
  <c r="BZ242" i="100"/>
  <c r="BZ243" i="100" s="1"/>
  <c r="AU242" i="100"/>
  <c r="AU243" i="100" s="1"/>
  <c r="AB242" i="100"/>
  <c r="AB243" i="100" s="1"/>
  <c r="Y242" i="100"/>
  <c r="Y243" i="100" s="1"/>
  <c r="AY242" i="100"/>
  <c r="AY243" i="100" s="1"/>
  <c r="BJ242" i="100"/>
  <c r="BJ243" i="100" s="1"/>
  <c r="BK242" i="100"/>
  <c r="BK243" i="100" s="1"/>
  <c r="AV242" i="100"/>
  <c r="AV243" i="100" s="1"/>
  <c r="BR242" i="100"/>
  <c r="BR243" i="100" s="1"/>
  <c r="AN242" i="100"/>
  <c r="AN243" i="100" s="1"/>
  <c r="BH242" i="100"/>
  <c r="BH243" i="100" s="1"/>
  <c r="BW242" i="100"/>
  <c r="BW243" i="100" s="1"/>
  <c r="BL242" i="100"/>
  <c r="BL243" i="100" s="1"/>
  <c r="CB242" i="100"/>
  <c r="CB243" i="100" s="1"/>
  <c r="K242" i="100" l="1" a="1"/>
  <c r="K242" i="100" s="1"/>
  <c r="W243" i="100"/>
  <c r="K243" i="100" l="1" a="1"/>
  <c r="K243" i="100" s="1"/>
  <c r="U248" i="100" l="1"/>
  <c r="V248" i="100"/>
  <c r="T248" i="100"/>
  <c r="AA248" i="100"/>
  <c r="V249" i="100" l="1"/>
  <c r="V253" i="100"/>
  <c r="AA249" i="100"/>
  <c r="AA253" i="100"/>
  <c r="T249" i="100"/>
  <c r="T253" i="100"/>
  <c r="U249" i="100"/>
  <c r="U253" i="100"/>
  <c r="U254" i="100" l="1"/>
  <c r="U284" i="100"/>
  <c r="U301" i="100" s="1"/>
  <c r="U259" i="100"/>
  <c r="T284" i="100"/>
  <c r="T254" i="100"/>
  <c r="T259" i="100"/>
  <c r="AA254" i="100"/>
  <c r="AA259" i="100"/>
  <c r="AA284" i="100"/>
  <c r="V254" i="100"/>
  <c r="V284" i="100"/>
  <c r="V301" i="100" s="1"/>
  <c r="V259" i="100"/>
  <c r="U255" i="100"/>
  <c r="U250" i="100"/>
  <c r="T250" i="100"/>
  <c r="T255" i="100"/>
  <c r="AA255" i="100"/>
  <c r="AA250" i="100"/>
  <c r="V255" i="100"/>
  <c r="V250" i="100"/>
  <c r="V261" i="100" s="1"/>
  <c r="U261" i="100" l="1"/>
  <c r="AA301" i="100"/>
  <c r="AA331" i="100" s="1"/>
  <c r="V256" i="100"/>
  <c r="AA256" i="100"/>
  <c r="U256" i="100"/>
  <c r="T261" i="100"/>
  <c r="AA315" i="100"/>
  <c r="AA260" i="100"/>
  <c r="AA283" i="100"/>
  <c r="U331" i="100"/>
  <c r="U522" i="100"/>
  <c r="U521" i="100"/>
  <c r="AA261" i="100"/>
  <c r="T315" i="100"/>
  <c r="T283" i="100"/>
  <c r="T260" i="100"/>
  <c r="V315" i="100"/>
  <c r="V260" i="100"/>
  <c r="V262" i="100" s="1"/>
  <c r="V283" i="100"/>
  <c r="T256" i="100"/>
  <c r="V331" i="100"/>
  <c r="V522" i="100"/>
  <c r="V521" i="100"/>
  <c r="T301" i="100"/>
  <c r="U315" i="100"/>
  <c r="U260" i="100"/>
  <c r="U283" i="100"/>
  <c r="U262" i="100" l="1"/>
  <c r="AA521" i="100"/>
  <c r="AA522" i="100"/>
  <c r="T285" i="100"/>
  <c r="T300" i="100"/>
  <c r="T522" i="100"/>
  <c r="T331" i="100"/>
  <c r="T521" i="100"/>
  <c r="AA285" i="100"/>
  <c r="AA300" i="100"/>
  <c r="T262" i="100"/>
  <c r="U285" i="100"/>
  <c r="U300" i="100"/>
  <c r="V285" i="100"/>
  <c r="V300" i="100"/>
  <c r="AA262" i="100"/>
  <c r="T303" i="100" l="1"/>
  <c r="T330" i="100"/>
  <c r="T354" i="100"/>
  <c r="T364" i="100" s="1"/>
  <c r="V303" i="100"/>
  <c r="V354" i="100"/>
  <c r="V364" i="100" s="1"/>
  <c r="V330" i="100"/>
  <c r="U303" i="100"/>
  <c r="U330" i="100"/>
  <c r="U354" i="100"/>
  <c r="U364" i="100" s="1"/>
  <c r="AA303" i="100"/>
  <c r="AA330" i="100"/>
  <c r="AA354" i="100"/>
  <c r="AA364" i="100" s="1"/>
  <c r="U165" i="100" l="1"/>
  <c r="U335" i="100"/>
  <c r="U336" i="100" s="1"/>
  <c r="U348" i="100"/>
  <c r="AA367" i="100"/>
  <c r="AA536" i="100" s="1"/>
  <c r="AA366" i="100"/>
  <c r="AA535" i="100" s="1"/>
  <c r="V165" i="100"/>
  <c r="V335" i="100"/>
  <c r="V336" i="100" s="1"/>
  <c r="V348" i="100"/>
  <c r="T165" i="100"/>
  <c r="T348" i="100"/>
  <c r="T335" i="100"/>
  <c r="T336" i="100" s="1"/>
  <c r="AA165" i="100"/>
  <c r="AA335" i="100"/>
  <c r="AA336" i="100" s="1"/>
  <c r="AA348" i="100"/>
  <c r="U366" i="100"/>
  <c r="U535" i="100" s="1"/>
  <c r="U367" i="100"/>
  <c r="U536" i="100" s="1"/>
  <c r="V366" i="100"/>
  <c r="V535" i="100" s="1"/>
  <c r="V367" i="100"/>
  <c r="V536" i="100" s="1"/>
  <c r="T366" i="100"/>
  <c r="T535" i="100" s="1"/>
  <c r="T367" i="100"/>
  <c r="T536" i="100" s="1"/>
  <c r="U350" i="100" l="1"/>
  <c r="U349" i="100"/>
  <c r="V349" i="100"/>
  <c r="V350" i="100"/>
  <c r="U368" i="100"/>
  <c r="AA349" i="100"/>
  <c r="AA350" i="100"/>
  <c r="T349" i="100"/>
  <c r="T350" i="100"/>
  <c r="T368" i="100"/>
  <c r="V368" i="100"/>
  <c r="AA368" i="100"/>
  <c r="T523" i="100" l="1"/>
  <c r="T529" i="100"/>
  <c r="AA523" i="100"/>
  <c r="AA529" i="100"/>
  <c r="U371" i="100"/>
  <c r="U523" i="100"/>
  <c r="U529" i="100"/>
  <c r="AA371" i="100"/>
  <c r="V524" i="100"/>
  <c r="V530" i="100"/>
  <c r="V523" i="100"/>
  <c r="V529" i="100"/>
  <c r="V371" i="100"/>
  <c r="T371" i="100"/>
  <c r="T530" i="100"/>
  <c r="T524" i="100"/>
  <c r="AA530" i="100"/>
  <c r="AA524" i="100"/>
  <c r="U524" i="100"/>
  <c r="U530" i="100"/>
  <c r="AV247" i="100" l="1"/>
  <c r="AV248" i="100" s="1"/>
  <c r="BA247" i="100"/>
  <c r="BA248" i="100" s="1"/>
  <c r="CA247" i="100"/>
  <c r="CA248" i="100" s="1"/>
  <c r="BV247" i="100"/>
  <c r="BV248" i="100" s="1"/>
  <c r="BV249" i="100" s="1"/>
  <c r="AD247" i="100"/>
  <c r="AD248" i="100" s="1"/>
  <c r="CB247" i="100"/>
  <c r="CB248" i="100" s="1"/>
  <c r="AU247" i="100"/>
  <c r="AU248" i="100" s="1"/>
  <c r="AT247" i="100"/>
  <c r="AT248" i="100" s="1"/>
  <c r="AT249" i="100" s="1"/>
  <c r="BG247" i="100"/>
  <c r="BG248" i="100" s="1"/>
  <c r="BG249" i="100" s="1"/>
  <c r="AJ247" i="100"/>
  <c r="AJ248" i="100" s="1"/>
  <c r="AJ249" i="100" s="1"/>
  <c r="BU247" i="100"/>
  <c r="BU248" i="100" s="1"/>
  <c r="BU249" i="100" s="1"/>
  <c r="AI247" i="100"/>
  <c r="AI248" i="100" s="1"/>
  <c r="AI249" i="100" s="1"/>
  <c r="AC247" i="100"/>
  <c r="AC248" i="100" s="1"/>
  <c r="AC249" i="100" s="1"/>
  <c r="Z247" i="100"/>
  <c r="Z248" i="100" s="1"/>
  <c r="BQ247" i="100"/>
  <c r="BQ248" i="100" s="1"/>
  <c r="BQ249" i="100" s="1"/>
  <c r="BY247" i="100"/>
  <c r="BY248" i="100" s="1"/>
  <c r="Y247" i="100"/>
  <c r="Y248" i="100" s="1"/>
  <c r="Y249" i="100" s="1"/>
  <c r="CD247" i="100"/>
  <c r="CD248" i="100" s="1"/>
  <c r="AF247" i="100"/>
  <c r="AF248" i="100" s="1"/>
  <c r="AR247" i="100"/>
  <c r="AR248" i="100" s="1"/>
  <c r="AR249" i="100" s="1"/>
  <c r="BL247" i="100"/>
  <c r="BL248" i="100" s="1"/>
  <c r="BL249" i="100" s="1"/>
  <c r="CC247" i="100"/>
  <c r="CC248" i="100" s="1"/>
  <c r="CC249" i="100" s="1"/>
  <c r="AE247" i="100"/>
  <c r="AE248" i="100" s="1"/>
  <c r="AE249" i="100" s="1"/>
  <c r="BF247" i="100"/>
  <c r="BF248" i="100" s="1"/>
  <c r="BF249" i="100" s="1"/>
  <c r="BK247" i="100"/>
  <c r="BK248" i="100" s="1"/>
  <c r="BK249" i="100" s="1"/>
  <c r="BD247" i="100"/>
  <c r="BD248" i="100" s="1"/>
  <c r="AO247" i="100"/>
  <c r="AO248" i="100" s="1"/>
  <c r="BW247" i="100"/>
  <c r="BW248" i="100" s="1"/>
  <c r="BZ247" i="100"/>
  <c r="BZ248" i="100" s="1"/>
  <c r="AK247" i="100"/>
  <c r="AK248" i="100" s="1"/>
  <c r="BR247" i="100"/>
  <c r="BR248" i="100" s="1"/>
  <c r="BH247" i="100"/>
  <c r="BH248" i="100" s="1"/>
  <c r="BX247" i="100"/>
  <c r="BX248" i="100" s="1"/>
  <c r="BX249" i="100" s="1"/>
  <c r="AZ247" i="100"/>
  <c r="AZ248" i="100" s="1"/>
  <c r="W247" i="100"/>
  <c r="W248" i="100" s="1"/>
  <c r="BJ247" i="100"/>
  <c r="BJ248" i="100" s="1"/>
  <c r="BO247" i="100"/>
  <c r="BO248" i="100" s="1"/>
  <c r="BO249" i="100" s="1"/>
  <c r="BM247" i="100"/>
  <c r="BM248" i="100" s="1"/>
  <c r="AN247" i="100"/>
  <c r="AN248" i="100" s="1"/>
  <c r="BB247" i="100"/>
  <c r="BB248" i="100" s="1"/>
  <c r="BI247" i="100"/>
  <c r="BI248" i="100" s="1"/>
  <c r="BS247" i="100"/>
  <c r="BS248" i="100" s="1"/>
  <c r="BS249" i="100" s="1"/>
  <c r="AM247" i="100"/>
  <c r="AM248" i="100" s="1"/>
  <c r="AB247" i="100"/>
  <c r="AB248" i="100" s="1"/>
  <c r="BT247" i="100"/>
  <c r="BT248" i="100" s="1"/>
  <c r="AY247" i="100"/>
  <c r="AY248" i="100" s="1"/>
  <c r="BE247" i="100"/>
  <c r="BE248" i="100" s="1"/>
  <c r="BE249" i="100" s="1"/>
  <c r="BC247" i="100"/>
  <c r="BC248" i="100" s="1"/>
  <c r="BC249" i="100" s="1"/>
  <c r="AW247" i="100"/>
  <c r="AW248" i="100" s="1"/>
  <c r="BN247" i="100"/>
  <c r="BN248" i="100" s="1"/>
  <c r="AL247" i="100"/>
  <c r="AL248" i="100" s="1"/>
  <c r="BP247" i="100"/>
  <c r="BP248" i="100" s="1"/>
  <c r="AH247" i="100"/>
  <c r="AH248" i="100" s="1"/>
  <c r="AP247" i="100"/>
  <c r="AP248" i="100" s="1"/>
  <c r="AX247" i="100"/>
  <c r="AX248" i="100" s="1"/>
  <c r="AQ247" i="100"/>
  <c r="AQ248" i="100" s="1"/>
  <c r="AS247" i="100"/>
  <c r="AS248" i="100" s="1"/>
  <c r="X247" i="100"/>
  <c r="X248" i="100" s="1"/>
  <c r="AG247" i="100"/>
  <c r="AG248" i="100" s="1"/>
  <c r="AI253" i="100" l="1"/>
  <c r="AI254" i="100" s="1"/>
  <c r="CD249" i="100"/>
  <c r="CD253" i="100"/>
  <c r="CD254" i="100" s="1"/>
  <c r="Y253" i="100"/>
  <c r="Y284" i="100" s="1"/>
  <c r="Y301" i="100" s="1"/>
  <c r="Y331" i="100" s="1"/>
  <c r="BU253" i="100"/>
  <c r="BU259" i="100" s="1"/>
  <c r="CC253" i="100"/>
  <c r="CC254" i="100" s="1"/>
  <c r="AR253" i="100"/>
  <c r="AR259" i="100" s="1"/>
  <c r="AR260" i="100" s="1"/>
  <c r="BV253" i="100"/>
  <c r="BV254" i="100" s="1"/>
  <c r="BN249" i="100"/>
  <c r="BN253" i="100"/>
  <c r="BI249" i="100"/>
  <c r="BI253" i="100"/>
  <c r="BR249" i="100"/>
  <c r="BR253" i="100"/>
  <c r="AS249" i="100"/>
  <c r="AS253" i="100"/>
  <c r="AW249" i="100"/>
  <c r="AW253" i="100"/>
  <c r="AM249" i="100"/>
  <c r="AM253" i="100"/>
  <c r="BB249" i="100"/>
  <c r="BB253" i="100"/>
  <c r="AK249" i="100"/>
  <c r="AK253" i="100"/>
  <c r="BD249" i="100"/>
  <c r="BD253" i="100"/>
  <c r="BY249" i="100"/>
  <c r="BY253" i="100"/>
  <c r="AQ249" i="100"/>
  <c r="AQ253" i="100"/>
  <c r="BP249" i="100"/>
  <c r="BP253" i="100"/>
  <c r="AY249" i="100"/>
  <c r="AY253" i="100"/>
  <c r="AN249" i="100"/>
  <c r="AN253" i="100"/>
  <c r="BJ249" i="100"/>
  <c r="BJ253" i="100"/>
  <c r="BZ249" i="100"/>
  <c r="BZ253" i="100"/>
  <c r="AP249" i="100"/>
  <c r="AP253" i="100"/>
  <c r="AB249" i="100"/>
  <c r="AB253" i="100"/>
  <c r="AZ249" i="100"/>
  <c r="AZ253" i="100"/>
  <c r="AO249" i="100"/>
  <c r="AO253" i="100"/>
  <c r="AH249" i="100"/>
  <c r="AH253" i="100"/>
  <c r="AG249" i="100"/>
  <c r="AG253" i="100"/>
  <c r="AX249" i="100"/>
  <c r="AX253" i="100"/>
  <c r="AL249" i="100"/>
  <c r="AL253" i="100"/>
  <c r="BT249" i="100"/>
  <c r="BT253" i="100"/>
  <c r="BM249" i="100"/>
  <c r="BM253" i="100"/>
  <c r="W253" i="100"/>
  <c r="W249" i="100"/>
  <c r="BH249" i="100"/>
  <c r="BH253" i="100"/>
  <c r="BW249" i="100"/>
  <c r="BW253" i="100"/>
  <c r="BC250" i="100"/>
  <c r="BO250" i="100"/>
  <c r="BX250" i="100"/>
  <c r="BL250" i="100"/>
  <c r="AF249" i="100"/>
  <c r="AF253" i="100"/>
  <c r="CD250" i="100"/>
  <c r="BQ250" i="100"/>
  <c r="Z249" i="100"/>
  <c r="Z253" i="100"/>
  <c r="AJ250" i="100"/>
  <c r="BG250" i="100"/>
  <c r="BA249" i="100"/>
  <c r="BA253" i="100"/>
  <c r="BE253" i="100"/>
  <c r="BE255" i="100" s="1"/>
  <c r="BK253" i="100"/>
  <c r="BF253" i="100"/>
  <c r="BF255" i="100" s="1"/>
  <c r="AE253" i="100"/>
  <c r="AE255" i="100" s="1"/>
  <c r="CC255" i="100"/>
  <c r="CC250" i="100"/>
  <c r="AC253" i="100"/>
  <c r="AC255" i="100" s="1"/>
  <c r="AI250" i="100"/>
  <c r="BU250" i="100"/>
  <c r="AT253" i="100"/>
  <c r="BV250" i="100"/>
  <c r="BS253" i="100"/>
  <c r="BS255" i="100" s="1"/>
  <c r="BE250" i="100"/>
  <c r="BS250" i="100"/>
  <c r="BK250" i="100"/>
  <c r="BF250" i="100"/>
  <c r="AE250" i="100"/>
  <c r="AC250" i="100"/>
  <c r="AT250" i="100"/>
  <c r="AU249" i="100"/>
  <c r="AU253" i="100"/>
  <c r="CB249" i="100"/>
  <c r="CB253" i="100"/>
  <c r="AD249" i="100"/>
  <c r="AD253" i="100"/>
  <c r="CA249" i="100"/>
  <c r="CA253" i="100"/>
  <c r="X249" i="100"/>
  <c r="X253" i="100"/>
  <c r="AV249" i="100"/>
  <c r="AV253" i="100"/>
  <c r="BC253" i="100"/>
  <c r="BC255" i="100" s="1"/>
  <c r="BO253" i="100"/>
  <c r="BX253" i="100"/>
  <c r="CC284" i="100"/>
  <c r="CC301" i="100" s="1"/>
  <c r="BL253" i="100"/>
  <c r="AR250" i="100"/>
  <c r="Y250" i="100"/>
  <c r="BQ253" i="100"/>
  <c r="AJ253" i="100"/>
  <c r="BG253" i="100"/>
  <c r="BG255" i="100" s="1"/>
  <c r="AI284" i="100"/>
  <c r="AI301" i="100" s="1"/>
  <c r="CC259" i="100"/>
  <c r="CC256" i="100" l="1"/>
  <c r="AR284" i="100"/>
  <c r="AR301" i="100" s="1"/>
  <c r="AI255" i="100"/>
  <c r="AI256" i="100" s="1"/>
  <c r="AI259" i="100"/>
  <c r="AI315" i="100" s="1"/>
  <c r="AR315" i="100"/>
  <c r="CD284" i="100"/>
  <c r="CD301" i="100" s="1"/>
  <c r="CD522" i="100" s="1"/>
  <c r="AR255" i="100"/>
  <c r="BV255" i="100"/>
  <c r="BV256" i="100" s="1"/>
  <c r="BV259" i="100"/>
  <c r="BV261" i="100" s="1"/>
  <c r="BV284" i="100"/>
  <c r="BV301" i="100" s="1"/>
  <c r="BV522" i="100" s="1"/>
  <c r="Y259" i="100"/>
  <c r="Y260" i="100" s="1"/>
  <c r="Y255" i="100"/>
  <c r="Y254" i="100"/>
  <c r="BU255" i="100"/>
  <c r="CC261" i="100"/>
  <c r="BU254" i="100"/>
  <c r="Y522" i="100"/>
  <c r="Y521" i="100"/>
  <c r="AR283" i="100"/>
  <c r="AR261" i="100"/>
  <c r="AR262" i="100" s="1"/>
  <c r="CD259" i="100"/>
  <c r="CD283" i="100" s="1"/>
  <c r="AR254" i="100"/>
  <c r="BU284" i="100"/>
  <c r="BU301" i="100" s="1"/>
  <c r="BU521" i="100" s="1"/>
  <c r="CD255" i="100"/>
  <c r="CD256" i="100" s="1"/>
  <c r="AI331" i="100"/>
  <c r="AI522" i="100"/>
  <c r="AI521" i="100"/>
  <c r="BQ284" i="100"/>
  <c r="BQ301" i="100" s="1"/>
  <c r="BQ254" i="100"/>
  <c r="BQ259" i="100"/>
  <c r="BQ261" i="100" s="1"/>
  <c r="BO254" i="100"/>
  <c r="BO284" i="100"/>
  <c r="BO301" i="100" s="1"/>
  <c r="BO259" i="100"/>
  <c r="BO261" i="100" s="1"/>
  <c r="X254" i="100"/>
  <c r="X259" i="100"/>
  <c r="X284" i="100"/>
  <c r="X301" i="100" s="1"/>
  <c r="AD254" i="100"/>
  <c r="AD284" i="100"/>
  <c r="AD301" i="100" s="1"/>
  <c r="AD259" i="100"/>
  <c r="AU254" i="100"/>
  <c r="AU284" i="100"/>
  <c r="AU301" i="100" s="1"/>
  <c r="AU259" i="100"/>
  <c r="BK254" i="100"/>
  <c r="BK284" i="100"/>
  <c r="BK301" i="100" s="1"/>
  <c r="BK259" i="100"/>
  <c r="BK261" i="100" s="1"/>
  <c r="BU315" i="100"/>
  <c r="BU260" i="100"/>
  <c r="BU283" i="100"/>
  <c r="Z255" i="100"/>
  <c r="Z250" i="100"/>
  <c r="BW254" i="100"/>
  <c r="BW284" i="100"/>
  <c r="BW301" i="100" s="1"/>
  <c r="BW259" i="100"/>
  <c r="K249" i="100" a="1"/>
  <c r="K249" i="100" s="1"/>
  <c r="W255" i="100"/>
  <c r="W250" i="100"/>
  <c r="BT259" i="100"/>
  <c r="BT254" i="100"/>
  <c r="BT284" i="100"/>
  <c r="BT301" i="100" s="1"/>
  <c r="AX254" i="100"/>
  <c r="AX284" i="100"/>
  <c r="AX301" i="100" s="1"/>
  <c r="AX259" i="100"/>
  <c r="AH254" i="100"/>
  <c r="AH259" i="100"/>
  <c r="AH284" i="100"/>
  <c r="AH301" i="100" s="1"/>
  <c r="AZ284" i="100"/>
  <c r="AZ301" i="100" s="1"/>
  <c r="AZ254" i="100"/>
  <c r="AZ259" i="100"/>
  <c r="AP254" i="100"/>
  <c r="AP284" i="100"/>
  <c r="AP301" i="100" s="1"/>
  <c r="AP259" i="100"/>
  <c r="BJ255" i="100"/>
  <c r="BJ250" i="100"/>
  <c r="AY255" i="100"/>
  <c r="AY250" i="100"/>
  <c r="AQ255" i="100"/>
  <c r="AQ250" i="100"/>
  <c r="BD255" i="100"/>
  <c r="BD250" i="100"/>
  <c r="BB255" i="100"/>
  <c r="BB250" i="100"/>
  <c r="AW255" i="100"/>
  <c r="AW250" i="100"/>
  <c r="BI254" i="100"/>
  <c r="BI284" i="100"/>
  <c r="BI301" i="100" s="1"/>
  <c r="BI259" i="100"/>
  <c r="BG284" i="100"/>
  <c r="BG301" i="100" s="1"/>
  <c r="BG254" i="100"/>
  <c r="BG256" i="100" s="1"/>
  <c r="BG259" i="100"/>
  <c r="BG261" i="100" s="1"/>
  <c r="BL254" i="100"/>
  <c r="BL284" i="100"/>
  <c r="BL301" i="100" s="1"/>
  <c r="BL259" i="100"/>
  <c r="BL261" i="100" s="1"/>
  <c r="BC254" i="100"/>
  <c r="BC256" i="100" s="1"/>
  <c r="BC259" i="100"/>
  <c r="BC284" i="100"/>
  <c r="BC301" i="100" s="1"/>
  <c r="X250" i="100"/>
  <c r="X255" i="100"/>
  <c r="AD255" i="100"/>
  <c r="AD250" i="100"/>
  <c r="AU255" i="100"/>
  <c r="AU250" i="100"/>
  <c r="CD331" i="100"/>
  <c r="BK255" i="100"/>
  <c r="AI261" i="100"/>
  <c r="BE254" i="100"/>
  <c r="BE256" i="100" s="1"/>
  <c r="BE284" i="100"/>
  <c r="BE301" i="100" s="1"/>
  <c r="BE259" i="100"/>
  <c r="AF254" i="100"/>
  <c r="AF259" i="100"/>
  <c r="AF284" i="100"/>
  <c r="AF301" i="100" s="1"/>
  <c r="BO255" i="100"/>
  <c r="BW255" i="100"/>
  <c r="BW250" i="100"/>
  <c r="K253" i="100" a="1"/>
  <c r="K253" i="100" s="1"/>
  <c r="W254" i="100"/>
  <c r="W284" i="100"/>
  <c r="W259" i="100"/>
  <c r="BT255" i="100"/>
  <c r="BT250" i="100"/>
  <c r="AX255" i="100"/>
  <c r="AX250" i="100"/>
  <c r="AH250" i="100"/>
  <c r="AH255" i="100"/>
  <c r="AZ255" i="100"/>
  <c r="AZ250" i="100"/>
  <c r="AP255" i="100"/>
  <c r="AP250" i="100"/>
  <c r="BZ254" i="100"/>
  <c r="BZ284" i="100"/>
  <c r="BZ301" i="100" s="1"/>
  <c r="BZ259" i="100"/>
  <c r="AN254" i="100"/>
  <c r="AN284" i="100"/>
  <c r="AN301" i="100" s="1"/>
  <c r="AN259" i="100"/>
  <c r="BP254" i="100"/>
  <c r="BP284" i="100"/>
  <c r="BP301" i="100" s="1"/>
  <c r="BP259" i="100"/>
  <c r="BY254" i="100"/>
  <c r="BY259" i="100"/>
  <c r="BY284" i="100"/>
  <c r="BY301" i="100" s="1"/>
  <c r="AK254" i="100"/>
  <c r="AK284" i="100"/>
  <c r="AK301" i="100" s="1"/>
  <c r="AK259" i="100"/>
  <c r="AM254" i="100"/>
  <c r="AM284" i="100"/>
  <c r="AM301" i="100" s="1"/>
  <c r="AM259" i="100"/>
  <c r="AS254" i="100"/>
  <c r="AS259" i="100"/>
  <c r="AS284" i="100"/>
  <c r="AS301" i="100" s="1"/>
  <c r="BI255" i="100"/>
  <c r="BI250" i="100"/>
  <c r="AJ254" i="100"/>
  <c r="AJ284" i="100"/>
  <c r="AJ301" i="100" s="1"/>
  <c r="AJ259" i="100"/>
  <c r="AJ261" i="100" s="1"/>
  <c r="CC331" i="100"/>
  <c r="CC522" i="100"/>
  <c r="CC521" i="100"/>
  <c r="AV254" i="100"/>
  <c r="AV259" i="100"/>
  <c r="AV284" i="100"/>
  <c r="AV301" i="100" s="1"/>
  <c r="CA254" i="100"/>
  <c r="CA259" i="100"/>
  <c r="CA284" i="100"/>
  <c r="CA301" i="100" s="1"/>
  <c r="CB259" i="100"/>
  <c r="CB254" i="100"/>
  <c r="CB284" i="100"/>
  <c r="CB301" i="100" s="1"/>
  <c r="AT284" i="100"/>
  <c r="AT301" i="100" s="1"/>
  <c r="AT254" i="100"/>
  <c r="AT259" i="100"/>
  <c r="AE254" i="100"/>
  <c r="AE256" i="100" s="1"/>
  <c r="AE284" i="100"/>
  <c r="AE301" i="100" s="1"/>
  <c r="AE259" i="100"/>
  <c r="AE261" i="100" s="1"/>
  <c r="BA254" i="100"/>
  <c r="BA284" i="100"/>
  <c r="BA301" i="100" s="1"/>
  <c r="BA259" i="100"/>
  <c r="BQ255" i="100"/>
  <c r="AF255" i="100"/>
  <c r="AF250" i="100"/>
  <c r="BH254" i="100"/>
  <c r="BH259" i="100"/>
  <c r="BH284" i="100"/>
  <c r="BH301" i="100" s="1"/>
  <c r="BM254" i="100"/>
  <c r="BM259" i="100"/>
  <c r="BM284" i="100"/>
  <c r="BM301" i="100" s="1"/>
  <c r="AL254" i="100"/>
  <c r="AL259" i="100"/>
  <c r="AL284" i="100"/>
  <c r="AL301" i="100" s="1"/>
  <c r="AG254" i="100"/>
  <c r="AG284" i="100"/>
  <c r="AG301" i="100" s="1"/>
  <c r="AG259" i="100"/>
  <c r="AO254" i="100"/>
  <c r="AO284" i="100"/>
  <c r="AO301" i="100" s="1"/>
  <c r="AO259" i="100"/>
  <c r="AB254" i="100"/>
  <c r="AB284" i="100"/>
  <c r="AB301" i="100" s="1"/>
  <c r="AB259" i="100"/>
  <c r="BZ255" i="100"/>
  <c r="BZ250" i="100"/>
  <c r="AN250" i="100"/>
  <c r="AN255" i="100"/>
  <c r="BP255" i="100"/>
  <c r="BP250" i="100"/>
  <c r="BY255" i="100"/>
  <c r="BY250" i="100"/>
  <c r="AK255" i="100"/>
  <c r="AK250" i="100"/>
  <c r="AM255" i="100"/>
  <c r="AM250" i="100"/>
  <c r="AS250" i="100"/>
  <c r="AS255" i="100"/>
  <c r="BR284" i="100"/>
  <c r="BR301" i="100" s="1"/>
  <c r="BR254" i="100"/>
  <c r="BR259" i="100"/>
  <c r="BN254" i="100"/>
  <c r="BN284" i="100"/>
  <c r="BN301" i="100" s="1"/>
  <c r="BN259" i="100"/>
  <c r="CC315" i="100"/>
  <c r="CC260" i="100"/>
  <c r="CC283" i="100"/>
  <c r="BX254" i="100"/>
  <c r="BX259" i="100"/>
  <c r="BX284" i="100"/>
  <c r="BX301" i="100" s="1"/>
  <c r="AV255" i="100"/>
  <c r="AV250" i="100"/>
  <c r="CA255" i="100"/>
  <c r="CA250" i="100"/>
  <c r="CB255" i="100"/>
  <c r="CB250" i="100"/>
  <c r="AT255" i="100"/>
  <c r="AR331" i="100"/>
  <c r="AR522" i="100"/>
  <c r="AR521" i="100"/>
  <c r="BS254" i="100"/>
  <c r="BS256" i="100" s="1"/>
  <c r="BS284" i="100"/>
  <c r="BS301" i="100" s="1"/>
  <c r="BS259" i="100"/>
  <c r="BS261" i="100" s="1"/>
  <c r="BU261" i="100"/>
  <c r="AC254" i="100"/>
  <c r="AC256" i="100" s="1"/>
  <c r="AC259" i="100"/>
  <c r="AC284" i="100"/>
  <c r="AC301" i="100" s="1"/>
  <c r="BF254" i="100"/>
  <c r="BF256" i="100" s="1"/>
  <c r="BF284" i="100"/>
  <c r="BF301" i="100" s="1"/>
  <c r="BF259" i="100"/>
  <c r="BA255" i="100"/>
  <c r="BA250" i="100"/>
  <c r="AJ255" i="100"/>
  <c r="Z254" i="100"/>
  <c r="Z284" i="100"/>
  <c r="Z301" i="100" s="1"/>
  <c r="Z259" i="100"/>
  <c r="BL255" i="100"/>
  <c r="BX255" i="100"/>
  <c r="BH250" i="100"/>
  <c r="BH255" i="100"/>
  <c r="BM255" i="100"/>
  <c r="BM250" i="100"/>
  <c r="AL250" i="100"/>
  <c r="AL255" i="100"/>
  <c r="AG255" i="100"/>
  <c r="AG250" i="100"/>
  <c r="AO255" i="100"/>
  <c r="AO250" i="100"/>
  <c r="AB255" i="100"/>
  <c r="AB250" i="100"/>
  <c r="BJ254" i="100"/>
  <c r="BJ284" i="100"/>
  <c r="BJ301" i="100" s="1"/>
  <c r="BJ259" i="100"/>
  <c r="AY259" i="100"/>
  <c r="AY254" i="100"/>
  <c r="AY284" i="100"/>
  <c r="AY301" i="100" s="1"/>
  <c r="AQ254" i="100"/>
  <c r="AQ284" i="100"/>
  <c r="AQ301" i="100" s="1"/>
  <c r="AQ259" i="100"/>
  <c r="BD254" i="100"/>
  <c r="BD284" i="100"/>
  <c r="BD301" i="100" s="1"/>
  <c r="BD259" i="100"/>
  <c r="BB254" i="100"/>
  <c r="BB259" i="100"/>
  <c r="BB284" i="100"/>
  <c r="BB301" i="100" s="1"/>
  <c r="AW254" i="100"/>
  <c r="AW284" i="100"/>
  <c r="AW301" i="100" s="1"/>
  <c r="AW259" i="100"/>
  <c r="BR255" i="100"/>
  <c r="BR250" i="100"/>
  <c r="BN255" i="100"/>
  <c r="BN250" i="100"/>
  <c r="AR256" i="100" l="1"/>
  <c r="CC262" i="100"/>
  <c r="AI283" i="100"/>
  <c r="AI285" i="100" s="1"/>
  <c r="AI260" i="100"/>
  <c r="AI262" i="100" s="1"/>
  <c r="AR285" i="100"/>
  <c r="BV521" i="100"/>
  <c r="BV331" i="100"/>
  <c r="CD521" i="100"/>
  <c r="X261" i="100"/>
  <c r="BB256" i="100"/>
  <c r="BJ256" i="100"/>
  <c r="BV283" i="100"/>
  <c r="BV300" i="100" s="1"/>
  <c r="BV260" i="100"/>
  <c r="BV262" i="100" s="1"/>
  <c r="AQ256" i="100"/>
  <c r="BV315" i="100"/>
  <c r="AY256" i="100"/>
  <c r="Y261" i="100"/>
  <c r="Y262" i="100" s="1"/>
  <c r="Z256" i="100"/>
  <c r="AM261" i="100"/>
  <c r="CD315" i="100"/>
  <c r="Y315" i="100"/>
  <c r="BU256" i="100"/>
  <c r="BW261" i="100"/>
  <c r="CD260" i="100"/>
  <c r="CD261" i="100"/>
  <c r="Y283" i="100"/>
  <c r="Y285" i="100" s="1"/>
  <c r="BT261" i="100"/>
  <c r="Y256" i="100"/>
  <c r="BH261" i="100"/>
  <c r="AL261" i="100"/>
  <c r="BA261" i="100"/>
  <c r="BH256" i="100"/>
  <c r="AP261" i="100"/>
  <c r="BU522" i="100"/>
  <c r="AR300" i="100"/>
  <c r="AR303" i="100" s="1"/>
  <c r="BU331" i="100"/>
  <c r="BL256" i="100"/>
  <c r="BT256" i="100"/>
  <c r="BR261" i="100"/>
  <c r="BM261" i="100"/>
  <c r="AK261" i="100"/>
  <c r="BP261" i="100"/>
  <c r="BZ261" i="100"/>
  <c r="AG256" i="100"/>
  <c r="BY256" i="100"/>
  <c r="AZ261" i="100"/>
  <c r="AX261" i="100"/>
  <c r="Z261" i="100"/>
  <c r="X256" i="100"/>
  <c r="AX256" i="100"/>
  <c r="AO261" i="100"/>
  <c r="BY261" i="100"/>
  <c r="AM256" i="100"/>
  <c r="AN256" i="100"/>
  <c r="AD261" i="100"/>
  <c r="AZ256" i="100"/>
  <c r="BB331" i="100"/>
  <c r="BB522" i="100"/>
  <c r="BB521" i="100"/>
  <c r="BD522" i="100"/>
  <c r="BD331" i="100"/>
  <c r="BD521" i="100"/>
  <c r="BJ260" i="100"/>
  <c r="BJ315" i="100"/>
  <c r="BJ283" i="100"/>
  <c r="BN256" i="100"/>
  <c r="AO331" i="100"/>
  <c r="AO522" i="100"/>
  <c r="AO521" i="100"/>
  <c r="AW522" i="100"/>
  <c r="AW331" i="100"/>
  <c r="AW521" i="100"/>
  <c r="AQ260" i="100"/>
  <c r="AQ315" i="100"/>
  <c r="AQ283" i="100"/>
  <c r="Z331" i="100"/>
  <c r="Z522" i="100"/>
  <c r="Z521" i="100"/>
  <c r="BF315" i="100"/>
  <c r="BF260" i="100"/>
  <c r="BF283" i="100"/>
  <c r="AC260" i="100"/>
  <c r="AC315" i="100"/>
  <c r="AC283" i="100"/>
  <c r="BS331" i="100"/>
  <c r="BS522" i="100"/>
  <c r="BS521" i="100"/>
  <c r="BX260" i="100"/>
  <c r="BX315" i="100"/>
  <c r="BX283" i="100"/>
  <c r="BN315" i="100"/>
  <c r="BN260" i="100"/>
  <c r="BN283" i="100"/>
  <c r="BR256" i="100"/>
  <c r="AB256" i="100"/>
  <c r="AG315" i="100"/>
  <c r="AG260" i="100"/>
  <c r="AG283" i="100"/>
  <c r="AL315" i="100"/>
  <c r="AL260" i="100"/>
  <c r="AL283" i="100"/>
  <c r="BM256" i="100"/>
  <c r="BX261" i="100"/>
  <c r="AE331" i="100"/>
  <c r="AE522" i="100"/>
  <c r="AE521" i="100"/>
  <c r="AT331" i="100"/>
  <c r="AT522" i="100"/>
  <c r="AT521" i="100"/>
  <c r="CB331" i="100"/>
  <c r="CB522" i="100"/>
  <c r="CB521" i="100"/>
  <c r="CA260" i="100"/>
  <c r="CA315" i="100"/>
  <c r="CA283" i="100"/>
  <c r="AV256" i="100"/>
  <c r="AJ315" i="100"/>
  <c r="AJ260" i="100"/>
  <c r="AJ262" i="100" s="1"/>
  <c r="AJ283" i="100"/>
  <c r="AM260" i="100"/>
  <c r="AM315" i="100"/>
  <c r="AM283" i="100"/>
  <c r="AK331" i="100"/>
  <c r="AK522" i="100"/>
  <c r="AK521" i="100"/>
  <c r="AN260" i="100"/>
  <c r="AN315" i="100"/>
  <c r="AN283" i="100"/>
  <c r="BZ331" i="100"/>
  <c r="BZ522" i="100"/>
  <c r="BZ521" i="100"/>
  <c r="W260" i="100"/>
  <c r="K259" i="100" a="1"/>
  <c r="K259" i="100" s="1"/>
  <c r="W315" i="100"/>
  <c r="W283" i="100"/>
  <c r="AF315" i="100"/>
  <c r="AF260" i="100"/>
  <c r="AF283" i="100"/>
  <c r="BE260" i="100"/>
  <c r="BE315" i="100"/>
  <c r="BE283" i="100"/>
  <c r="BE261" i="100"/>
  <c r="BC315" i="100"/>
  <c r="BC260" i="100"/>
  <c r="BC283" i="100"/>
  <c r="BI260" i="100"/>
  <c r="BI315" i="100"/>
  <c r="BI283" i="100"/>
  <c r="AP522" i="100"/>
  <c r="AP331" i="100"/>
  <c r="AP521" i="100"/>
  <c r="AZ522" i="100"/>
  <c r="AZ331" i="100"/>
  <c r="AZ521" i="100"/>
  <c r="AX260" i="100"/>
  <c r="AX315" i="100"/>
  <c r="AX283" i="100"/>
  <c r="BU285" i="100"/>
  <c r="BU300" i="100"/>
  <c r="BK331" i="100"/>
  <c r="BK522" i="100"/>
  <c r="BK521" i="100"/>
  <c r="AU256" i="100"/>
  <c r="X522" i="100"/>
  <c r="X331" i="100"/>
  <c r="X521" i="100"/>
  <c r="BO522" i="100"/>
  <c r="BO331" i="100"/>
  <c r="BO521" i="100"/>
  <c r="BQ522" i="100"/>
  <c r="BQ331" i="100"/>
  <c r="BQ521" i="100"/>
  <c r="BN261" i="100"/>
  <c r="AW256" i="100"/>
  <c r="BD315" i="100"/>
  <c r="BD260" i="100"/>
  <c r="BD283" i="100"/>
  <c r="AQ331" i="100"/>
  <c r="AQ522" i="100"/>
  <c r="AQ521" i="100"/>
  <c r="AY260" i="100"/>
  <c r="AY315" i="100"/>
  <c r="AY283" i="100"/>
  <c r="BF331" i="100"/>
  <c r="BF522" i="100"/>
  <c r="BF521" i="100"/>
  <c r="CB261" i="100"/>
  <c r="AV261" i="100"/>
  <c r="BX256" i="100"/>
  <c r="CC285" i="100"/>
  <c r="CC300" i="100"/>
  <c r="BN331" i="100"/>
  <c r="BN522" i="100"/>
  <c r="BN521" i="100"/>
  <c r="BR331" i="100"/>
  <c r="BR522" i="100"/>
  <c r="BR521" i="100"/>
  <c r="AN261" i="100"/>
  <c r="AO315" i="100"/>
  <c r="AO260" i="100"/>
  <c r="AO283" i="100"/>
  <c r="AG331" i="100"/>
  <c r="AG522" i="100"/>
  <c r="AG521" i="100"/>
  <c r="AL256" i="100"/>
  <c r="BH331" i="100"/>
  <c r="BH522" i="100"/>
  <c r="BH521" i="100"/>
  <c r="AF261" i="100"/>
  <c r="BA260" i="100"/>
  <c r="BA315" i="100"/>
  <c r="BA283" i="100"/>
  <c r="CB256" i="100"/>
  <c r="CA256" i="100"/>
  <c r="AJ331" i="100"/>
  <c r="AJ522" i="100"/>
  <c r="AJ521" i="100"/>
  <c r="AS331" i="100"/>
  <c r="AS521" i="100"/>
  <c r="AS522" i="100"/>
  <c r="AM331" i="100"/>
  <c r="AM522" i="100"/>
  <c r="AM521" i="100"/>
  <c r="AK256" i="100"/>
  <c r="BP315" i="100"/>
  <c r="BP260" i="100"/>
  <c r="BP283" i="100"/>
  <c r="AN331" i="100"/>
  <c r="AN522" i="100"/>
  <c r="AN521" i="100"/>
  <c r="BZ256" i="100"/>
  <c r="K284" i="100" a="1"/>
  <c r="K284" i="100" s="1"/>
  <c r="W301" i="100"/>
  <c r="AF256" i="100"/>
  <c r="BE331" i="100"/>
  <c r="BE521" i="100"/>
  <c r="BE522" i="100"/>
  <c r="AU261" i="100"/>
  <c r="BG260" i="100"/>
  <c r="BG262" i="100" s="1"/>
  <c r="BG315" i="100"/>
  <c r="BG283" i="100"/>
  <c r="BI522" i="100"/>
  <c r="BI331" i="100"/>
  <c r="BI521" i="100"/>
  <c r="BB261" i="100"/>
  <c r="AQ261" i="100"/>
  <c r="BJ261" i="100"/>
  <c r="AP256" i="100"/>
  <c r="AH331" i="100"/>
  <c r="AH522" i="100"/>
  <c r="AH521" i="100"/>
  <c r="AX522" i="100"/>
  <c r="AX521" i="100"/>
  <c r="AX331" i="100"/>
  <c r="BT315" i="100"/>
  <c r="BT260" i="100"/>
  <c r="BT283" i="100"/>
  <c r="BW260" i="100"/>
  <c r="BW315" i="100"/>
  <c r="BW283" i="100"/>
  <c r="BU262" i="100"/>
  <c r="BK256" i="100"/>
  <c r="AD315" i="100"/>
  <c r="AD260" i="100"/>
  <c r="AD283" i="100"/>
  <c r="X315" i="100"/>
  <c r="X260" i="100"/>
  <c r="X283" i="100"/>
  <c r="BO256" i="100"/>
  <c r="AB260" i="100"/>
  <c r="AB315" i="100"/>
  <c r="AB283" i="100"/>
  <c r="BM331" i="100"/>
  <c r="BM522" i="100"/>
  <c r="BM521" i="100"/>
  <c r="BH260" i="100"/>
  <c r="BH315" i="100"/>
  <c r="BH283" i="100"/>
  <c r="BA331" i="100"/>
  <c r="BA522" i="100"/>
  <c r="BA521" i="100"/>
  <c r="AT315" i="100"/>
  <c r="AT260" i="100"/>
  <c r="AT283" i="100"/>
  <c r="CB315" i="100"/>
  <c r="CB260" i="100"/>
  <c r="CB283" i="100"/>
  <c r="AV522" i="100"/>
  <c r="AV331" i="100"/>
  <c r="AV521" i="100"/>
  <c r="AJ256" i="100"/>
  <c r="AS315" i="100"/>
  <c r="AS260" i="100"/>
  <c r="AS283" i="100"/>
  <c r="BY331" i="100"/>
  <c r="BY522" i="100"/>
  <c r="BY521" i="100"/>
  <c r="BP331" i="100"/>
  <c r="BP522" i="100"/>
  <c r="BP521" i="100"/>
  <c r="W256" i="100"/>
  <c r="K254" i="100" a="1"/>
  <c r="K254" i="100" s="1"/>
  <c r="BL315" i="100"/>
  <c r="BL260" i="100"/>
  <c r="BL262" i="100" s="1"/>
  <c r="BL283" i="100"/>
  <c r="BI256" i="100"/>
  <c r="AZ315" i="100"/>
  <c r="AZ260" i="100"/>
  <c r="AZ283" i="100"/>
  <c r="AH315" i="100"/>
  <c r="AH260" i="100"/>
  <c r="AH283" i="100"/>
  <c r="W261" i="100"/>
  <c r="K250" i="100" a="1"/>
  <c r="K250" i="100" s="1"/>
  <c r="BW331" i="100"/>
  <c r="BW522" i="100"/>
  <c r="BW521" i="100"/>
  <c r="AU260" i="100"/>
  <c r="AU315" i="100"/>
  <c r="AU283" i="100"/>
  <c r="AD331" i="100"/>
  <c r="AD522" i="100"/>
  <c r="AD521" i="100"/>
  <c r="BQ315" i="100"/>
  <c r="BQ260" i="100"/>
  <c r="BQ262" i="100" s="1"/>
  <c r="BQ283" i="100"/>
  <c r="AW315" i="100"/>
  <c r="AW260" i="100"/>
  <c r="AW283" i="100"/>
  <c r="BB260" i="100"/>
  <c r="BB315" i="100"/>
  <c r="BB283" i="100"/>
  <c r="BD256" i="100"/>
  <c r="AY522" i="100"/>
  <c r="AY331" i="100"/>
  <c r="AY521" i="100"/>
  <c r="BJ331" i="100"/>
  <c r="BJ522" i="100"/>
  <c r="BJ521" i="100"/>
  <c r="AB261" i="100"/>
  <c r="AG261" i="100"/>
  <c r="BC261" i="100"/>
  <c r="Z315" i="100"/>
  <c r="Z260" i="100"/>
  <c r="Z283" i="100"/>
  <c r="AC522" i="100"/>
  <c r="AC331" i="100"/>
  <c r="AC521" i="100"/>
  <c r="BS260" i="100"/>
  <c r="BS262" i="100" s="1"/>
  <c r="BS315" i="100"/>
  <c r="BS283" i="100"/>
  <c r="BF261" i="100"/>
  <c r="AC261" i="100"/>
  <c r="CA261" i="100"/>
  <c r="BX331" i="100"/>
  <c r="BX522" i="100"/>
  <c r="BX521" i="100"/>
  <c r="BR315" i="100"/>
  <c r="BR260" i="100"/>
  <c r="BR283" i="100"/>
  <c r="AS261" i="100"/>
  <c r="AB331" i="100"/>
  <c r="AB522" i="100"/>
  <c r="AB521" i="100"/>
  <c r="AO256" i="100"/>
  <c r="AL331" i="100"/>
  <c r="AL522" i="100"/>
  <c r="AL521" i="100"/>
  <c r="BM315" i="100"/>
  <c r="BM260" i="100"/>
  <c r="BM283" i="100"/>
  <c r="BA256" i="100"/>
  <c r="AE260" i="100"/>
  <c r="AE262" i="100" s="1"/>
  <c r="AE315" i="100"/>
  <c r="AE283" i="100"/>
  <c r="AT256" i="100"/>
  <c r="AT261" i="100"/>
  <c r="CA331" i="100"/>
  <c r="CA522" i="100"/>
  <c r="CA521" i="100"/>
  <c r="AV315" i="100"/>
  <c r="AV260" i="100"/>
  <c r="AV283" i="100"/>
  <c r="BI261" i="100"/>
  <c r="AS256" i="100"/>
  <c r="AK315" i="100"/>
  <c r="AK260" i="100"/>
  <c r="AK283" i="100"/>
  <c r="BY315" i="100"/>
  <c r="BY260" i="100"/>
  <c r="BY283" i="100"/>
  <c r="BP256" i="100"/>
  <c r="BZ315" i="100"/>
  <c r="BZ260" i="100"/>
  <c r="BZ283" i="100"/>
  <c r="AH261" i="100"/>
  <c r="AF331" i="100"/>
  <c r="AF522" i="100"/>
  <c r="AF521" i="100"/>
  <c r="BC331" i="100"/>
  <c r="BC522" i="100"/>
  <c r="BC521" i="100"/>
  <c r="BL331" i="100"/>
  <c r="BL521" i="100"/>
  <c r="BL522" i="100"/>
  <c r="BG522" i="100"/>
  <c r="BG331" i="100"/>
  <c r="BG521" i="100"/>
  <c r="AW261" i="100"/>
  <c r="BD261" i="100"/>
  <c r="AY261" i="100"/>
  <c r="AP315" i="100"/>
  <c r="AP260" i="100"/>
  <c r="AP283" i="100"/>
  <c r="AH256" i="100"/>
  <c r="BT331" i="100"/>
  <c r="BT522" i="100"/>
  <c r="BT521" i="100"/>
  <c r="K255" i="100" a="1"/>
  <c r="K255" i="100" s="1"/>
  <c r="BW256" i="100"/>
  <c r="BK315" i="100"/>
  <c r="BK260" i="100"/>
  <c r="BK262" i="100" s="1"/>
  <c r="BK283" i="100"/>
  <c r="CD285" i="100"/>
  <c r="CD300" i="100"/>
  <c r="AU331" i="100"/>
  <c r="AU522" i="100"/>
  <c r="AU521" i="100"/>
  <c r="AD256" i="100"/>
  <c r="BO315" i="100"/>
  <c r="BO260" i="100"/>
  <c r="BO262" i="100" s="1"/>
  <c r="BO283" i="100"/>
  <c r="BQ256" i="100"/>
  <c r="AI300" i="100" l="1"/>
  <c r="K261" i="100" a="1"/>
  <c r="K261" i="100" s="1"/>
  <c r="K260" i="100" a="1"/>
  <c r="K260" i="100" s="1"/>
  <c r="BR262" i="100"/>
  <c r="BP262" i="100"/>
  <c r="AV262" i="100"/>
  <c r="X262" i="100"/>
  <c r="BV285" i="100"/>
  <c r="Y300" i="100"/>
  <c r="Y330" i="100" s="1"/>
  <c r="AL262" i="100"/>
  <c r="BW262" i="100"/>
  <c r="AD262" i="100"/>
  <c r="BT262" i="100"/>
  <c r="AM262" i="100"/>
  <c r="CD262" i="100"/>
  <c r="AP262" i="100"/>
  <c r="BH262" i="100"/>
  <c r="AU262" i="100"/>
  <c r="BA262" i="100"/>
  <c r="AX262" i="100"/>
  <c r="BZ262" i="100"/>
  <c r="AO262" i="100"/>
  <c r="AR330" i="100"/>
  <c r="AR165" i="100" s="1"/>
  <c r="AR354" i="100"/>
  <c r="AR364" i="100" s="1"/>
  <c r="AR367" i="100" s="1"/>
  <c r="AR536" i="100" s="1"/>
  <c r="AK262" i="100"/>
  <c r="BN262" i="100"/>
  <c r="BX262" i="100"/>
  <c r="AC262" i="100"/>
  <c r="BY262" i="100"/>
  <c r="BM262" i="100"/>
  <c r="BB262" i="100"/>
  <c r="AZ262" i="100"/>
  <c r="AT262" i="100"/>
  <c r="AS262" i="100"/>
  <c r="Z262" i="100"/>
  <c r="AW262" i="100"/>
  <c r="AN262" i="100"/>
  <c r="BR285" i="100"/>
  <c r="BR300" i="100"/>
  <c r="BB285" i="100"/>
  <c r="BB300" i="100"/>
  <c r="AT285" i="100"/>
  <c r="AT300" i="100"/>
  <c r="AB285" i="100"/>
  <c r="AB300" i="100"/>
  <c r="W331" i="100"/>
  <c r="W522" i="100"/>
  <c r="W521" i="100"/>
  <c r="CC303" i="100"/>
  <c r="CC354" i="100"/>
  <c r="CC364" i="100" s="1"/>
  <c r="CC330" i="100"/>
  <c r="AY285" i="100"/>
  <c r="AY300" i="100"/>
  <c r="BI262" i="100"/>
  <c r="AF285" i="100"/>
  <c r="AF300" i="100"/>
  <c r="BX300" i="100"/>
  <c r="BX285" i="100"/>
  <c r="AC285" i="100"/>
  <c r="AC300" i="100"/>
  <c r="BF262" i="100"/>
  <c r="AP285" i="100"/>
  <c r="AP300" i="100"/>
  <c r="AU285" i="100"/>
  <c r="AU300" i="100"/>
  <c r="AH285" i="100"/>
  <c r="AH300" i="100"/>
  <c r="CB262" i="100"/>
  <c r="BH285" i="100"/>
  <c r="BH300" i="100"/>
  <c r="AB262" i="100"/>
  <c r="X285" i="100"/>
  <c r="X300" i="100"/>
  <c r="BT285" i="100"/>
  <c r="BT300" i="100"/>
  <c r="BG285" i="100"/>
  <c r="BG300" i="100"/>
  <c r="BP285" i="100"/>
  <c r="BP300" i="100"/>
  <c r="AO285" i="100"/>
  <c r="AO300" i="100"/>
  <c r="AY262" i="100"/>
  <c r="BD285" i="100"/>
  <c r="BD300" i="100"/>
  <c r="BI285" i="100"/>
  <c r="BI300" i="100"/>
  <c r="BC262" i="100"/>
  <c r="W262" i="100"/>
  <c r="AN285" i="100"/>
  <c r="AN300" i="100"/>
  <c r="AG285" i="100"/>
  <c r="AG300" i="100"/>
  <c r="CD303" i="100"/>
  <c r="CD354" i="100"/>
  <c r="CD364" i="100" s="1"/>
  <c r="CD330" i="100"/>
  <c r="Z285" i="100"/>
  <c r="Z300" i="100"/>
  <c r="AW285" i="100"/>
  <c r="AW300" i="100"/>
  <c r="AH262" i="100"/>
  <c r="BW285" i="100"/>
  <c r="BW300" i="100"/>
  <c r="BA285" i="100"/>
  <c r="BA300" i="100"/>
  <c r="BD262" i="100"/>
  <c r="BU303" i="100"/>
  <c r="BU330" i="100"/>
  <c r="BU354" i="100"/>
  <c r="BU364" i="100" s="1"/>
  <c r="BE262" i="100"/>
  <c r="K283" i="100" a="1"/>
  <c r="K283" i="100" s="1"/>
  <c r="W285" i="100"/>
  <c r="W300" i="100"/>
  <c r="AJ285" i="100"/>
  <c r="AJ300" i="100"/>
  <c r="CA285" i="100"/>
  <c r="CA300" i="100"/>
  <c r="AL300" i="100"/>
  <c r="AL285" i="100"/>
  <c r="AG262" i="100"/>
  <c r="BF285" i="100"/>
  <c r="BF300" i="100"/>
  <c r="AQ262" i="100"/>
  <c r="AI303" i="100"/>
  <c r="AI354" i="100"/>
  <c r="AI364" i="100" s="1"/>
  <c r="AI330" i="100"/>
  <c r="BJ262" i="100"/>
  <c r="BO285" i="100"/>
  <c r="BO300" i="100"/>
  <c r="AK285" i="100"/>
  <c r="AK300" i="100"/>
  <c r="BQ285" i="100"/>
  <c r="BQ300" i="100"/>
  <c r="AS285" i="100"/>
  <c r="AS300" i="100"/>
  <c r="K315" i="100" a="1"/>
  <c r="K315" i="100" s="1"/>
  <c r="AM285" i="100"/>
  <c r="AM300" i="100"/>
  <c r="BV303" i="100"/>
  <c r="BV354" i="100"/>
  <c r="BV364" i="100" s="1"/>
  <c r="BV330" i="100"/>
  <c r="BK285" i="100"/>
  <c r="BK300" i="100"/>
  <c r="BZ285" i="100"/>
  <c r="BZ300" i="100"/>
  <c r="BY285" i="100"/>
  <c r="BY300" i="100"/>
  <c r="AV285" i="100"/>
  <c r="AV300" i="100"/>
  <c r="AE285" i="100"/>
  <c r="AE300" i="100"/>
  <c r="BM285" i="100"/>
  <c r="BM300" i="100"/>
  <c r="BS285" i="100"/>
  <c r="BS300" i="100"/>
  <c r="AZ285" i="100"/>
  <c r="AZ300" i="100"/>
  <c r="BL285" i="100"/>
  <c r="BL300" i="100"/>
  <c r="K256" i="100" a="1"/>
  <c r="K256" i="100" s="1"/>
  <c r="CB300" i="100"/>
  <c r="CB285" i="100"/>
  <c r="AD285" i="100"/>
  <c r="AD300" i="100"/>
  <c r="AX285" i="100"/>
  <c r="AX300" i="100"/>
  <c r="BC285" i="100"/>
  <c r="BC300" i="100"/>
  <c r="BE285" i="100"/>
  <c r="BE300" i="100"/>
  <c r="AF262" i="100"/>
  <c r="CA262" i="100"/>
  <c r="BN285" i="100"/>
  <c r="BN300" i="100"/>
  <c r="AQ285" i="100"/>
  <c r="AQ300" i="100"/>
  <c r="BJ285" i="100"/>
  <c r="BJ300" i="100"/>
  <c r="K262" i="100" l="1" a="1"/>
  <c r="K262" i="100" s="1"/>
  <c r="AR335" i="100"/>
  <c r="AR336" i="100" s="1"/>
  <c r="AR366" i="100"/>
  <c r="AR535" i="100" s="1"/>
  <c r="Y354" i="100"/>
  <c r="Y364" i="100" s="1"/>
  <c r="Y366" i="100" s="1"/>
  <c r="Y535" i="100" s="1"/>
  <c r="Y303" i="100"/>
  <c r="AR348" i="100"/>
  <c r="AR349" i="100" s="1"/>
  <c r="AR368" i="100"/>
  <c r="AR371" i="100" s="1"/>
  <c r="BJ303" i="100"/>
  <c r="BJ330" i="100"/>
  <c r="BJ354" i="100"/>
  <c r="BJ364" i="100" s="1"/>
  <c r="BE303" i="100"/>
  <c r="BE354" i="100"/>
  <c r="BE364" i="100" s="1"/>
  <c r="BE330" i="100"/>
  <c r="AQ303" i="100"/>
  <c r="AQ330" i="100"/>
  <c r="AQ354" i="100"/>
  <c r="AQ364" i="100" s="1"/>
  <c r="BN303" i="100"/>
  <c r="BN354" i="100"/>
  <c r="BN364" i="100" s="1"/>
  <c r="BN330" i="100"/>
  <c r="BC303" i="100"/>
  <c r="BC354" i="100"/>
  <c r="BC364" i="100" s="1"/>
  <c r="BC330" i="100"/>
  <c r="AX303" i="100"/>
  <c r="AX354" i="100"/>
  <c r="AX364" i="100" s="1"/>
  <c r="AX330" i="100"/>
  <c r="AL303" i="100"/>
  <c r="AL330" i="100"/>
  <c r="AL354" i="100"/>
  <c r="AL364" i="100" s="1"/>
  <c r="BU165" i="100"/>
  <c r="BU335" i="100"/>
  <c r="BU336" i="100" s="1"/>
  <c r="BU348" i="100"/>
  <c r="AW303" i="100"/>
  <c r="AW330" i="100"/>
  <c r="AW354" i="100"/>
  <c r="AW364" i="100" s="1"/>
  <c r="CD335" i="100"/>
  <c r="CD336" i="100" s="1"/>
  <c r="CD165" i="100"/>
  <c r="CD348" i="100"/>
  <c r="AG303" i="100"/>
  <c r="AG330" i="100"/>
  <c r="AG354" i="100"/>
  <c r="AG364" i="100" s="1"/>
  <c r="AN303" i="100"/>
  <c r="AN354" i="100"/>
  <c r="AN364" i="100" s="1"/>
  <c r="AN330" i="100"/>
  <c r="BI303" i="100"/>
  <c r="BI330" i="100"/>
  <c r="BI354" i="100"/>
  <c r="BI364" i="100" s="1"/>
  <c r="AF303" i="100"/>
  <c r="AF354" i="100"/>
  <c r="AF364" i="100" s="1"/>
  <c r="AF330" i="100"/>
  <c r="AD303" i="100"/>
  <c r="AD354" i="100"/>
  <c r="AD364" i="100" s="1"/>
  <c r="AD330" i="100"/>
  <c r="AZ303" i="100"/>
  <c r="AZ330" i="100"/>
  <c r="AZ354" i="100"/>
  <c r="AZ364" i="100" s="1"/>
  <c r="BM303" i="100"/>
  <c r="BM354" i="100"/>
  <c r="BM364" i="100" s="1"/>
  <c r="BM330" i="100"/>
  <c r="BY303" i="100"/>
  <c r="BY354" i="100"/>
  <c r="BY364" i="100" s="1"/>
  <c r="BY330" i="100"/>
  <c r="BV165" i="100"/>
  <c r="BV335" i="100"/>
  <c r="BV336" i="100" s="1"/>
  <c r="BV348" i="100"/>
  <c r="AK303" i="100"/>
  <c r="AK330" i="100"/>
  <c r="AK354" i="100"/>
  <c r="AK364" i="100" s="1"/>
  <c r="BO303" i="100"/>
  <c r="BO354" i="100"/>
  <c r="BO364" i="100" s="1"/>
  <c r="BO330" i="100"/>
  <c r="AJ303" i="100"/>
  <c r="AJ330" i="100"/>
  <c r="AJ354" i="100"/>
  <c r="AJ364" i="100" s="1"/>
  <c r="W303" i="100"/>
  <c r="W354" i="100"/>
  <c r="W364" i="100" s="1"/>
  <c r="W330" i="100"/>
  <c r="CD367" i="100"/>
  <c r="CD536" i="100" s="1"/>
  <c r="CD366" i="100"/>
  <c r="CD535" i="100" s="1"/>
  <c r="AO303" i="100"/>
  <c r="AO330" i="100"/>
  <c r="AO354" i="100"/>
  <c r="AO364" i="100" s="1"/>
  <c r="X303" i="100"/>
  <c r="X330" i="100"/>
  <c r="X354" i="100"/>
  <c r="X364" i="100" s="1"/>
  <c r="BX303" i="100"/>
  <c r="BX330" i="100"/>
  <c r="BX354" i="100"/>
  <c r="BX364" i="100" s="1"/>
  <c r="AY303" i="100"/>
  <c r="AY354" i="100"/>
  <c r="AY364" i="100" s="1"/>
  <c r="AY330" i="100"/>
  <c r="CC165" i="100"/>
  <c r="CC348" i="100"/>
  <c r="CC335" i="100"/>
  <c r="CC336" i="100" s="1"/>
  <c r="BB303" i="100"/>
  <c r="BB330" i="100"/>
  <c r="BB354" i="100"/>
  <c r="BB364" i="100" s="1"/>
  <c r="BR303" i="100"/>
  <c r="BR354" i="100"/>
  <c r="BR364" i="100" s="1"/>
  <c r="BR330" i="100"/>
  <c r="Y165" i="100"/>
  <c r="Y335" i="100"/>
  <c r="Y336" i="100" s="1"/>
  <c r="Y348" i="100"/>
  <c r="CB303" i="100"/>
  <c r="CB354" i="100"/>
  <c r="CB364" i="100" s="1"/>
  <c r="CB330" i="100"/>
  <c r="BV366" i="100"/>
  <c r="BV535" i="100" s="1"/>
  <c r="BV367" i="100"/>
  <c r="BV536" i="100" s="1"/>
  <c r="AM303" i="100"/>
  <c r="AM354" i="100"/>
  <c r="AM364" i="100" s="1"/>
  <c r="AM330" i="100"/>
  <c r="AI335" i="100"/>
  <c r="AI336" i="100" s="1"/>
  <c r="AI165" i="100"/>
  <c r="AI348" i="100"/>
  <c r="BF303" i="100"/>
  <c r="BF330" i="100"/>
  <c r="BF354" i="100"/>
  <c r="BF364" i="100" s="1"/>
  <c r="BA303" i="100"/>
  <c r="BA354" i="100"/>
  <c r="BA364" i="100" s="1"/>
  <c r="BA330" i="100"/>
  <c r="Z303" i="100"/>
  <c r="Z354" i="100"/>
  <c r="Z364" i="100" s="1"/>
  <c r="Z330" i="100"/>
  <c r="BH303" i="100"/>
  <c r="BH330" i="100"/>
  <c r="BH354" i="100"/>
  <c r="BH364" i="100" s="1"/>
  <c r="AC303" i="100"/>
  <c r="AC354" i="100"/>
  <c r="AC364" i="100" s="1"/>
  <c r="AC330" i="100"/>
  <c r="CC366" i="100"/>
  <c r="CC535" i="100" s="1"/>
  <c r="CC367" i="100"/>
  <c r="CC536" i="100" s="1"/>
  <c r="BL303" i="100"/>
  <c r="BL354" i="100"/>
  <c r="BL364" i="100" s="1"/>
  <c r="BL330" i="100"/>
  <c r="BS303" i="100"/>
  <c r="BS354" i="100"/>
  <c r="BS364" i="100" s="1"/>
  <c r="BS330" i="100"/>
  <c r="AE303" i="100"/>
  <c r="AE330" i="100"/>
  <c r="AE354" i="100"/>
  <c r="AE364" i="100" s="1"/>
  <c r="AV303" i="100"/>
  <c r="AV330" i="100"/>
  <c r="AV354" i="100"/>
  <c r="AV364" i="100" s="1"/>
  <c r="BZ303" i="100"/>
  <c r="BZ354" i="100"/>
  <c r="BZ364" i="100" s="1"/>
  <c r="BZ330" i="100"/>
  <c r="BK303" i="100"/>
  <c r="BK330" i="100"/>
  <c r="BK354" i="100"/>
  <c r="BK364" i="100" s="1"/>
  <c r="AS303" i="100"/>
  <c r="AS354" i="100"/>
  <c r="AS364" i="100" s="1"/>
  <c r="AS330" i="100"/>
  <c r="BQ303" i="100"/>
  <c r="BQ354" i="100"/>
  <c r="BQ364" i="100" s="1"/>
  <c r="BQ330" i="100"/>
  <c r="AI367" i="100"/>
  <c r="AI536" i="100" s="1"/>
  <c r="AI366" i="100"/>
  <c r="AI535" i="100" s="1"/>
  <c r="CA303" i="100"/>
  <c r="CA354" i="100"/>
  <c r="CA364" i="100" s="1"/>
  <c r="CA330" i="100"/>
  <c r="BU367" i="100"/>
  <c r="BU536" i="100" s="1"/>
  <c r="BU366" i="100"/>
  <c r="BU535" i="100" s="1"/>
  <c r="BW303" i="100"/>
  <c r="BW330" i="100"/>
  <c r="BW354" i="100"/>
  <c r="BW364" i="100" s="1"/>
  <c r="BD303" i="100"/>
  <c r="BD330" i="100"/>
  <c r="BD354" i="100"/>
  <c r="BD364" i="100" s="1"/>
  <c r="BP303" i="100"/>
  <c r="BP330" i="100"/>
  <c r="BP354" i="100"/>
  <c r="BP364" i="100" s="1"/>
  <c r="BG303" i="100"/>
  <c r="BG330" i="100"/>
  <c r="BG354" i="100"/>
  <c r="BG364" i="100" s="1"/>
  <c r="BT303" i="100"/>
  <c r="BT330" i="100"/>
  <c r="BT354" i="100"/>
  <c r="BT364" i="100" s="1"/>
  <c r="AH303" i="100"/>
  <c r="AH330" i="100"/>
  <c r="AH354" i="100"/>
  <c r="AH364" i="100" s="1"/>
  <c r="AU303" i="100"/>
  <c r="AU330" i="100"/>
  <c r="AU354" i="100"/>
  <c r="AU364" i="100" s="1"/>
  <c r="AP330" i="100"/>
  <c r="AP303" i="100"/>
  <c r="AP354" i="100"/>
  <c r="AP364" i="100" s="1"/>
  <c r="AB303" i="100"/>
  <c r="AB354" i="100"/>
  <c r="AB364" i="100" s="1"/>
  <c r="AB330" i="100"/>
  <c r="AT303" i="100"/>
  <c r="AT330" i="100"/>
  <c r="AT354" i="100"/>
  <c r="AT364" i="100" s="1"/>
  <c r="Y367" i="100" l="1"/>
  <c r="Y536" i="100" s="1"/>
  <c r="AR350" i="100"/>
  <c r="AR530" i="100" s="1"/>
  <c r="AI368" i="100"/>
  <c r="AI371" i="100" s="1"/>
  <c r="CC368" i="100"/>
  <c r="AB165" i="100"/>
  <c r="AB348" i="100"/>
  <c r="AB335" i="100"/>
  <c r="AB336" i="100" s="1"/>
  <c r="AT165" i="100"/>
  <c r="AT348" i="100"/>
  <c r="AT335" i="100"/>
  <c r="AT336" i="100" s="1"/>
  <c r="AU367" i="100"/>
  <c r="AU536" i="100" s="1"/>
  <c r="AU366" i="100"/>
  <c r="AU535" i="100" s="1"/>
  <c r="AH165" i="100"/>
  <c r="AH335" i="100"/>
  <c r="AH336" i="100" s="1"/>
  <c r="AH348" i="100"/>
  <c r="BP367" i="100"/>
  <c r="BP536" i="100" s="1"/>
  <c r="BP366" i="100"/>
  <c r="BP535" i="100" s="1"/>
  <c r="BD165" i="100"/>
  <c r="BD335" i="100"/>
  <c r="BD336" i="100" s="1"/>
  <c r="BD348" i="100"/>
  <c r="BW367" i="100"/>
  <c r="BW536" i="100" s="1"/>
  <c r="BW366" i="100"/>
  <c r="BW535" i="100" s="1"/>
  <c r="BQ366" i="100"/>
  <c r="BQ535" i="100" s="1"/>
  <c r="BQ367" i="100"/>
  <c r="BQ536" i="100" s="1"/>
  <c r="BK165" i="100"/>
  <c r="BK335" i="100"/>
  <c r="BK336" i="100" s="1"/>
  <c r="BK348" i="100"/>
  <c r="AE367" i="100"/>
  <c r="AE536" i="100" s="1"/>
  <c r="AE366" i="100"/>
  <c r="AE535" i="100" s="1"/>
  <c r="AC165" i="100"/>
  <c r="AC335" i="100"/>
  <c r="AC336" i="100" s="1"/>
  <c r="AC348" i="100"/>
  <c r="BF367" i="100"/>
  <c r="BF536" i="100" s="1"/>
  <c r="BF366" i="100"/>
  <c r="BF535" i="100" s="1"/>
  <c r="AM165" i="100"/>
  <c r="AM335" i="100"/>
  <c r="AM336" i="100" s="1"/>
  <c r="AM348" i="100"/>
  <c r="CB335" i="100"/>
  <c r="CB336" i="100" s="1"/>
  <c r="CB165" i="100"/>
  <c r="CB348" i="100"/>
  <c r="BR165" i="100"/>
  <c r="BR335" i="100"/>
  <c r="BR336" i="100" s="1"/>
  <c r="BR348" i="100"/>
  <c r="BB165" i="100"/>
  <c r="BB335" i="100"/>
  <c r="BB336" i="100" s="1"/>
  <c r="BB348" i="100"/>
  <c r="BX367" i="100"/>
  <c r="BX536" i="100" s="1"/>
  <c r="BX366" i="100"/>
  <c r="BX535" i="100" s="1"/>
  <c r="X165" i="100"/>
  <c r="X335" i="100"/>
  <c r="X336" i="100" s="1"/>
  <c r="X348" i="100"/>
  <c r="AJ367" i="100"/>
  <c r="AJ536" i="100" s="1"/>
  <c r="AJ366" i="100"/>
  <c r="AJ535" i="100" s="1"/>
  <c r="BO366" i="100"/>
  <c r="BO535" i="100" s="1"/>
  <c r="BO367" i="100"/>
  <c r="BO536" i="100" s="1"/>
  <c r="BY165" i="100"/>
  <c r="BY335" i="100"/>
  <c r="BY336" i="100" s="1"/>
  <c r="BY348" i="100"/>
  <c r="BM367" i="100"/>
  <c r="BM536" i="100" s="1"/>
  <c r="BM366" i="100"/>
  <c r="BM535" i="100" s="1"/>
  <c r="AF335" i="100"/>
  <c r="AF336" i="100" s="1"/>
  <c r="AF165" i="100"/>
  <c r="AF348" i="100"/>
  <c r="AN165" i="100"/>
  <c r="AN335" i="100"/>
  <c r="AN336" i="100" s="1"/>
  <c r="AN348" i="100"/>
  <c r="AG165" i="100"/>
  <c r="AG335" i="100"/>
  <c r="AG336" i="100" s="1"/>
  <c r="AG348" i="100"/>
  <c r="CD349" i="100"/>
  <c r="CD350" i="100"/>
  <c r="AL367" i="100"/>
  <c r="AL536" i="100" s="1"/>
  <c r="AL366" i="100"/>
  <c r="AL535" i="100" s="1"/>
  <c r="AP165" i="100"/>
  <c r="AP335" i="100"/>
  <c r="AP336" i="100" s="1"/>
  <c r="AP348" i="100"/>
  <c r="AU165" i="100"/>
  <c r="AU335" i="100"/>
  <c r="AU336" i="100" s="1"/>
  <c r="AU348" i="100"/>
  <c r="BG367" i="100"/>
  <c r="BG536" i="100" s="1"/>
  <c r="BG366" i="100"/>
  <c r="BG535" i="100" s="1"/>
  <c r="BP335" i="100"/>
  <c r="BP336" i="100" s="1"/>
  <c r="BP165" i="100"/>
  <c r="BP348" i="100"/>
  <c r="BW165" i="100"/>
  <c r="BW335" i="100"/>
  <c r="BW336" i="100" s="1"/>
  <c r="BW348" i="100"/>
  <c r="CA165" i="100"/>
  <c r="CA335" i="100"/>
  <c r="CA336" i="100" s="1"/>
  <c r="CA348" i="100"/>
  <c r="AV366" i="100"/>
  <c r="AV535" i="100" s="1"/>
  <c r="AV367" i="100"/>
  <c r="AV536" i="100" s="1"/>
  <c r="AE335" i="100"/>
  <c r="AE336" i="100" s="1"/>
  <c r="AE165" i="100"/>
  <c r="AE348" i="100"/>
  <c r="BS335" i="100"/>
  <c r="BS336" i="100" s="1"/>
  <c r="BS165" i="100"/>
  <c r="BS348" i="100"/>
  <c r="BL165" i="100"/>
  <c r="BL335" i="100"/>
  <c r="BL336" i="100" s="1"/>
  <c r="BL348" i="100"/>
  <c r="AC366" i="100"/>
  <c r="AC535" i="100" s="1"/>
  <c r="AC367" i="100"/>
  <c r="AC536" i="100" s="1"/>
  <c r="Z335" i="100"/>
  <c r="Z336" i="100" s="1"/>
  <c r="Z165" i="100"/>
  <c r="Z348" i="100"/>
  <c r="BF165" i="100"/>
  <c r="BF335" i="100"/>
  <c r="BF336" i="100" s="1"/>
  <c r="BF348" i="100"/>
  <c r="AI349" i="100"/>
  <c r="AI350" i="100"/>
  <c r="AM366" i="100"/>
  <c r="AM535" i="100" s="1"/>
  <c r="AM367" i="100"/>
  <c r="AM536" i="100" s="1"/>
  <c r="CB367" i="100"/>
  <c r="CB536" i="100" s="1"/>
  <c r="CB366" i="100"/>
  <c r="CB535" i="100" s="1"/>
  <c r="BR367" i="100"/>
  <c r="BR536" i="100" s="1"/>
  <c r="BR366" i="100"/>
  <c r="BR535" i="100" s="1"/>
  <c r="AY165" i="100"/>
  <c r="AY335" i="100"/>
  <c r="AY336" i="100" s="1"/>
  <c r="AY348" i="100"/>
  <c r="BX335" i="100"/>
  <c r="BX336" i="100" s="1"/>
  <c r="BX165" i="100"/>
  <c r="BX348" i="100"/>
  <c r="W165" i="100"/>
  <c r="W335" i="100"/>
  <c r="W336" i="100" s="1"/>
  <c r="W348" i="100"/>
  <c r="AJ165" i="100"/>
  <c r="AJ335" i="100"/>
  <c r="AJ336" i="100" s="1"/>
  <c r="AJ348" i="100"/>
  <c r="BY367" i="100"/>
  <c r="BY536" i="100" s="1"/>
  <c r="BY366" i="100"/>
  <c r="BY535" i="100" s="1"/>
  <c r="AD348" i="100"/>
  <c r="AD165" i="100"/>
  <c r="AD335" i="100"/>
  <c r="AD336" i="100" s="1"/>
  <c r="AF367" i="100"/>
  <c r="AF536" i="100" s="1"/>
  <c r="AF366" i="100"/>
  <c r="AF535" i="100" s="1"/>
  <c r="BI366" i="100"/>
  <c r="BI535" i="100" s="1"/>
  <c r="BI367" i="100"/>
  <c r="BI536" i="100" s="1"/>
  <c r="AN367" i="100"/>
  <c r="AN536" i="100" s="1"/>
  <c r="AN366" i="100"/>
  <c r="AN535" i="100" s="1"/>
  <c r="BU350" i="100"/>
  <c r="BU349" i="100"/>
  <c r="AL165" i="100"/>
  <c r="AL335" i="100"/>
  <c r="AL336" i="100" s="1"/>
  <c r="AL348" i="100"/>
  <c r="BC165" i="100"/>
  <c r="BC335" i="100"/>
  <c r="BC336" i="100" s="1"/>
  <c r="BC348" i="100"/>
  <c r="AQ366" i="100"/>
  <c r="AQ535" i="100" s="1"/>
  <c r="AQ367" i="100"/>
  <c r="AQ536" i="100" s="1"/>
  <c r="BJ366" i="100"/>
  <c r="BJ535" i="100" s="1"/>
  <c r="BJ367" i="100"/>
  <c r="BJ536" i="100" s="1"/>
  <c r="BT367" i="100"/>
  <c r="BT536" i="100" s="1"/>
  <c r="BT366" i="100"/>
  <c r="BT535" i="100" s="1"/>
  <c r="BG165" i="100"/>
  <c r="BG348" i="100"/>
  <c r="BG335" i="100"/>
  <c r="BG336" i="100" s="1"/>
  <c r="CA366" i="100"/>
  <c r="CA535" i="100" s="1"/>
  <c r="CA367" i="100"/>
  <c r="CA536" i="100" s="1"/>
  <c r="AS335" i="100"/>
  <c r="AS336" i="100" s="1"/>
  <c r="AS165" i="100"/>
  <c r="AS348" i="100"/>
  <c r="BZ165" i="100"/>
  <c r="BZ335" i="100"/>
  <c r="BZ336" i="100" s="1"/>
  <c r="BZ348" i="100"/>
  <c r="AV165" i="100"/>
  <c r="AV335" i="100"/>
  <c r="AV336" i="100" s="1"/>
  <c r="AV348" i="100"/>
  <c r="BS367" i="100"/>
  <c r="BS536" i="100" s="1"/>
  <c r="BS366" i="100"/>
  <c r="BS535" i="100" s="1"/>
  <c r="BL366" i="100"/>
  <c r="BL535" i="100" s="1"/>
  <c r="BL367" i="100"/>
  <c r="BL536" i="100" s="1"/>
  <c r="BH367" i="100"/>
  <c r="BH536" i="100" s="1"/>
  <c r="BH366" i="100"/>
  <c r="BH535" i="100" s="1"/>
  <c r="Z366" i="100"/>
  <c r="Z535" i="100" s="1"/>
  <c r="Z367" i="100"/>
  <c r="Z536" i="100" s="1"/>
  <c r="BA165" i="100"/>
  <c r="BA335" i="100"/>
  <c r="BA336" i="100" s="1"/>
  <c r="BA348" i="100"/>
  <c r="AY367" i="100"/>
  <c r="AY536" i="100" s="1"/>
  <c r="AY366" i="100"/>
  <c r="AY535" i="100" s="1"/>
  <c r="AO366" i="100"/>
  <c r="AO535" i="100" s="1"/>
  <c r="AO367" i="100"/>
  <c r="AO536" i="100" s="1"/>
  <c r="W366" i="100"/>
  <c r="W535" i="100" s="1"/>
  <c r="W367" i="100"/>
  <c r="W536" i="100" s="1"/>
  <c r="AK366" i="100"/>
  <c r="AK535" i="100" s="1"/>
  <c r="AK367" i="100"/>
  <c r="AK536" i="100" s="1"/>
  <c r="AZ366" i="100"/>
  <c r="AZ535" i="100" s="1"/>
  <c r="AZ367" i="100"/>
  <c r="AZ536" i="100" s="1"/>
  <c r="AD366" i="100"/>
  <c r="AD535" i="100" s="1"/>
  <c r="AD367" i="100"/>
  <c r="AD536" i="100" s="1"/>
  <c r="AR529" i="100"/>
  <c r="AR523" i="100"/>
  <c r="BI165" i="100"/>
  <c r="BI335" i="100"/>
  <c r="BI336" i="100" s="1"/>
  <c r="BI348" i="100"/>
  <c r="AW367" i="100"/>
  <c r="AW536" i="100" s="1"/>
  <c r="AW366" i="100"/>
  <c r="AW535" i="100" s="1"/>
  <c r="AX165" i="100"/>
  <c r="AX348" i="100"/>
  <c r="AX335" i="100"/>
  <c r="AX336" i="100" s="1"/>
  <c r="BC366" i="100"/>
  <c r="BC535" i="100" s="1"/>
  <c r="BC367" i="100"/>
  <c r="BC536" i="100" s="1"/>
  <c r="BN165" i="100"/>
  <c r="BN335" i="100"/>
  <c r="BN336" i="100" s="1"/>
  <c r="BN348" i="100"/>
  <c r="AQ165" i="100"/>
  <c r="AQ335" i="100"/>
  <c r="AQ336" i="100" s="1"/>
  <c r="AQ348" i="100"/>
  <c r="BE165" i="100"/>
  <c r="BE335" i="100"/>
  <c r="BE336" i="100" s="1"/>
  <c r="BE348" i="100"/>
  <c r="BJ335" i="100"/>
  <c r="BJ336" i="100" s="1"/>
  <c r="BJ165" i="100"/>
  <c r="BJ348" i="100"/>
  <c r="AT367" i="100"/>
  <c r="AT536" i="100" s="1"/>
  <c r="AT366" i="100"/>
  <c r="AT535" i="100" s="1"/>
  <c r="AB366" i="100"/>
  <c r="AB535" i="100" s="1"/>
  <c r="AB367" i="100"/>
  <c r="AB536" i="100" s="1"/>
  <c r="AP366" i="100"/>
  <c r="AP535" i="100" s="1"/>
  <c r="AP367" i="100"/>
  <c r="AP536" i="100" s="1"/>
  <c r="AH367" i="100"/>
  <c r="AH536" i="100" s="1"/>
  <c r="AH366" i="100"/>
  <c r="AH535" i="100" s="1"/>
  <c r="BT335" i="100"/>
  <c r="BT336" i="100" s="1"/>
  <c r="BT165" i="100"/>
  <c r="BT348" i="100"/>
  <c r="BD367" i="100"/>
  <c r="BD536" i="100" s="1"/>
  <c r="BD366" i="100"/>
  <c r="BD535" i="100" s="1"/>
  <c r="BU368" i="100"/>
  <c r="BU370" i="100" s="1" a="1"/>
  <c r="BQ165" i="100"/>
  <c r="BQ348" i="100"/>
  <c r="BQ335" i="100"/>
  <c r="BQ336" i="100" s="1"/>
  <c r="AS366" i="100"/>
  <c r="AS535" i="100" s="1"/>
  <c r="AS367" i="100"/>
  <c r="AS536" i="100" s="1"/>
  <c r="BK367" i="100"/>
  <c r="BK536" i="100" s="1"/>
  <c r="BK366" i="100"/>
  <c r="BK535" i="100" s="1"/>
  <c r="BZ366" i="100"/>
  <c r="BZ535" i="100" s="1"/>
  <c r="BZ367" i="100"/>
  <c r="BZ536" i="100" s="1"/>
  <c r="BH335" i="100"/>
  <c r="BH336" i="100" s="1"/>
  <c r="BH165" i="100"/>
  <c r="BH348" i="100"/>
  <c r="BA366" i="100"/>
  <c r="BA535" i="100" s="1"/>
  <c r="BA367" i="100"/>
  <c r="BA536" i="100" s="1"/>
  <c r="BV368" i="100"/>
  <c r="BV370" i="100" s="1" a="1"/>
  <c r="Y350" i="100"/>
  <c r="Y349" i="100"/>
  <c r="BB367" i="100"/>
  <c r="BB536" i="100" s="1"/>
  <c r="BB366" i="100"/>
  <c r="BB535" i="100" s="1"/>
  <c r="CC349" i="100"/>
  <c r="CC350" i="100"/>
  <c r="X367" i="100"/>
  <c r="X536" i="100" s="1"/>
  <c r="X366" i="100"/>
  <c r="X535" i="100" s="1"/>
  <c r="AO335" i="100"/>
  <c r="AO336" i="100" s="1"/>
  <c r="AO165" i="100"/>
  <c r="AO348" i="100"/>
  <c r="CD368" i="100"/>
  <c r="CD370" i="100" s="1" a="1"/>
  <c r="K303" i="100"/>
  <c r="BO165" i="100"/>
  <c r="BO335" i="100"/>
  <c r="BO336" i="100" s="1"/>
  <c r="BO348" i="100"/>
  <c r="AK348" i="100"/>
  <c r="AK335" i="100"/>
  <c r="AK336" i="100" s="1"/>
  <c r="AK165" i="100"/>
  <c r="BV350" i="100"/>
  <c r="BV349" i="100"/>
  <c r="BM165" i="100"/>
  <c r="BM335" i="100"/>
  <c r="BM336" i="100" s="1"/>
  <c r="BM348" i="100"/>
  <c r="AZ335" i="100"/>
  <c r="AZ336" i="100" s="1"/>
  <c r="AZ165" i="100"/>
  <c r="AZ348" i="100"/>
  <c r="AG367" i="100"/>
  <c r="AG536" i="100" s="1"/>
  <c r="AG366" i="100"/>
  <c r="AG535" i="100" s="1"/>
  <c r="AW335" i="100"/>
  <c r="AW336" i="100" s="1"/>
  <c r="AW165" i="100"/>
  <c r="AW348" i="100"/>
  <c r="AX367" i="100"/>
  <c r="AX536" i="100" s="1"/>
  <c r="AX366" i="100"/>
  <c r="AX535" i="100" s="1"/>
  <c r="BN366" i="100"/>
  <c r="BN535" i="100" s="1"/>
  <c r="BN367" i="100"/>
  <c r="BN536" i="100" s="1"/>
  <c r="BE366" i="100"/>
  <c r="BE535" i="100" s="1"/>
  <c r="BE367" i="100"/>
  <c r="BE536" i="100" s="1"/>
  <c r="Y368" i="100" l="1"/>
  <c r="Y371" i="100" s="1"/>
  <c r="AR524" i="100"/>
  <c r="CC370" i="100" a="1"/>
  <c r="CC370" i="100" s="1"/>
  <c r="CC579" i="100" s="1"/>
  <c r="W368" i="100"/>
  <c r="W371" i="100" s="1"/>
  <c r="Z368" i="100"/>
  <c r="Z371" i="100" s="1"/>
  <c r="CC371" i="100"/>
  <c r="BZ368" i="100"/>
  <c r="AH368" i="100"/>
  <c r="AH371" i="100" s="1"/>
  <c r="AP368" i="100"/>
  <c r="AP371" i="100" s="1"/>
  <c r="AQ368" i="100"/>
  <c r="AQ371" i="100" s="1"/>
  <c r="BI368" i="100"/>
  <c r="BI371" i="100" s="1"/>
  <c r="BQ368" i="100"/>
  <c r="AD368" i="100"/>
  <c r="AD371" i="100" s="1"/>
  <c r="BM368" i="100"/>
  <c r="BA368" i="100"/>
  <c r="BA371" i="100" s="1"/>
  <c r="BC368" i="100"/>
  <c r="BC371" i="100" s="1"/>
  <c r="BL368" i="100"/>
  <c r="AL368" i="100"/>
  <c r="BG368" i="100"/>
  <c r="BP368" i="100"/>
  <c r="AG368" i="100"/>
  <c r="AG371" i="100" s="1"/>
  <c r="AO368" i="100"/>
  <c r="AO371" i="100" s="1"/>
  <c r="BF368" i="100"/>
  <c r="BF371" i="100" s="1"/>
  <c r="BM350" i="100"/>
  <c r="BM349" i="100"/>
  <c r="BV530" i="100"/>
  <c r="BV524" i="100"/>
  <c r="BO349" i="100"/>
  <c r="BO350" i="100"/>
  <c r="BH350" i="100"/>
  <c r="BH349" i="100"/>
  <c r="BJ349" i="100"/>
  <c r="BJ350" i="100"/>
  <c r="AX349" i="100"/>
  <c r="AX350" i="100"/>
  <c r="AS350" i="100"/>
  <c r="AS349" i="100"/>
  <c r="AD349" i="100"/>
  <c r="AD350" i="100"/>
  <c r="W349" i="100"/>
  <c r="W350" i="100"/>
  <c r="BS349" i="100"/>
  <c r="BS350" i="100"/>
  <c r="AP350" i="100"/>
  <c r="AP349" i="100"/>
  <c r="CD524" i="100"/>
  <c r="CD530" i="100"/>
  <c r="AF350" i="100"/>
  <c r="AF349" i="100"/>
  <c r="BR349" i="100"/>
  <c r="BR350" i="100"/>
  <c r="BK350" i="100"/>
  <c r="BK349" i="100"/>
  <c r="BN368" i="100"/>
  <c r="AX368" i="100"/>
  <c r="AZ350" i="100"/>
  <c r="AZ349" i="100"/>
  <c r="CD371" i="100"/>
  <c r="CD370" i="100"/>
  <c r="CD579" i="100" s="1"/>
  <c r="X368" i="100"/>
  <c r="CC524" i="100"/>
  <c r="CC530" i="100"/>
  <c r="BV371" i="100"/>
  <c r="BV370" i="100"/>
  <c r="BV579" i="100" s="1"/>
  <c r="BU370" i="100"/>
  <c r="BU579" i="100" s="1"/>
  <c r="BU371" i="100"/>
  <c r="AB368" i="100"/>
  <c r="BN350" i="100"/>
  <c r="BN349" i="100"/>
  <c r="AY368" i="100"/>
  <c r="BZ350" i="100"/>
  <c r="BZ349" i="100"/>
  <c r="CA368" i="100"/>
  <c r="CA370" i="100" s="1" a="1"/>
  <c r="BT368" i="100"/>
  <c r="BT370" i="100" s="1" a="1"/>
  <c r="AN368" i="100"/>
  <c r="BY368" i="100"/>
  <c r="BY370" i="100" s="1" a="1"/>
  <c r="AJ349" i="100"/>
  <c r="AJ350" i="100"/>
  <c r="K336" i="100"/>
  <c r="AY350" i="100"/>
  <c r="AY349" i="100"/>
  <c r="AI530" i="100"/>
  <c r="AI524" i="100"/>
  <c r="BL349" i="100"/>
  <c r="BL350" i="100"/>
  <c r="AU350" i="100"/>
  <c r="AU349" i="100"/>
  <c r="CD523" i="100"/>
  <c r="CD529" i="100"/>
  <c r="AN350" i="100"/>
  <c r="AN349" i="100"/>
  <c r="AJ368" i="100"/>
  <c r="X350" i="100"/>
  <c r="X349" i="100"/>
  <c r="BB349" i="100"/>
  <c r="BB350" i="100"/>
  <c r="AC349" i="100"/>
  <c r="AC350" i="100"/>
  <c r="AE368" i="100"/>
  <c r="AE371" i="100" s="1"/>
  <c r="BD350" i="100"/>
  <c r="BD349" i="100"/>
  <c r="AO349" i="100"/>
  <c r="AO350" i="100"/>
  <c r="CC529" i="100"/>
  <c r="CC523" i="100"/>
  <c r="Y529" i="100"/>
  <c r="Y523" i="100"/>
  <c r="AS368" i="100"/>
  <c r="BQ350" i="100"/>
  <c r="BQ349" i="100"/>
  <c r="AT368" i="100"/>
  <c r="AQ350" i="100"/>
  <c r="AQ349" i="100"/>
  <c r="BI349" i="100"/>
  <c r="BI350" i="100"/>
  <c r="AV349" i="100"/>
  <c r="AV350" i="100"/>
  <c r="BG350" i="100"/>
  <c r="BG349" i="100"/>
  <c r="BJ368" i="100"/>
  <c r="BC349" i="100"/>
  <c r="BC350" i="100"/>
  <c r="BU529" i="100"/>
  <c r="BU523" i="100"/>
  <c r="BX350" i="100"/>
  <c r="BX349" i="100"/>
  <c r="BR368" i="100"/>
  <c r="BR370" i="100" s="1" a="1"/>
  <c r="AM368" i="100"/>
  <c r="AI523" i="100"/>
  <c r="AI529" i="100"/>
  <c r="AC368" i="100"/>
  <c r="AG350" i="100"/>
  <c r="AG349" i="100"/>
  <c r="BX368" i="100"/>
  <c r="BX370" i="100" s="1" a="1"/>
  <c r="AM350" i="100"/>
  <c r="AM349" i="100"/>
  <c r="AT349" i="100"/>
  <c r="AT350" i="100"/>
  <c r="AB349" i="100"/>
  <c r="AB350" i="100"/>
  <c r="BE368" i="100"/>
  <c r="AW350" i="100"/>
  <c r="AW349" i="100"/>
  <c r="BV523" i="100"/>
  <c r="BV529" i="100"/>
  <c r="AK350" i="100"/>
  <c r="AK349" i="100"/>
  <c r="BB368" i="100"/>
  <c r="Y530" i="100"/>
  <c r="Y524" i="100"/>
  <c r="BK368" i="100"/>
  <c r="BD368" i="100"/>
  <c r="BT350" i="100"/>
  <c r="BT349" i="100"/>
  <c r="BE349" i="100"/>
  <c r="BE350" i="100"/>
  <c r="AW368" i="100"/>
  <c r="AZ368" i="100"/>
  <c r="AK368" i="100"/>
  <c r="BA350" i="100"/>
  <c r="BA349" i="100"/>
  <c r="BH368" i="100"/>
  <c r="BS368" i="100"/>
  <c r="BS370" i="100" s="1" a="1"/>
  <c r="AL349" i="100"/>
  <c r="AL350" i="100"/>
  <c r="BU524" i="100"/>
  <c r="BU530" i="100"/>
  <c r="AF368" i="100"/>
  <c r="CB368" i="100"/>
  <c r="CB370" i="100" s="1" a="1"/>
  <c r="BF349" i="100"/>
  <c r="BF350" i="100"/>
  <c r="Z350" i="100"/>
  <c r="Z349" i="100"/>
  <c r="AE350" i="100"/>
  <c r="AE349" i="100"/>
  <c r="AV368" i="100"/>
  <c r="CA350" i="100"/>
  <c r="CA349" i="100"/>
  <c r="BW349" i="100"/>
  <c r="BW350" i="100"/>
  <c r="BP349" i="100"/>
  <c r="BP350" i="100"/>
  <c r="BY350" i="100"/>
  <c r="BY349" i="100"/>
  <c r="BO368" i="100"/>
  <c r="CB350" i="100"/>
  <c r="CB349" i="100"/>
  <c r="BW368" i="100"/>
  <c r="BW370" i="100" s="1" a="1"/>
  <c r="AH349" i="100"/>
  <c r="AH350" i="100"/>
  <c r="AU368" i="100"/>
  <c r="BQ371" i="100" l="1"/>
  <c r="BQ370" i="100" a="1"/>
  <c r="BZ370" i="100" a="1"/>
  <c r="BZ370" i="100" s="1"/>
  <c r="BZ579" i="100" s="1"/>
  <c r="R370" i="100" a="1"/>
  <c r="AL370" i="100" s="1"/>
  <c r="AL579" i="100" s="1"/>
  <c r="BL371" i="100"/>
  <c r="BM371" i="100"/>
  <c r="AL371" i="100"/>
  <c r="BG371" i="100"/>
  <c r="BZ371" i="100"/>
  <c r="BQ370" i="100"/>
  <c r="BQ579" i="100" s="1"/>
  <c r="BP371" i="100"/>
  <c r="BY523" i="100"/>
  <c r="BY529" i="100"/>
  <c r="BW524" i="100"/>
  <c r="BW530" i="100"/>
  <c r="AV371" i="100"/>
  <c r="Z524" i="100"/>
  <c r="Z530" i="100"/>
  <c r="AF370" i="100"/>
  <c r="AF579" i="100" s="1"/>
  <c r="AF371" i="100"/>
  <c r="BH371" i="100"/>
  <c r="AS371" i="100"/>
  <c r="BY371" i="100"/>
  <c r="BY370" i="100"/>
  <c r="BY579" i="100" s="1"/>
  <c r="BN371" i="100"/>
  <c r="BR523" i="100"/>
  <c r="BR529" i="100"/>
  <c r="AF524" i="100"/>
  <c r="AF530" i="100"/>
  <c r="W529" i="100"/>
  <c r="W523" i="100"/>
  <c r="BO530" i="100"/>
  <c r="BO524" i="100"/>
  <c r="AU371" i="100"/>
  <c r="AE523" i="100"/>
  <c r="AE529" i="100"/>
  <c r="BE371" i="100"/>
  <c r="AT523" i="100"/>
  <c r="AT529" i="100"/>
  <c r="AM530" i="100"/>
  <c r="AM524" i="100"/>
  <c r="AC371" i="100"/>
  <c r="BR371" i="100"/>
  <c r="BR370" i="100"/>
  <c r="BR579" i="100" s="1"/>
  <c r="AT371" i="100"/>
  <c r="BB523" i="100"/>
  <c r="BB529" i="100"/>
  <c r="AN371" i="100"/>
  <c r="BZ530" i="100"/>
  <c r="BZ524" i="100"/>
  <c r="BN529" i="100"/>
  <c r="BN523" i="100"/>
  <c r="AZ523" i="100"/>
  <c r="AZ529" i="100"/>
  <c r="AP523" i="100"/>
  <c r="AP529" i="100"/>
  <c r="BS530" i="100"/>
  <c r="BS524" i="100"/>
  <c r="AX529" i="100"/>
  <c r="AX523" i="100"/>
  <c r="BJ523" i="100"/>
  <c r="BJ529" i="100"/>
  <c r="BH530" i="100"/>
  <c r="BH524" i="100"/>
  <c r="BO523" i="100"/>
  <c r="BO529" i="100"/>
  <c r="BM530" i="100"/>
  <c r="BM524" i="100"/>
  <c r="AH530" i="100"/>
  <c r="AH524" i="100"/>
  <c r="CB524" i="100"/>
  <c r="CB530" i="100"/>
  <c r="BP530" i="100"/>
  <c r="BP524" i="100"/>
  <c r="CA523" i="100"/>
  <c r="CA529" i="100"/>
  <c r="AE524" i="100"/>
  <c r="AE530" i="100"/>
  <c r="BF523" i="100"/>
  <c r="BF529" i="100"/>
  <c r="AL529" i="100"/>
  <c r="AL523" i="100"/>
  <c r="BA524" i="100"/>
  <c r="BA530" i="100"/>
  <c r="BE530" i="100"/>
  <c r="BE524" i="100"/>
  <c r="BD371" i="100"/>
  <c r="BB371" i="100"/>
  <c r="AB524" i="100"/>
  <c r="AB530" i="100"/>
  <c r="BX370" i="100"/>
  <c r="BX579" i="100" s="1"/>
  <c r="BX371" i="100"/>
  <c r="BX529" i="100"/>
  <c r="BX523" i="100"/>
  <c r="BC524" i="100"/>
  <c r="BC530" i="100"/>
  <c r="BG530" i="100"/>
  <c r="BG524" i="100"/>
  <c r="BI523" i="100"/>
  <c r="BI529" i="100"/>
  <c r="BQ523" i="100"/>
  <c r="BQ529" i="100"/>
  <c r="AO529" i="100"/>
  <c r="AO523" i="100"/>
  <c r="AC524" i="100"/>
  <c r="AC530" i="100"/>
  <c r="X529" i="100"/>
  <c r="X523" i="100"/>
  <c r="AN530" i="100"/>
  <c r="AN524" i="100"/>
  <c r="AU530" i="100"/>
  <c r="AU524" i="100"/>
  <c r="AJ524" i="100"/>
  <c r="AJ530" i="100"/>
  <c r="BT371" i="100"/>
  <c r="BT370" i="100"/>
  <c r="BT579" i="100" s="1"/>
  <c r="AY371" i="100"/>
  <c r="BN530" i="100"/>
  <c r="BN524" i="100"/>
  <c r="X371" i="100"/>
  <c r="AZ530" i="100"/>
  <c r="AZ524" i="100"/>
  <c r="BK530" i="100"/>
  <c r="BK524" i="100"/>
  <c r="AP524" i="100"/>
  <c r="AP530" i="100"/>
  <c r="BS523" i="100"/>
  <c r="BS529" i="100"/>
  <c r="AD529" i="100"/>
  <c r="AD523" i="100"/>
  <c r="AS523" i="100"/>
  <c r="AS529" i="100"/>
  <c r="BW371" i="100"/>
  <c r="BW370" i="100"/>
  <c r="BW579" i="100" s="1"/>
  <c r="AZ371" i="100"/>
  <c r="BT523" i="100"/>
  <c r="BT529" i="100"/>
  <c r="AK530" i="100"/>
  <c r="AK524" i="100"/>
  <c r="AW530" i="100"/>
  <c r="AW524" i="100"/>
  <c r="AT524" i="100"/>
  <c r="AT530" i="100"/>
  <c r="AM529" i="100"/>
  <c r="AM523" i="100"/>
  <c r="AG524" i="100"/>
  <c r="AG530" i="100"/>
  <c r="AM370" i="100"/>
  <c r="AM579" i="100" s="1"/>
  <c r="AM371" i="100"/>
  <c r="BJ371" i="100"/>
  <c r="AV529" i="100"/>
  <c r="AV523" i="100"/>
  <c r="AQ524" i="100"/>
  <c r="AQ530" i="100"/>
  <c r="BD530" i="100"/>
  <c r="BD524" i="100"/>
  <c r="BB524" i="100"/>
  <c r="BB530" i="100"/>
  <c r="AJ371" i="100"/>
  <c r="BL529" i="100"/>
  <c r="BL523" i="100"/>
  <c r="AY530" i="100"/>
  <c r="AY524" i="100"/>
  <c r="BZ523" i="100"/>
  <c r="BZ529" i="100"/>
  <c r="AX524" i="100"/>
  <c r="AX530" i="100"/>
  <c r="BJ530" i="100"/>
  <c r="BJ524" i="100"/>
  <c r="BH529" i="100"/>
  <c r="BH523" i="100"/>
  <c r="BM523" i="100"/>
  <c r="BM529" i="100"/>
  <c r="CB523" i="100"/>
  <c r="CB529" i="100"/>
  <c r="BY530" i="100"/>
  <c r="BY524" i="100"/>
  <c r="BW529" i="100"/>
  <c r="BW523" i="100"/>
  <c r="BF524" i="100"/>
  <c r="BF530" i="100"/>
  <c r="AL524" i="100"/>
  <c r="AL530" i="100"/>
  <c r="BA523" i="100"/>
  <c r="BA529" i="100"/>
  <c r="AW371" i="100"/>
  <c r="BT524" i="100"/>
  <c r="BT530" i="100"/>
  <c r="BG529" i="100"/>
  <c r="BG523" i="100"/>
  <c r="BI530" i="100"/>
  <c r="BI524" i="100"/>
  <c r="AO530" i="100"/>
  <c r="AO524" i="100"/>
  <c r="AN523" i="100"/>
  <c r="AN529" i="100"/>
  <c r="AU523" i="100"/>
  <c r="AU529" i="100"/>
  <c r="BK523" i="100"/>
  <c r="BK529" i="100"/>
  <c r="AD530" i="100"/>
  <c r="AD524" i="100"/>
  <c r="AH523" i="100"/>
  <c r="AH529" i="100"/>
  <c r="BO371" i="100"/>
  <c r="BP523" i="100"/>
  <c r="BP529" i="100"/>
  <c r="CA524" i="100"/>
  <c r="CA530" i="100"/>
  <c r="Z523" i="100"/>
  <c r="Z529" i="100"/>
  <c r="CB371" i="100"/>
  <c r="CB370" i="100"/>
  <c r="CB579" i="100" s="1"/>
  <c r="BS370" i="100"/>
  <c r="BS579" i="100" s="1"/>
  <c r="BS371" i="100"/>
  <c r="AK371" i="100"/>
  <c r="BE529" i="100"/>
  <c r="BE523" i="100"/>
  <c r="BK371" i="100"/>
  <c r="AK529" i="100"/>
  <c r="AK523" i="100"/>
  <c r="AW523" i="100"/>
  <c r="AW529" i="100"/>
  <c r="AB523" i="100"/>
  <c r="AB529" i="100"/>
  <c r="AG529" i="100"/>
  <c r="AG523" i="100"/>
  <c r="BX524" i="100"/>
  <c r="BX530" i="100"/>
  <c r="BC523" i="100"/>
  <c r="BC529" i="100"/>
  <c r="AV530" i="100"/>
  <c r="AV524" i="100"/>
  <c r="AQ523" i="100"/>
  <c r="AQ529" i="100"/>
  <c r="BQ530" i="100"/>
  <c r="BQ524" i="100"/>
  <c r="BD523" i="100"/>
  <c r="BD529" i="100"/>
  <c r="AC523" i="100"/>
  <c r="AC529" i="100"/>
  <c r="X530" i="100"/>
  <c r="X524" i="100"/>
  <c r="BL530" i="100"/>
  <c r="BL524" i="100"/>
  <c r="AY523" i="100"/>
  <c r="AY529" i="100"/>
  <c r="AJ523" i="100"/>
  <c r="AJ529" i="100"/>
  <c r="CA371" i="100"/>
  <c r="CA370" i="100"/>
  <c r="CA579" i="100" s="1"/>
  <c r="AB371" i="100"/>
  <c r="AX371" i="100"/>
  <c r="BR524" i="100"/>
  <c r="BR530" i="100"/>
  <c r="AF529" i="100"/>
  <c r="AF523" i="100"/>
  <c r="W524" i="100"/>
  <c r="W530" i="100"/>
  <c r="AS530" i="100"/>
  <c r="AS524" i="100"/>
  <c r="AQ370" i="100" l="1"/>
  <c r="AQ579" i="100" s="1"/>
  <c r="AD370" i="100"/>
  <c r="AD579" i="100" s="1"/>
  <c r="Z370" i="100"/>
  <c r="Z579" i="100" s="1"/>
  <c r="AS370" i="100"/>
  <c r="AS579" i="100" s="1"/>
  <c r="BH370" i="100"/>
  <c r="BH579" i="100" s="1"/>
  <c r="BA370" i="100"/>
  <c r="BA579" i="100" s="1"/>
  <c r="BF370" i="100"/>
  <c r="BF579" i="100" s="1"/>
  <c r="AG370" i="100"/>
  <c r="AG579" i="100" s="1"/>
  <c r="BM370" i="100"/>
  <c r="BM579" i="100" s="1"/>
  <c r="AX370" i="100"/>
  <c r="AX579" i="100" s="1"/>
  <c r="BJ370" i="100"/>
  <c r="BJ579" i="100" s="1"/>
  <c r="BE370" i="100"/>
  <c r="BE579" i="100" s="1"/>
  <c r="AO370" i="100"/>
  <c r="AO579" i="100" s="1"/>
  <c r="BC370" i="100"/>
  <c r="BC579" i="100" s="1"/>
  <c r="R370" i="100"/>
  <c r="R579" i="100" s="1"/>
  <c r="S370" i="100"/>
  <c r="S579" i="100" s="1"/>
  <c r="V370" i="100"/>
  <c r="V579" i="100" s="1"/>
  <c r="U370" i="100"/>
  <c r="U579" i="100" s="1"/>
  <c r="AA370" i="100"/>
  <c r="AA579" i="100" s="1"/>
  <c r="T370" i="100"/>
  <c r="T579" i="100" s="1"/>
  <c r="AR370" i="100"/>
  <c r="AR579" i="100" s="1"/>
  <c r="Y370" i="100"/>
  <c r="Y579" i="100" s="1"/>
  <c r="W370" i="100"/>
  <c r="W579" i="100" s="1"/>
  <c r="AI370" i="100"/>
  <c r="AI579" i="100" s="1"/>
  <c r="BL370" i="100"/>
  <c r="BL579" i="100" s="1"/>
  <c r="X370" i="100"/>
  <c r="X579" i="100" s="1"/>
  <c r="AY370" i="100"/>
  <c r="AY579" i="100" s="1"/>
  <c r="BD370" i="100"/>
  <c r="BD579" i="100" s="1"/>
  <c r="AN370" i="100"/>
  <c r="AN579" i="100" s="1"/>
  <c r="AU370" i="100"/>
  <c r="AU579" i="100" s="1"/>
  <c r="AB370" i="100"/>
  <c r="AB579" i="100" s="1"/>
  <c r="BK370" i="100"/>
  <c r="BK579" i="100" s="1"/>
  <c r="AK370" i="100"/>
  <c r="AK579" i="100" s="1"/>
  <c r="BO370" i="100"/>
  <c r="BO579" i="100" s="1"/>
  <c r="AE370" i="100"/>
  <c r="AE579" i="100" s="1"/>
  <c r="AW370" i="100"/>
  <c r="AW579" i="100" s="1"/>
  <c r="AJ370" i="100"/>
  <c r="AJ579" i="100" s="1"/>
  <c r="AZ370" i="100"/>
  <c r="AZ579" i="100" s="1"/>
  <c r="BB370" i="100"/>
  <c r="BB579" i="100" s="1"/>
  <c r="AT370" i="100"/>
  <c r="AT579" i="100" s="1"/>
  <c r="AC370" i="100"/>
  <c r="AC579" i="100" s="1"/>
  <c r="BN370" i="100"/>
  <c r="BN579" i="100" s="1"/>
  <c r="AV370" i="100"/>
  <c r="AV579" i="100" s="1"/>
  <c r="BI370" i="100"/>
  <c r="BI579" i="100" s="1"/>
  <c r="AP370" i="100"/>
  <c r="AP579" i="100" s="1"/>
  <c r="AH370" i="100"/>
  <c r="AH579" i="100" s="1"/>
  <c r="BG370" i="100"/>
  <c r="BG579" i="100" s="1"/>
  <c r="BP370" i="100"/>
  <c r="BP579" i="100" s="1"/>
  <c r="O14" i="104" l="1" a="1"/>
  <c r="S14" i="104" l="1"/>
  <c r="AI14" i="104"/>
  <c r="AY14" i="104"/>
  <c r="BO14" i="104"/>
  <c r="AC15" i="104"/>
  <c r="AS15" i="104"/>
  <c r="BI15" i="104"/>
  <c r="W16" i="104"/>
  <c r="AM16" i="104"/>
  <c r="BC16" i="104"/>
  <c r="Q17" i="104"/>
  <c r="AG17" i="104"/>
  <c r="AW17" i="104"/>
  <c r="BM17" i="104"/>
  <c r="AA18" i="104"/>
  <c r="AG14" i="104"/>
  <c r="BB14" i="104"/>
  <c r="V15" i="104"/>
  <c r="AQ15" i="104"/>
  <c r="BL15" i="104"/>
  <c r="AF16" i="104"/>
  <c r="BA16" i="104"/>
  <c r="T17" i="104"/>
  <c r="AP17" i="104"/>
  <c r="BK17" i="104"/>
  <c r="AD18" i="104"/>
  <c r="AT18" i="104"/>
  <c r="BJ18" i="104"/>
  <c r="X19" i="104"/>
  <c r="AN19" i="104"/>
  <c r="BD19" i="104"/>
  <c r="P14" i="104"/>
  <c r="AS14" i="104"/>
  <c r="S15" i="104"/>
  <c r="AU15" i="104"/>
  <c r="V16" i="104"/>
  <c r="AX16" i="104"/>
  <c r="X17" i="104"/>
  <c r="BB17" i="104"/>
  <c r="AB18" i="104"/>
  <c r="AW18" i="104"/>
  <c r="Q19" i="104"/>
  <c r="AL19" i="104"/>
  <c r="BG19" i="104"/>
  <c r="X20" i="104"/>
  <c r="AN20" i="104"/>
  <c r="BD20" i="104"/>
  <c r="R21" i="104"/>
  <c r="AH21" i="104"/>
  <c r="AX21" i="104"/>
  <c r="BN21" i="104"/>
  <c r="AB22" i="104"/>
  <c r="AR22" i="104"/>
  <c r="BH22" i="104"/>
  <c r="V23" i="104"/>
  <c r="AL23" i="104"/>
  <c r="BB23" i="104"/>
  <c r="P24" i="104"/>
  <c r="AF24" i="104"/>
  <c r="AV24" i="104"/>
  <c r="BL24" i="104"/>
  <c r="Z25" i="104"/>
  <c r="AP25" i="104"/>
  <c r="BF25" i="104"/>
  <c r="T26" i="104"/>
  <c r="AJ26" i="104"/>
  <c r="AZ26" i="104"/>
  <c r="BP26" i="104"/>
  <c r="AD27" i="104"/>
  <c r="AT27" i="104"/>
  <c r="BJ27" i="104"/>
  <c r="X28" i="104"/>
  <c r="AO14" i="104"/>
  <c r="O15" i="104"/>
  <c r="AR15" i="104"/>
  <c r="R16" i="104"/>
  <c r="AT16" i="104"/>
  <c r="V17" i="104"/>
  <c r="AX17" i="104"/>
  <c r="X18" i="104"/>
  <c r="AU18" i="104"/>
  <c r="BP18" i="104"/>
  <c r="AI19" i="104"/>
  <c r="BE19" i="104"/>
  <c r="V20" i="104"/>
  <c r="AL20" i="104"/>
  <c r="BB20" i="104"/>
  <c r="P21" i="104"/>
  <c r="AF21" i="104"/>
  <c r="AV21" i="104"/>
  <c r="BL21" i="104"/>
  <c r="Z22" i="104"/>
  <c r="AP22" i="104"/>
  <c r="BF22" i="104"/>
  <c r="T23" i="104"/>
  <c r="AJ23" i="104"/>
  <c r="AZ23" i="104"/>
  <c r="BP23" i="104"/>
  <c r="AD24" i="104"/>
  <c r="AT24" i="104"/>
  <c r="BJ24" i="104"/>
  <c r="X25" i="104"/>
  <c r="AN25" i="104"/>
  <c r="BD25" i="104"/>
  <c r="R26" i="104"/>
  <c r="AH26" i="104"/>
  <c r="AX26" i="104"/>
  <c r="BN26" i="104"/>
  <c r="AB27" i="104"/>
  <c r="AR27" i="104"/>
  <c r="AN14" i="104"/>
  <c r="AP15" i="104"/>
  <c r="AS16" i="104"/>
  <c r="AV17" i="104"/>
  <c r="AS18" i="104"/>
  <c r="AH19" i="104"/>
  <c r="U20" i="104"/>
  <c r="BA20" i="104"/>
  <c r="AE21" i="104"/>
  <c r="BK21" i="104"/>
  <c r="AO22" i="104"/>
  <c r="S23" i="104"/>
  <c r="AY23" i="104"/>
  <c r="AC24" i="104"/>
  <c r="BI24" i="104"/>
  <c r="AM25" i="104"/>
  <c r="Q26" i="104"/>
  <c r="AW26" i="104"/>
  <c r="AA27" i="104"/>
  <c r="BE27" i="104"/>
  <c r="O29" i="104"/>
  <c r="U30" i="104"/>
  <c r="Q32" i="104"/>
  <c r="W33" i="104"/>
  <c r="AC34" i="104"/>
  <c r="AS34" i="104"/>
  <c r="BI34" i="104"/>
  <c r="U36" i="104"/>
  <c r="AK36" i="104"/>
  <c r="BA36" i="104"/>
  <c r="AF14" i="104"/>
  <c r="AI15" i="104"/>
  <c r="AL16" i="104"/>
  <c r="AN17" i="104"/>
  <c r="AN18" i="104"/>
  <c r="AC19" i="104"/>
  <c r="Q20" i="104"/>
  <c r="AW20" i="104"/>
  <c r="AA21" i="104"/>
  <c r="BG21" i="104"/>
  <c r="AK22" i="104"/>
  <c r="O23" i="104"/>
  <c r="AU23" i="104"/>
  <c r="Y24" i="104"/>
  <c r="BE24" i="104"/>
  <c r="AI25" i="104"/>
  <c r="BO25" i="104"/>
  <c r="AS26" i="104"/>
  <c r="W27" i="104"/>
  <c r="BC27" i="104"/>
  <c r="V28" i="104"/>
  <c r="S30" i="104"/>
  <c r="O32" i="104"/>
  <c r="U33" i="104"/>
  <c r="AA34" i="104"/>
  <c r="R15" i="104"/>
  <c r="W17" i="104"/>
  <c r="O19" i="104"/>
  <c r="AM20" i="104"/>
  <c r="AW21" i="104"/>
  <c r="O14" i="104"/>
  <c r="AM14" i="104"/>
  <c r="BG14" i="104"/>
  <c r="Y15" i="104"/>
  <c r="AW15" i="104"/>
  <c r="O16" i="104"/>
  <c r="AI16" i="104"/>
  <c r="BG16" i="104"/>
  <c r="Y17" i="104"/>
  <c r="AS17" i="104"/>
  <c r="O18" i="104"/>
  <c r="V14" i="104"/>
  <c r="AW14" i="104"/>
  <c r="AA15" i="104"/>
  <c r="BB15" i="104"/>
  <c r="Z16" i="104"/>
  <c r="BF16" i="104"/>
  <c r="AE17" i="104"/>
  <c r="BF17" i="104"/>
  <c r="AH18" i="104"/>
  <c r="BB18" i="104"/>
  <c r="T19" i="104"/>
  <c r="AR19" i="104"/>
  <c r="BL19" i="104"/>
  <c r="AK14" i="104"/>
  <c r="Z15" i="104"/>
  <c r="BJ15" i="104"/>
  <c r="AR16" i="104"/>
  <c r="AF17" i="104"/>
  <c r="BO17" i="104"/>
  <c r="AR18" i="104"/>
  <c r="V19" i="104"/>
  <c r="AW19" i="104"/>
  <c r="T20" i="104"/>
  <c r="AR20" i="104"/>
  <c r="BL20" i="104"/>
  <c r="AD21" i="104"/>
  <c r="BB21" i="104"/>
  <c r="T22" i="104"/>
  <c r="AN22" i="104"/>
  <c r="BL22" i="104"/>
  <c r="AD23" i="104"/>
  <c r="AX23" i="104"/>
  <c r="T24" i="104"/>
  <c r="AN24" i="104"/>
  <c r="BH24" i="104"/>
  <c r="AD25" i="104"/>
  <c r="AX25" i="104"/>
  <c r="P26" i="104"/>
  <c r="AN26" i="104"/>
  <c r="BH26" i="104"/>
  <c r="Z27" i="104"/>
  <c r="AX27" i="104"/>
  <c r="P28" i="104"/>
  <c r="AH14" i="104"/>
  <c r="W15" i="104"/>
  <c r="BF15" i="104"/>
  <c r="AN16" i="104"/>
  <c r="AB17" i="104"/>
  <c r="BL17" i="104"/>
  <c r="AO18" i="104"/>
  <c r="S19" i="104"/>
  <c r="AT19" i="104"/>
  <c r="R20" i="104"/>
  <c r="AP20" i="104"/>
  <c r="BJ20" i="104"/>
  <c r="AB21" i="104"/>
  <c r="AZ21" i="104"/>
  <c r="R22" i="104"/>
  <c r="AL22" i="104"/>
  <c r="BJ22" i="104"/>
  <c r="AB23" i="104"/>
  <c r="AV23" i="104"/>
  <c r="R24" i="104"/>
  <c r="AL24" i="104"/>
  <c r="BF24" i="104"/>
  <c r="AB25" i="104"/>
  <c r="AV25" i="104"/>
  <c r="BP25" i="104"/>
  <c r="AL26" i="104"/>
  <c r="BF26" i="104"/>
  <c r="X27" i="104"/>
  <c r="AV27" i="104"/>
  <c r="BP14" i="104"/>
  <c r="AD16" i="104"/>
  <c r="AA14" i="104"/>
  <c r="AU14" i="104"/>
  <c r="Q15" i="104"/>
  <c r="AK15" i="104"/>
  <c r="BE15" i="104"/>
  <c r="AA16" i="104"/>
  <c r="AU16" i="104"/>
  <c r="BO16" i="104"/>
  <c r="AK17" i="104"/>
  <c r="BE17" i="104"/>
  <c r="W18" i="104"/>
  <c r="AL14" i="104"/>
  <c r="BM14" i="104"/>
  <c r="AL15" i="104"/>
  <c r="P16" i="104"/>
  <c r="AP16" i="104"/>
  <c r="O17" i="104"/>
  <c r="AU17" i="104"/>
  <c r="T18" i="104"/>
  <c r="AP18" i="104"/>
  <c r="BN18" i="104"/>
  <c r="AF19" i="104"/>
  <c r="AZ19" i="104"/>
  <c r="X14" i="104"/>
  <c r="BF14" i="104"/>
  <c r="AN15" i="104"/>
  <c r="AC16" i="104"/>
  <c r="BM16" i="104"/>
  <c r="AT17" i="104"/>
  <c r="AG18" i="104"/>
  <c r="BH18" i="104"/>
  <c r="AG19" i="104"/>
  <c r="BM19" i="104"/>
  <c r="AF20" i="104"/>
  <c r="AZ20" i="104"/>
  <c r="V21" i="104"/>
  <c r="AP21" i="104"/>
  <c r="BJ21" i="104"/>
  <c r="AF22" i="104"/>
  <c r="AZ22" i="104"/>
  <c r="R23" i="104"/>
  <c r="AP23" i="104"/>
  <c r="BJ23" i="104"/>
  <c r="AB24" i="104"/>
  <c r="AZ24" i="104"/>
  <c r="R25" i="104"/>
  <c r="AL25" i="104"/>
  <c r="BJ25" i="104"/>
  <c r="AB26" i="104"/>
  <c r="AV26" i="104"/>
  <c r="R27" i="104"/>
  <c r="AL27" i="104"/>
  <c r="BF27" i="104"/>
  <c r="T14" i="104"/>
  <c r="BD14" i="104"/>
  <c r="AJ15" i="104"/>
  <c r="Y16" i="104"/>
  <c r="BI16" i="104"/>
  <c r="AQ17" i="104"/>
  <c r="AE18" i="104"/>
  <c r="BE18" i="104"/>
  <c r="AD19" i="104"/>
  <c r="BJ19" i="104"/>
  <c r="AD20" i="104"/>
  <c r="AX20" i="104"/>
  <c r="T21" i="104"/>
  <c r="AN21" i="104"/>
  <c r="BH21" i="104"/>
  <c r="AD22" i="104"/>
  <c r="AX22" i="104"/>
  <c r="P23" i="104"/>
  <c r="AN23" i="104"/>
  <c r="BH23" i="104"/>
  <c r="Z24" i="104"/>
  <c r="AX24" i="104"/>
  <c r="P25" i="104"/>
  <c r="AJ25" i="104"/>
  <c r="BH25" i="104"/>
  <c r="Z26" i="104"/>
  <c r="AT26" i="104"/>
  <c r="P27" i="104"/>
  <c r="AJ27" i="104"/>
  <c r="Y14" i="104"/>
  <c r="BD15" i="104"/>
  <c r="S17" i="104"/>
  <c r="AI18" i="104"/>
  <c r="AS19" i="104"/>
  <c r="AK20" i="104"/>
  <c r="W21" i="104"/>
  <c r="Q22" i="104"/>
  <c r="BE22" i="104"/>
  <c r="AQ23" i="104"/>
  <c r="AK24" i="104"/>
  <c r="W25" i="104"/>
  <c r="BK25" i="104"/>
  <c r="BE26" i="104"/>
  <c r="AQ27" i="104"/>
  <c r="S28" i="104"/>
  <c r="O31" i="104"/>
  <c r="O33" i="104"/>
  <c r="Y34" i="104"/>
  <c r="AW34" i="104"/>
  <c r="O35" i="104"/>
  <c r="AG36" i="104"/>
  <c r="BE36" i="104"/>
  <c r="BI14" i="104"/>
  <c r="X16" i="104"/>
  <c r="BC17" i="104"/>
  <c r="BI18" i="104"/>
  <c r="BI19" i="104"/>
  <c r="BE20" i="104"/>
  <c r="AQ21" i="104"/>
  <c r="AC22" i="104"/>
  <c r="W23" i="104"/>
  <c r="BK23" i="104"/>
  <c r="AW24" i="104"/>
  <c r="AQ25" i="104"/>
  <c r="AC26" i="104"/>
  <c r="O27" i="104"/>
  <c r="BH27" i="104"/>
  <c r="U29" i="104"/>
  <c r="U31" i="104"/>
  <c r="O34" i="104"/>
  <c r="AI34" i="104"/>
  <c r="AW16" i="104"/>
  <c r="AK19" i="104"/>
  <c r="Q21" i="104"/>
  <c r="AQ22" i="104"/>
  <c r="BA23" i="104"/>
  <c r="BK24" i="104"/>
  <c r="S26" i="104"/>
  <c r="AC27" i="104"/>
  <c r="T29" i="104"/>
  <c r="R32" i="104"/>
  <c r="AL34" i="104"/>
  <c r="BG34" i="104"/>
  <c r="T36" i="104"/>
  <c r="AP36" i="104"/>
  <c r="BK36" i="104"/>
  <c r="Y37" i="104"/>
  <c r="AO37" i="104"/>
  <c r="BE37" i="104"/>
  <c r="S38" i="104"/>
  <c r="AI38" i="104"/>
  <c r="AY38" i="104"/>
  <c r="BO38" i="104"/>
  <c r="AC39" i="104"/>
  <c r="AS39" i="104"/>
  <c r="BI39" i="104"/>
  <c r="W40" i="104"/>
  <c r="AM40" i="104"/>
  <c r="BC40" i="104"/>
  <c r="Q41" i="104"/>
  <c r="AG41" i="104"/>
  <c r="AW41" i="104"/>
  <c r="BM41" i="104"/>
  <c r="AA42" i="104"/>
  <c r="AQ42" i="104"/>
  <c r="BG42" i="104"/>
  <c r="U43" i="104"/>
  <c r="AK43" i="104"/>
  <c r="BA43" i="104"/>
  <c r="U14" i="104"/>
  <c r="AB16" i="104"/>
  <c r="AF18" i="104"/>
  <c r="BK19" i="104"/>
  <c r="U21" i="104"/>
  <c r="AE22" i="104"/>
  <c r="AO23" i="104"/>
  <c r="AY24" i="104"/>
  <c r="BI25" i="104"/>
  <c r="Q27" i="104"/>
  <c r="R28" i="104"/>
  <c r="BH15" i="104"/>
  <c r="W14" i="104"/>
  <c r="BK14" i="104"/>
  <c r="BA15" i="104"/>
  <c r="AQ16" i="104"/>
  <c r="AC17" i="104"/>
  <c r="S18" i="104"/>
  <c r="BH14" i="104"/>
  <c r="BG15" i="104"/>
  <c r="BL16" i="104"/>
  <c r="BP17" i="104"/>
  <c r="BF18" i="104"/>
  <c r="AV19" i="104"/>
  <c r="AZ14" i="104"/>
  <c r="BP15" i="104"/>
  <c r="AM17" i="104"/>
  <c r="BC18" i="104"/>
  <c r="BB19" i="104"/>
  <c r="AV20" i="104"/>
  <c r="AL21" i="104"/>
  <c r="X22" i="104"/>
  <c r="BP22" i="104"/>
  <c r="BF23" i="104"/>
  <c r="AR24" i="104"/>
  <c r="AH25" i="104"/>
  <c r="X26" i="104"/>
  <c r="BL26" i="104"/>
  <c r="BB27" i="104"/>
  <c r="AV14" i="104"/>
  <c r="BN15" i="104"/>
  <c r="AI17" i="104"/>
  <c r="AZ18" i="104"/>
  <c r="AY19" i="104"/>
  <c r="AT20" i="104"/>
  <c r="AJ21" i="104"/>
  <c r="V22" i="104"/>
  <c r="BN22" i="104"/>
  <c r="BD23" i="104"/>
  <c r="AP24" i="104"/>
  <c r="AF25" i="104"/>
  <c r="V26" i="104"/>
  <c r="BJ26" i="104"/>
  <c r="AZ27" i="104"/>
  <c r="BH16" i="104"/>
  <c r="BD18" i="104"/>
  <c r="BN19" i="104"/>
  <c r="O21" i="104"/>
  <c r="Y22" i="104"/>
  <c r="AA23" i="104"/>
  <c r="U24" i="104"/>
  <c r="AE25" i="104"/>
  <c r="AG26" i="104"/>
  <c r="AI27" i="104"/>
  <c r="S29" i="104"/>
  <c r="W31" i="104"/>
  <c r="U34" i="104"/>
  <c r="BA34" i="104"/>
  <c r="Y36" i="104"/>
  <c r="AW36" i="104"/>
  <c r="T15" i="104"/>
  <c r="BN16" i="104"/>
  <c r="AY18" i="104"/>
  <c r="Y20" i="104"/>
  <c r="S21" i="104"/>
  <c r="U22" i="104"/>
  <c r="AE23" i="104"/>
  <c r="AG24" i="104"/>
  <c r="AA25" i="104"/>
  <c r="AK26" i="104"/>
  <c r="AM27" i="104"/>
  <c r="Q29" i="104"/>
  <c r="S32" i="104"/>
  <c r="W34" i="104"/>
  <c r="T16" i="104"/>
  <c r="BF19" i="104"/>
  <c r="BM21" i="104"/>
  <c r="AK23" i="104"/>
  <c r="Y25" i="104"/>
  <c r="AY26" i="104"/>
  <c r="O28" i="104"/>
  <c r="T33" i="104"/>
  <c r="AV34" i="104"/>
  <c r="O36" i="104"/>
  <c r="AU36" i="104"/>
  <c r="Q37" i="104"/>
  <c r="AK37" i="104"/>
  <c r="BI37" i="104"/>
  <c r="AA38" i="104"/>
  <c r="AU38" i="104"/>
  <c r="Q39" i="104"/>
  <c r="AK39" i="104"/>
  <c r="BE39" i="104"/>
  <c r="AA40" i="104"/>
  <c r="AU40" i="104"/>
  <c r="BO40" i="104"/>
  <c r="AK41" i="104"/>
  <c r="BE41" i="104"/>
  <c r="W42" i="104"/>
  <c r="AU42" i="104"/>
  <c r="BO42" i="104"/>
  <c r="AG43" i="104"/>
  <c r="BE43" i="104"/>
  <c r="X15" i="104"/>
  <c r="BG17" i="104"/>
  <c r="AA20" i="104"/>
  <c r="BA21" i="104"/>
  <c r="Y23" i="104"/>
  <c r="BO24" i="104"/>
  <c r="AM26" i="104"/>
  <c r="BI27" i="104"/>
  <c r="AH16" i="104"/>
  <c r="AK18" i="104"/>
  <c r="O20" i="104"/>
  <c r="Y21" i="104"/>
  <c r="AI22" i="104"/>
  <c r="AS23" i="104"/>
  <c r="BC24" i="104"/>
  <c r="BM25" i="104"/>
  <c r="U27" i="104"/>
  <c r="U28" i="104"/>
  <c r="T31" i="104"/>
  <c r="R34" i="104"/>
  <c r="AT34" i="104"/>
  <c r="BO34" i="104"/>
  <c r="AH36" i="104"/>
  <c r="BC36" i="104"/>
  <c r="S37" i="104"/>
  <c r="AI37" i="104"/>
  <c r="AY37" i="104"/>
  <c r="BO37" i="104"/>
  <c r="AC38" i="104"/>
  <c r="AS38" i="104"/>
  <c r="BI38" i="104"/>
  <c r="W39" i="104"/>
  <c r="AM39" i="104"/>
  <c r="BC39" i="104"/>
  <c r="Q40" i="104"/>
  <c r="AG40" i="104"/>
  <c r="AW40" i="104"/>
  <c r="BM40" i="104"/>
  <c r="AA41" i="104"/>
  <c r="AQ41" i="104"/>
  <c r="BG41" i="104"/>
  <c r="U42" i="104"/>
  <c r="AK42" i="104"/>
  <c r="BA42" i="104"/>
  <c r="O43" i="104"/>
  <c r="AE43" i="104"/>
  <c r="AU43" i="104"/>
  <c r="BK43" i="104"/>
  <c r="AM15" i="104"/>
  <c r="AR17" i="104"/>
  <c r="AE19" i="104"/>
  <c r="AY20" i="104"/>
  <c r="BI21" i="104"/>
  <c r="Q23" i="104"/>
  <c r="AQ14" i="104"/>
  <c r="AG15" i="104"/>
  <c r="S16" i="104"/>
  <c r="BK16" i="104"/>
  <c r="BA17" i="104"/>
  <c r="AB14" i="104"/>
  <c r="AF15" i="104"/>
  <c r="AK16" i="104"/>
  <c r="AJ17" i="104"/>
  <c r="AL18" i="104"/>
  <c r="AB19" i="104"/>
  <c r="BP19" i="104"/>
  <c r="AH15" i="104"/>
  <c r="BE16" i="104"/>
  <c r="U18" i="104"/>
  <c r="AA19" i="104"/>
  <c r="AB20" i="104"/>
  <c r="BP20" i="104"/>
  <c r="BF21" i="104"/>
  <c r="AV22" i="104"/>
  <c r="AH23" i="104"/>
  <c r="X24" i="104"/>
  <c r="BP24" i="104"/>
  <c r="BB25" i="104"/>
  <c r="AR26" i="104"/>
  <c r="AH27" i="104"/>
  <c r="T28" i="104"/>
  <c r="AD15" i="104"/>
  <c r="BB16" i="104"/>
  <c r="Q18" i="104"/>
  <c r="Y19" i="104"/>
  <c r="Z20" i="104"/>
  <c r="BN20" i="104"/>
  <c r="BD21" i="104"/>
  <c r="AT22" i="104"/>
  <c r="AF23" i="104"/>
  <c r="V24" i="104"/>
  <c r="BN24" i="104"/>
  <c r="AZ25" i="104"/>
  <c r="AP26" i="104"/>
  <c r="AF27" i="104"/>
  <c r="AB15" i="104"/>
  <c r="BJ17" i="104"/>
  <c r="W19" i="104"/>
  <c r="AS20" i="104"/>
  <c r="AU21" i="104"/>
  <c r="AW22" i="104"/>
  <c r="BG23" i="104"/>
  <c r="BA24" i="104"/>
  <c r="BC25" i="104"/>
  <c r="BM26" i="104"/>
  <c r="BK27" i="104"/>
  <c r="Q30" i="104"/>
  <c r="S33" i="104"/>
  <c r="AK34" i="104"/>
  <c r="BM34" i="104"/>
  <c r="AO36" i="104"/>
  <c r="R14" i="104"/>
  <c r="BK15" i="104"/>
  <c r="P18" i="104"/>
  <c r="AM19" i="104"/>
  <c r="AO20" i="104"/>
  <c r="AY21" i="104"/>
  <c r="BA22" i="104"/>
  <c r="BC23" i="104"/>
  <c r="BM24" i="104"/>
  <c r="BG25" i="104"/>
  <c r="BI26" i="104"/>
  <c r="BM27" i="104"/>
  <c r="W30" i="104"/>
  <c r="Q33" i="104"/>
  <c r="AP14" i="104"/>
  <c r="Z18" i="104"/>
  <c r="BC20" i="104"/>
  <c r="BG22" i="104"/>
  <c r="AE24" i="104"/>
  <c r="BE25" i="104"/>
  <c r="AS27" i="104"/>
  <c r="P31" i="104"/>
  <c r="AD34" i="104"/>
  <c r="BL34" i="104"/>
  <c r="AE36" i="104"/>
  <c r="BF36" i="104"/>
  <c r="AC37" i="104"/>
  <c r="AW37" i="104"/>
  <c r="O38" i="104"/>
  <c r="AM38" i="104"/>
  <c r="BG38" i="104"/>
  <c r="Y39" i="104"/>
  <c r="AW39" i="104"/>
  <c r="O40" i="104"/>
  <c r="AI40" i="104"/>
  <c r="BG40" i="104"/>
  <c r="Y41" i="104"/>
  <c r="AS41" i="104"/>
  <c r="O42" i="104"/>
  <c r="AI42" i="104"/>
  <c r="BC42" i="104"/>
  <c r="Y43" i="104"/>
  <c r="AS43" i="104"/>
  <c r="BM43" i="104"/>
  <c r="BD16" i="104"/>
  <c r="U19" i="104"/>
  <c r="BG20" i="104"/>
  <c r="AU22" i="104"/>
  <c r="S24" i="104"/>
  <c r="AS25" i="104"/>
  <c r="AG27" i="104"/>
  <c r="BE14" i="104"/>
  <c r="AL17" i="104"/>
  <c r="Z19" i="104"/>
  <c r="AU20" i="104"/>
  <c r="BE21" i="104"/>
  <c r="BO22" i="104"/>
  <c r="W24" i="104"/>
  <c r="AG25" i="104"/>
  <c r="AQ26" i="104"/>
  <c r="BA27" i="104"/>
  <c r="X29" i="104"/>
  <c r="P33" i="104"/>
  <c r="AH34" i="104"/>
  <c r="BD34" i="104"/>
  <c r="W36" i="104"/>
  <c r="AR36" i="104"/>
  <c r="BM36" i="104"/>
  <c r="AA37" i="104"/>
  <c r="AQ37" i="104"/>
  <c r="BG37" i="104"/>
  <c r="U38" i="104"/>
  <c r="AK38" i="104"/>
  <c r="BA38" i="104"/>
  <c r="O39" i="104"/>
  <c r="AE39" i="104"/>
  <c r="AU39" i="104"/>
  <c r="BK39" i="104"/>
  <c r="Y40" i="104"/>
  <c r="AO40" i="104"/>
  <c r="BE40" i="104"/>
  <c r="S41" i="104"/>
  <c r="AI41" i="104"/>
  <c r="AY41" i="104"/>
  <c r="BO41" i="104"/>
  <c r="AC42" i="104"/>
  <c r="AS42" i="104"/>
  <c r="BI42" i="104"/>
  <c r="W43" i="104"/>
  <c r="AM43" i="104"/>
  <c r="BC43" i="104"/>
  <c r="AJ14" i="104"/>
  <c r="AO16" i="104"/>
  <c r="AQ18" i="104"/>
  <c r="S20" i="104"/>
  <c r="AC21" i="104"/>
  <c r="AM22" i="104"/>
  <c r="AW23" i="104"/>
  <c r="BG24" i="104"/>
  <c r="O26" i="104"/>
  <c r="Y27" i="104"/>
  <c r="W28" i="104"/>
  <c r="P32" i="104"/>
  <c r="AB34" i="104"/>
  <c r="AZ34" i="104"/>
  <c r="S36" i="104"/>
  <c r="AN36" i="104"/>
  <c r="BJ36" i="104"/>
  <c r="X37" i="104"/>
  <c r="AN37" i="104"/>
  <c r="P30" i="104"/>
  <c r="AV36" i="104"/>
  <c r="BF37" i="104"/>
  <c r="AJ38" i="104"/>
  <c r="BP38" i="104"/>
  <c r="AT39" i="104"/>
  <c r="X40" i="104"/>
  <c r="BD40" i="104"/>
  <c r="AH41" i="104"/>
  <c r="BN41" i="104"/>
  <c r="AR42" i="104"/>
  <c r="V43" i="104"/>
  <c r="BB43" i="104"/>
  <c r="AF34" i="104"/>
  <c r="R37" i="104"/>
  <c r="BP37" i="104"/>
  <c r="AT38" i="104"/>
  <c r="X39" i="104"/>
  <c r="BD39" i="104"/>
  <c r="AH40" i="104"/>
  <c r="BN40" i="104"/>
  <c r="AR41" i="104"/>
  <c r="V42" i="104"/>
  <c r="BB42" i="104"/>
  <c r="AF43" i="104"/>
  <c r="BL43" i="104"/>
  <c r="AP37" i="104"/>
  <c r="AX38" i="104"/>
  <c r="BH39" i="104"/>
  <c r="P41" i="104"/>
  <c r="Z42" i="104"/>
  <c r="AJ43" i="104"/>
  <c r="T32" i="104"/>
  <c r="AL36" i="104"/>
  <c r="BB37" i="104"/>
  <c r="AF38" i="104"/>
  <c r="BL38" i="104"/>
  <c r="AP39" i="104"/>
  <c r="T40" i="104"/>
  <c r="AZ40" i="104"/>
  <c r="AD41" i="104"/>
  <c r="BJ41" i="104"/>
  <c r="AN42" i="104"/>
  <c r="R43" i="104"/>
  <c r="AX43" i="104"/>
  <c r="AR34" i="104"/>
  <c r="BL37" i="104"/>
  <c r="T39" i="104"/>
  <c r="AD40" i="104"/>
  <c r="AN41" i="104"/>
  <c r="AX42" i="104"/>
  <c r="BH43" i="104"/>
  <c r="AE14" i="104"/>
  <c r="BM15" i="104"/>
  <c r="AO17" i="104"/>
  <c r="P15" i="104"/>
  <c r="Z17" i="104"/>
  <c r="P19" i="104"/>
  <c r="BN14" i="104"/>
  <c r="BH17" i="104"/>
  <c r="P20" i="104"/>
  <c r="AT21" i="104"/>
  <c r="Z23" i="104"/>
  <c r="BD24" i="104"/>
  <c r="AF26" i="104"/>
  <c r="BN27" i="104"/>
  <c r="AG16" i="104"/>
  <c r="BK18" i="104"/>
  <c r="BF20" i="104"/>
  <c r="AH22" i="104"/>
  <c r="BL23" i="104"/>
  <c r="AR25" i="104"/>
  <c r="T27" i="104"/>
  <c r="AH17" i="104"/>
  <c r="AC20" i="104"/>
  <c r="AG22" i="104"/>
  <c r="AS24" i="104"/>
  <c r="AO26" i="104"/>
  <c r="W29" i="104"/>
  <c r="AG34" i="104"/>
  <c r="AC36" i="104"/>
  <c r="AX15" i="104"/>
  <c r="R19" i="104"/>
  <c r="AI21" i="104"/>
  <c r="AM23" i="104"/>
  <c r="AY25" i="104"/>
  <c r="AU27" i="104"/>
  <c r="W32" i="104"/>
  <c r="AY17" i="104"/>
  <c r="AA22" i="104"/>
  <c r="AO25" i="104"/>
  <c r="V30" i="104"/>
  <c r="BB34" i="104"/>
  <c r="AZ36" i="104"/>
  <c r="AS37" i="104"/>
  <c r="AE38" i="104"/>
  <c r="U39" i="104"/>
  <c r="BM39" i="104"/>
  <c r="AY40" i="104"/>
  <c r="AO41" i="104"/>
  <c r="AE42" i="104"/>
  <c r="Q43" i="104"/>
  <c r="BI43" i="104"/>
  <c r="BA18" i="104"/>
  <c r="O22" i="104"/>
  <c r="AC25" i="104"/>
  <c r="AC14" i="104"/>
  <c r="BG18" i="104"/>
  <c r="AO21" i="104"/>
  <c r="BI23" i="104"/>
  <c r="AA26" i="104"/>
  <c r="P29" i="104"/>
  <c r="Z34" i="104"/>
  <c r="R36" i="104"/>
  <c r="BH36" i="104"/>
  <c r="AM37" i="104"/>
  <c r="Q38" i="104"/>
  <c r="AW38" i="104"/>
  <c r="AA39" i="104"/>
  <c r="BG39" i="104"/>
  <c r="AK40" i="104"/>
  <c r="O41" i="104"/>
  <c r="AU41" i="104"/>
  <c r="Y42" i="104"/>
  <c r="BE42" i="104"/>
  <c r="AI43" i="104"/>
  <c r="BO43" i="104"/>
  <c r="R18" i="104"/>
  <c r="BO20" i="104"/>
  <c r="AG23" i="104"/>
  <c r="U25" i="104"/>
  <c r="AU26" i="104"/>
  <c r="BO27" i="104"/>
  <c r="X32" i="104"/>
  <c r="AP34" i="104"/>
  <c r="BP34" i="104"/>
  <c r="AT36" i="104"/>
  <c r="P37" i="104"/>
  <c r="AJ37" i="104"/>
  <c r="X34" i="104"/>
  <c r="AD37" i="104"/>
  <c r="AB38" i="104"/>
  <c r="V39" i="104"/>
  <c r="BJ39" i="104"/>
  <c r="AV40" i="104"/>
  <c r="AP41" i="104"/>
  <c r="AB42" i="104"/>
  <c r="BP42" i="104"/>
  <c r="BJ43" i="104"/>
  <c r="BC14" i="104"/>
  <c r="AE16" i="104"/>
  <c r="BI17" i="104"/>
  <c r="AV15" i="104"/>
  <c r="AZ17" i="104"/>
  <c r="AJ19" i="104"/>
  <c r="BC15" i="104"/>
  <c r="AM18" i="104"/>
  <c r="AJ20" i="104"/>
  <c r="P22" i="104"/>
  <c r="AT23" i="104"/>
  <c r="V25" i="104"/>
  <c r="BD26" i="104"/>
  <c r="Z14" i="104"/>
  <c r="BP16" i="104"/>
  <c r="AO19" i="104"/>
  <c r="X21" i="104"/>
  <c r="BB22" i="104"/>
  <c r="AH24" i="104"/>
  <c r="BL25" i="104"/>
  <c r="AN27" i="104"/>
  <c r="V18" i="104"/>
  <c r="BI20" i="104"/>
  <c r="BM22" i="104"/>
  <c r="O25" i="104"/>
  <c r="S27" i="104"/>
  <c r="S31" i="104"/>
  <c r="AO34" i="104"/>
  <c r="AS36" i="104"/>
  <c r="AZ16" i="104"/>
  <c r="AX19" i="104"/>
  <c r="BO21" i="104"/>
  <c r="Q24" i="104"/>
  <c r="U26" i="104"/>
  <c r="Q28" i="104"/>
  <c r="S34" i="104"/>
  <c r="AV18" i="104"/>
  <c r="U23" i="104"/>
  <c r="AI26" i="104"/>
  <c r="X31" i="104"/>
  <c r="P35" i="104"/>
  <c r="BO36" i="104"/>
  <c r="BA37" i="104"/>
  <c r="AQ38" i="104"/>
  <c r="AG39" i="104"/>
  <c r="S40" i="104"/>
  <c r="BK40" i="104"/>
  <c r="BA41" i="104"/>
  <c r="AM42" i="104"/>
  <c r="AC43" i="104"/>
  <c r="AX14" i="104"/>
  <c r="AP19" i="104"/>
  <c r="BK22" i="104"/>
  <c r="W26" i="104"/>
  <c r="AE15" i="104"/>
  <c r="AU19" i="104"/>
  <c r="S22" i="104"/>
  <c r="AM24" i="104"/>
  <c r="BG26" i="104"/>
  <c r="R30" i="104"/>
  <c r="AN34" i="104"/>
  <c r="AB36" i="104"/>
  <c r="O37" i="104"/>
  <c r="AU37" i="104"/>
  <c r="Y38" i="104"/>
  <c r="BE38" i="104"/>
  <c r="AI39" i="104"/>
  <c r="BO39" i="104"/>
  <c r="AS40" i="104"/>
  <c r="W41" i="104"/>
  <c r="BC41" i="104"/>
  <c r="AG42" i="104"/>
  <c r="BM42" i="104"/>
  <c r="AQ43" i="104"/>
  <c r="BL14" i="104"/>
  <c r="BL18" i="104"/>
  <c r="AS21" i="104"/>
  <c r="BM23" i="104"/>
  <c r="AK25" i="104"/>
  <c r="BK26" i="104"/>
  <c r="R29" i="104"/>
  <c r="R33" i="104"/>
  <c r="AU34" i="104"/>
  <c r="X36" i="104"/>
  <c r="AY36" i="104"/>
  <c r="U15" i="104"/>
  <c r="Q14" i="104"/>
  <c r="Y18" i="104"/>
  <c r="AJ16" i="104"/>
  <c r="BH20" i="104"/>
  <c r="BN23" i="104"/>
  <c r="V27" i="104"/>
  <c r="BD17" i="104"/>
  <c r="AR21" i="104"/>
  <c r="BB24" i="104"/>
  <c r="BA14" i="104"/>
  <c r="AM21" i="104"/>
  <c r="AU25" i="104"/>
  <c r="U32" i="104"/>
  <c r="BI36" i="104"/>
  <c r="AG20" i="104"/>
  <c r="AO24" i="104"/>
  <c r="O30" i="104"/>
  <c r="W20" i="104"/>
  <c r="BO26" i="104"/>
  <c r="Z36" i="104"/>
  <c r="BM37" i="104"/>
  <c r="AO39" i="104"/>
  <c r="U41" i="104"/>
  <c r="AY42" i="104"/>
  <c r="AZ15" i="104"/>
  <c r="BE23" i="104"/>
  <c r="BJ16" i="104"/>
  <c r="AY22" i="104"/>
  <c r="AK27" i="104"/>
  <c r="AY34" i="104"/>
  <c r="W37" i="104"/>
  <c r="AG38" i="104"/>
  <c r="AQ39" i="104"/>
  <c r="BA40" i="104"/>
  <c r="BK41" i="104"/>
  <c r="S43" i="104"/>
  <c r="BO15" i="104"/>
  <c r="W22" i="104"/>
  <c r="BA25" i="104"/>
  <c r="T30" i="104"/>
  <c r="BF34" i="104"/>
  <c r="BD36" i="104"/>
  <c r="AF37" i="104"/>
  <c r="AX34" i="104"/>
  <c r="BN37" i="104"/>
  <c r="BH38" i="104"/>
  <c r="P40" i="104"/>
  <c r="R41" i="104"/>
  <c r="T42" i="104"/>
  <c r="AD43" i="104"/>
  <c r="V33" i="104"/>
  <c r="AH37" i="104"/>
  <c r="AD38" i="104"/>
  <c r="P39" i="104"/>
  <c r="BL39" i="104"/>
  <c r="AX40" i="104"/>
  <c r="AJ41" i="104"/>
  <c r="AD42" i="104"/>
  <c r="P43" i="104"/>
  <c r="BD43" i="104"/>
  <c r="BD37" i="104"/>
  <c r="AB39" i="104"/>
  <c r="BB40" i="104"/>
  <c r="AP42" i="104"/>
  <c r="BP43" i="104"/>
  <c r="P36" i="104"/>
  <c r="BJ37" i="104"/>
  <c r="AV38" i="104"/>
  <c r="AH39" i="104"/>
  <c r="AB40" i="104"/>
  <c r="BP40" i="104"/>
  <c r="BB41" i="104"/>
  <c r="AV42" i="104"/>
  <c r="AH43" i="104"/>
  <c r="R31" i="104"/>
  <c r="Z38" i="104"/>
  <c r="AZ39" i="104"/>
  <c r="X41" i="104"/>
  <c r="BN42" i="104"/>
  <c r="AY16" i="104"/>
  <c r="U16" i="104"/>
  <c r="BH19" i="104"/>
  <c r="BM18" i="104"/>
  <c r="AJ22" i="104"/>
  <c r="AT25" i="104"/>
  <c r="BJ14" i="104"/>
  <c r="BO19" i="104"/>
  <c r="X23" i="104"/>
  <c r="AD26" i="104"/>
  <c r="BO18" i="104"/>
  <c r="AI23" i="104"/>
  <c r="AY27" i="104"/>
  <c r="BE34" i="104"/>
  <c r="AA17" i="104"/>
  <c r="AS22" i="104"/>
  <c r="BA26" i="104"/>
  <c r="AE34" i="104"/>
  <c r="O24" i="104"/>
  <c r="V34" i="104"/>
  <c r="U37" i="104"/>
  <c r="BC38" i="104"/>
  <c r="AE40" i="104"/>
  <c r="BI41" i="104"/>
  <c r="AO43" i="104"/>
  <c r="AQ20" i="104"/>
  <c r="BC26" i="104"/>
  <c r="AE20" i="104"/>
  <c r="Q25" i="104"/>
  <c r="V32" i="104"/>
  <c r="AM36" i="104"/>
  <c r="BC37" i="104"/>
  <c r="BM38" i="104"/>
  <c r="U40" i="104"/>
  <c r="AE41" i="104"/>
  <c r="AO42" i="104"/>
  <c r="AY43" i="104"/>
  <c r="BA19" i="104"/>
  <c r="AA24" i="104"/>
  <c r="AO27" i="104"/>
  <c r="T34" i="104"/>
  <c r="AD36" i="104"/>
  <c r="T37" i="104"/>
  <c r="AV37" i="104"/>
  <c r="BP36" i="104"/>
  <c r="AR38" i="104"/>
  <c r="AL39" i="104"/>
  <c r="AN40" i="104"/>
  <c r="AX41" i="104"/>
  <c r="AZ42" i="104"/>
  <c r="AT43" i="104"/>
  <c r="AF36" i="104"/>
  <c r="BH37" i="104"/>
  <c r="BB38" i="104"/>
  <c r="AN39" i="104"/>
  <c r="Z40" i="104"/>
  <c r="T41" i="104"/>
  <c r="BH41" i="104"/>
  <c r="AT42" i="104"/>
  <c r="AN43" i="104"/>
  <c r="V36" i="104"/>
  <c r="AH38" i="104"/>
  <c r="V40" i="104"/>
  <c r="AV41" i="104"/>
  <c r="T43" i="104"/>
  <c r="AM34" i="104"/>
  <c r="V37" i="104"/>
  <c r="X38" i="104"/>
  <c r="R39" i="104"/>
  <c r="BF39" i="104"/>
  <c r="AR40" i="104"/>
  <c r="AL41" i="104"/>
  <c r="X42" i="104"/>
  <c r="BL42" i="104"/>
  <c r="BF43" i="104"/>
  <c r="AQ36" i="104"/>
  <c r="BF38" i="104"/>
  <c r="AT40" i="104"/>
  <c r="R42" i="104"/>
  <c r="AR43" i="104"/>
  <c r="U17" i="104"/>
  <c r="AV16" i="104"/>
  <c r="AD14" i="104"/>
  <c r="AQ19" i="104"/>
  <c r="BD22" i="104"/>
  <c r="BN25" i="104"/>
  <c r="AY15" i="104"/>
  <c r="AH20" i="104"/>
  <c r="AR23" i="104"/>
  <c r="BB26" i="104"/>
  <c r="BC19" i="104"/>
  <c r="BO23" i="104"/>
  <c r="BP27" i="104"/>
  <c r="Q36" i="104"/>
  <c r="AC18" i="104"/>
  <c r="BI22" i="104"/>
  <c r="AE27" i="104"/>
  <c r="AT15" i="104"/>
  <c r="AU24" i="104"/>
  <c r="AQ34" i="104"/>
  <c r="AG37" i="104"/>
  <c r="BK38" i="104"/>
  <c r="AQ40" i="104"/>
  <c r="S42" i="104"/>
  <c r="AW43" i="104"/>
  <c r="AK21" i="104"/>
  <c r="AW27" i="104"/>
  <c r="BK20" i="104"/>
  <c r="AW25" i="104"/>
  <c r="X33" i="104"/>
  <c r="AX36" i="104"/>
  <c r="BK37" i="104"/>
  <c r="S39" i="104"/>
  <c r="AC40" i="104"/>
  <c r="AM41" i="104"/>
  <c r="AW42" i="104"/>
  <c r="BG43" i="104"/>
  <c r="AI20" i="104"/>
  <c r="AQ24" i="104"/>
  <c r="BD27" i="104"/>
  <c r="AJ34" i="104"/>
  <c r="AI36" i="104"/>
  <c r="AB37" i="104"/>
  <c r="AZ37" i="104"/>
  <c r="AT37" i="104"/>
  <c r="AZ38" i="104"/>
  <c r="BB39" i="104"/>
  <c r="BL40" i="104"/>
  <c r="BF41" i="104"/>
  <c r="BH42" i="104"/>
  <c r="X30" i="104"/>
  <c r="BB36" i="104"/>
  <c r="V38" i="104"/>
  <c r="BJ38" i="104"/>
  <c r="AV39" i="104"/>
  <c r="AP40" i="104"/>
  <c r="AB41" i="104"/>
  <c r="BP41" i="104"/>
  <c r="BJ42" i="104"/>
  <c r="AV43" i="104"/>
  <c r="BL36" i="104"/>
  <c r="BN38" i="104"/>
  <c r="AL40" i="104"/>
  <c r="BL41" i="104"/>
  <c r="AZ43" i="104"/>
  <c r="BH34" i="104"/>
  <c r="AL37" i="104"/>
  <c r="AN38" i="104"/>
  <c r="Z39" i="104"/>
  <c r="BN39" i="104"/>
  <c r="BH40" i="104"/>
  <c r="AT41" i="104"/>
  <c r="AF42" i="104"/>
  <c r="Z43" i="104"/>
  <c r="BN43" i="104"/>
  <c r="Z37" i="104"/>
  <c r="AJ39" i="104"/>
  <c r="BJ40" i="104"/>
  <c r="AH42" i="104"/>
  <c r="AO15" i="104"/>
  <c r="Z21" i="104"/>
  <c r="BP21" i="104"/>
  <c r="Y26" i="104"/>
  <c r="S25" i="104"/>
  <c r="AJ36" i="104"/>
  <c r="BK42" i="104"/>
  <c r="AC23" i="104"/>
  <c r="AO38" i="104"/>
  <c r="AA43" i="104"/>
  <c r="V31" i="104"/>
  <c r="AA36" i="104"/>
  <c r="Z41" i="104"/>
  <c r="AX37" i="104"/>
  <c r="BF40" i="104"/>
  <c r="P34" i="104"/>
  <c r="BF42" i="104"/>
  <c r="BD38" i="104"/>
  <c r="P42" i="104"/>
  <c r="AP38" i="104"/>
  <c r="AJ24" i="104"/>
  <c r="AX18" i="104"/>
  <c r="AP27" i="104"/>
  <c r="Q16" i="104"/>
  <c r="AT14" i="104"/>
  <c r="AG21" i="104"/>
  <c r="BA39" i="104"/>
  <c r="AI24" i="104"/>
  <c r="BJ34" i="104"/>
  <c r="BI40" i="104"/>
  <c r="BC22" i="104"/>
  <c r="BN36" i="104"/>
  <c r="AD39" i="104"/>
  <c r="AL43" i="104"/>
  <c r="AF39" i="104"/>
  <c r="AL42" i="104"/>
  <c r="AR39" i="104"/>
  <c r="BG36" i="104"/>
  <c r="AJ40" i="104"/>
  <c r="AP43" i="104"/>
  <c r="BD41" i="104"/>
  <c r="R17" i="104"/>
  <c r="AJ18" i="104"/>
  <c r="BC21" i="104"/>
  <c r="BM20" i="104"/>
  <c r="BG27" i="104"/>
  <c r="AC41" i="104"/>
  <c r="BN17" i="104"/>
  <c r="AE37" i="104"/>
  <c r="Q42" i="104"/>
  <c r="AE26" i="104"/>
  <c r="AR37" i="104"/>
  <c r="AF40" i="104"/>
  <c r="BC34" i="104"/>
  <c r="R40" i="104"/>
  <c r="X43" i="104"/>
  <c r="AF41" i="104"/>
  <c r="P38" i="104"/>
  <c r="V41" i="104"/>
  <c r="BN34" i="104"/>
  <c r="AB43" i="104"/>
  <c r="AR14" i="104"/>
  <c r="T25" i="104"/>
  <c r="Q34" i="104"/>
  <c r="Q31" i="104"/>
  <c r="W38" i="104"/>
  <c r="AD17" i="104"/>
  <c r="BL27" i="104"/>
  <c r="AY39" i="104"/>
  <c r="P17" i="104"/>
  <c r="BK34" i="104"/>
  <c r="T38" i="104"/>
  <c r="AJ42" i="104"/>
  <c r="AL38" i="104"/>
  <c r="AZ41" i="104"/>
  <c r="R38" i="104"/>
  <c r="V29" i="104"/>
  <c r="AX39" i="104"/>
  <c r="BD42" i="104"/>
  <c r="BP39" i="104"/>
  <c r="Y32" i="104"/>
  <c r="Y33" i="104"/>
  <c r="Y31" i="104"/>
  <c r="Y29" i="104"/>
  <c r="Y30" i="104"/>
  <c r="Z29" i="104"/>
  <c r="Y28" i="104"/>
  <c r="Z31" i="104"/>
  <c r="Z33" i="104"/>
  <c r="Z32" i="104"/>
  <c r="Z30" i="104"/>
  <c r="AA32" i="104"/>
  <c r="AA30" i="104"/>
  <c r="AA29" i="104"/>
  <c r="Z28" i="104"/>
  <c r="AA31" i="104"/>
  <c r="AA33" i="104"/>
  <c r="AB29" i="104"/>
  <c r="AB31" i="104"/>
  <c r="AB32" i="104"/>
  <c r="AA28" i="104"/>
  <c r="AB30" i="104"/>
  <c r="AB33" i="104"/>
  <c r="AC31" i="104"/>
  <c r="AC30" i="104"/>
  <c r="AC29" i="104"/>
  <c r="AC33" i="104"/>
  <c r="AB28" i="104"/>
  <c r="AC32" i="104"/>
  <c r="AD33" i="104"/>
  <c r="AD31" i="104"/>
  <c r="AD30" i="104"/>
  <c r="AD29" i="104"/>
  <c r="AC28" i="104"/>
  <c r="AD32" i="104"/>
  <c r="AD28" i="104"/>
  <c r="AE33" i="104"/>
  <c r="AE31" i="104"/>
  <c r="AE29" i="104"/>
  <c r="AE30" i="104"/>
  <c r="AE32" i="104"/>
  <c r="AF32" i="104"/>
  <c r="AF31" i="104"/>
  <c r="AF29" i="104"/>
  <c r="AE28" i="104"/>
  <c r="AF30" i="104"/>
  <c r="AF33" i="104"/>
  <c r="AG29" i="104"/>
  <c r="AG31" i="104"/>
  <c r="AG32" i="104"/>
  <c r="AG30" i="104"/>
  <c r="AG33" i="104"/>
  <c r="AF28" i="104"/>
  <c r="AG28" i="104"/>
  <c r="AH31" i="104"/>
  <c r="AH32" i="104"/>
  <c r="AH29" i="104"/>
  <c r="AH33" i="104"/>
  <c r="AH30" i="104"/>
  <c r="AI33" i="104"/>
  <c r="AI29" i="104"/>
  <c r="AI30" i="104"/>
  <c r="AI31" i="104"/>
  <c r="AH28" i="104"/>
  <c r="AI32" i="104"/>
  <c r="AJ33" i="104"/>
  <c r="AJ31" i="104"/>
  <c r="AJ32" i="104"/>
  <c r="AI28" i="104"/>
  <c r="AJ29" i="104"/>
  <c r="AJ30" i="104"/>
  <c r="AK32" i="104"/>
  <c r="AK31" i="104"/>
  <c r="AJ28" i="104"/>
  <c r="AK33" i="104"/>
  <c r="AK29" i="104"/>
  <c r="AK30" i="104"/>
  <c r="AL29" i="104"/>
  <c r="AL30" i="104"/>
  <c r="AK28" i="104"/>
  <c r="AL33" i="104"/>
  <c r="AL31" i="104"/>
  <c r="AL32" i="104"/>
  <c r="AL28" i="104"/>
  <c r="AM33" i="104"/>
  <c r="AM30" i="104"/>
  <c r="AM29" i="104"/>
  <c r="AM32" i="104"/>
  <c r="AM31" i="104"/>
  <c r="AN32" i="104"/>
  <c r="AN31" i="104"/>
  <c r="AN30" i="104"/>
  <c r="AN29" i="104"/>
  <c r="AM28" i="104"/>
  <c r="AN33" i="104"/>
  <c r="AO29" i="104"/>
  <c r="AO30" i="104"/>
  <c r="AO31" i="104"/>
  <c r="AN28" i="104"/>
  <c r="AO33" i="104"/>
  <c r="AO32" i="104"/>
  <c r="AP32" i="104"/>
  <c r="AP30" i="104"/>
  <c r="AP29" i="104"/>
  <c r="AP31" i="104"/>
  <c r="AO28" i="104"/>
  <c r="AP33" i="104"/>
  <c r="AP28" i="104"/>
  <c r="AQ30" i="104"/>
  <c r="AQ31" i="104"/>
  <c r="AQ32" i="104"/>
  <c r="AQ29" i="104"/>
  <c r="AQ33" i="104"/>
  <c r="AR29" i="104"/>
  <c r="AQ28" i="104"/>
  <c r="AR31" i="104"/>
  <c r="AR33" i="104"/>
  <c r="AR32" i="104"/>
  <c r="AR30" i="104"/>
  <c r="AR28" i="104"/>
  <c r="AS29" i="104"/>
  <c r="AS31" i="104"/>
  <c r="AS33" i="104"/>
  <c r="AS30" i="104"/>
  <c r="AS32" i="104"/>
  <c r="AT31" i="104"/>
  <c r="AT29" i="104"/>
  <c r="AT33" i="104"/>
  <c r="AT30" i="104"/>
  <c r="AS28" i="104"/>
  <c r="AT32" i="104"/>
  <c r="AU32" i="104"/>
  <c r="AU33" i="104"/>
  <c r="AU30" i="104"/>
  <c r="AU31" i="104"/>
  <c r="AT28" i="104"/>
  <c r="AU29" i="104"/>
  <c r="AV31" i="104"/>
  <c r="AV33" i="104"/>
  <c r="AV30" i="104"/>
  <c r="AU28" i="104"/>
  <c r="AV32" i="104"/>
  <c r="AV29" i="104"/>
  <c r="AW30" i="104"/>
  <c r="AV28" i="104"/>
  <c r="AW29" i="104"/>
  <c r="AW33" i="104"/>
  <c r="AW32" i="104"/>
  <c r="AW31" i="104"/>
  <c r="AW28" i="104"/>
  <c r="AX32" i="104"/>
  <c r="AX33" i="104"/>
  <c r="AX30" i="104"/>
  <c r="AX29" i="104"/>
  <c r="AX31" i="104"/>
  <c r="AY29" i="104"/>
  <c r="AY32" i="104"/>
  <c r="AX28" i="104"/>
  <c r="AY30" i="104"/>
  <c r="AY33" i="104"/>
  <c r="AY31" i="104"/>
  <c r="AZ30" i="104"/>
  <c r="AY28" i="104"/>
  <c r="AZ31" i="104"/>
  <c r="AZ33" i="104"/>
  <c r="AZ32" i="104"/>
  <c r="AZ29" i="104"/>
  <c r="AZ28" i="104"/>
  <c r="BA33" i="104"/>
  <c r="BA30" i="104"/>
  <c r="BA29" i="104"/>
  <c r="BA32" i="104"/>
  <c r="BA31" i="104"/>
  <c r="BB30" i="104"/>
  <c r="BA28" i="104"/>
  <c r="BB32" i="104"/>
  <c r="BB29" i="104"/>
  <c r="BB33" i="104"/>
  <c r="BB31" i="104"/>
  <c r="BC29" i="104"/>
  <c r="BC33" i="104"/>
  <c r="BB28" i="104"/>
  <c r="BC30" i="104"/>
  <c r="BC32" i="104"/>
  <c r="BC31" i="104"/>
  <c r="BD30" i="104"/>
  <c r="BD32" i="104"/>
  <c r="BD31" i="104"/>
  <c r="BC28" i="104"/>
  <c r="BD33" i="104"/>
  <c r="BD29" i="104"/>
  <c r="BE32" i="104"/>
  <c r="BE29" i="104"/>
  <c r="BE33" i="104"/>
  <c r="BE31" i="104"/>
  <c r="BE30" i="104"/>
  <c r="BD28" i="104"/>
  <c r="BF29" i="104"/>
  <c r="BF33" i="104"/>
  <c r="BF32" i="104"/>
  <c r="BF31" i="104"/>
  <c r="BF30" i="104"/>
  <c r="BE28" i="104"/>
  <c r="BG29" i="104"/>
  <c r="BG33" i="104"/>
  <c r="BF28" i="104"/>
  <c r="BG30" i="104"/>
  <c r="BG31" i="104"/>
  <c r="BG32" i="104"/>
  <c r="BH32" i="104"/>
  <c r="BH31" i="104"/>
  <c r="BH30" i="104"/>
  <c r="BH29" i="104"/>
  <c r="BG28" i="104"/>
  <c r="BH33" i="104"/>
  <c r="BI30" i="104"/>
  <c r="BI32" i="104"/>
  <c r="BI31" i="104"/>
  <c r="BI33" i="104"/>
  <c r="BH28" i="104"/>
  <c r="BI29" i="104"/>
  <c r="BJ30" i="104"/>
  <c r="BJ29" i="104"/>
  <c r="BJ32" i="104"/>
  <c r="BJ33" i="104"/>
  <c r="BI28" i="104"/>
  <c r="BJ31" i="104"/>
  <c r="BJ28" i="104"/>
  <c r="BK31" i="104"/>
  <c r="BK33" i="104"/>
  <c r="BK29" i="104"/>
  <c r="BK30" i="104"/>
  <c r="BK32" i="104"/>
  <c r="BL30" i="104"/>
  <c r="BK28" i="104"/>
  <c r="BL33" i="104"/>
  <c r="BL31" i="104"/>
  <c r="BL29" i="104"/>
  <c r="BL32" i="104"/>
  <c r="BM29" i="104"/>
  <c r="BM33" i="104"/>
  <c r="BL28" i="104"/>
  <c r="BM30" i="104"/>
  <c r="BM31" i="104"/>
  <c r="BM32" i="104"/>
  <c r="BN31" i="104"/>
  <c r="BN32" i="104"/>
  <c r="BN30" i="104"/>
  <c r="BM28" i="104"/>
  <c r="BN29" i="104"/>
  <c r="BN33" i="104"/>
  <c r="BO33" i="104"/>
  <c r="BO29" i="104"/>
  <c r="BO30" i="104"/>
  <c r="BO31" i="104"/>
  <c r="BO32" i="104"/>
  <c r="BN28" i="104"/>
  <c r="BP32" i="104"/>
  <c r="BP30" i="104"/>
  <c r="BP31" i="104"/>
  <c r="BP33" i="104"/>
  <c r="BO28" i="104"/>
  <c r="BP29" i="104"/>
  <c r="BP28" i="104"/>
  <c r="AI35" i="104"/>
  <c r="AC35" i="104"/>
  <c r="BN35" i="104"/>
  <c r="BP35" i="104"/>
  <c r="AJ35" i="104"/>
  <c r="BO35" i="104"/>
  <c r="AR35" i="104"/>
  <c r="AE35" i="104"/>
  <c r="AU35" i="104"/>
  <c r="BA35" i="104"/>
  <c r="AS35" i="104"/>
  <c r="S35" i="104"/>
  <c r="BH35" i="104"/>
  <c r="BM35" i="104"/>
  <c r="BG35" i="104"/>
  <c r="AH35" i="104"/>
  <c r="BE35" i="104"/>
  <c r="X35" i="104"/>
  <c r="BL35" i="104"/>
  <c r="AL35" i="104"/>
  <c r="Y35" i="104"/>
  <c r="BD35" i="104"/>
  <c r="AO35" i="104"/>
  <c r="AT35" i="104"/>
  <c r="AN35" i="104"/>
  <c r="R35" i="104"/>
  <c r="AG35" i="104"/>
  <c r="AA35" i="104"/>
  <c r="BJ35" i="104"/>
  <c r="T35" i="104"/>
  <c r="AW35" i="104"/>
  <c r="W35" i="104"/>
  <c r="Q35" i="104"/>
  <c r="AB35" i="104"/>
  <c r="BC35" i="104"/>
  <c r="BI35" i="104"/>
  <c r="AQ35" i="104"/>
  <c r="AP35" i="104"/>
  <c r="V35" i="104"/>
  <c r="Z35" i="104"/>
  <c r="BB35" i="104"/>
  <c r="AV35" i="104"/>
  <c r="BK35" i="104"/>
  <c r="AX35" i="104"/>
  <c r="AF35" i="104"/>
  <c r="AY35" i="104"/>
  <c r="AZ35" i="104"/>
  <c r="AK35" i="104"/>
  <c r="BF35" i="104"/>
  <c r="AD35" i="104"/>
  <c r="U35" i="104"/>
  <c r="AM35" i="104"/>
  <c r="BB97" i="104" l="1"/>
  <c r="AN97" i="104"/>
  <c r="AU97" i="104"/>
  <c r="BP95" i="104"/>
  <c r="BL93" i="104"/>
  <c r="AK97" i="104"/>
  <c r="Z97" i="104"/>
  <c r="AA97" i="104"/>
  <c r="AH97" i="104"/>
  <c r="BP97" i="104"/>
  <c r="BO94" i="104"/>
  <c r="BN92" i="104"/>
  <c r="BL95" i="104"/>
  <c r="BJ90" i="104"/>
  <c r="BG93" i="104"/>
  <c r="U97" i="104"/>
  <c r="AZ97" i="104"/>
  <c r="BK97" i="104"/>
  <c r="V97" i="104"/>
  <c r="BC97" i="104"/>
  <c r="AW97" i="104"/>
  <c r="AG97" i="104"/>
  <c r="AO97" i="104"/>
  <c r="BL97" i="104"/>
  <c r="BG97" i="104"/>
  <c r="AS97" i="104"/>
  <c r="AR97" i="104"/>
  <c r="BN97" i="104"/>
  <c r="BP91" i="104"/>
  <c r="BP92" i="104"/>
  <c r="BO93" i="104"/>
  <c r="BN95" i="104"/>
  <c r="BN94" i="104"/>
  <c r="BM92" i="104"/>
  <c r="BL94" i="104"/>
  <c r="BK90" i="104"/>
  <c r="BK91" i="104"/>
  <c r="BJ93" i="104"/>
  <c r="BJ91" i="104"/>
  <c r="BI95" i="104"/>
  <c r="BH95" i="104"/>
  <c r="BH93" i="104"/>
  <c r="BG92" i="104"/>
  <c r="BE90" i="104"/>
  <c r="BF95" i="104"/>
  <c r="BE93" i="104"/>
  <c r="BD91" i="104"/>
  <c r="BD94" i="104"/>
  <c r="BC92" i="104"/>
  <c r="BB93" i="104"/>
  <c r="BA90" i="104"/>
  <c r="BA91" i="104"/>
  <c r="AZ91" i="104"/>
  <c r="AY90" i="104"/>
  <c r="AY92" i="104"/>
  <c r="AX93" i="104"/>
  <c r="AX94" i="104"/>
  <c r="AW95" i="104"/>
  <c r="AV91" i="104"/>
  <c r="AV95" i="104"/>
  <c r="AU93" i="104"/>
  <c r="AT94" i="104"/>
  <c r="AT91" i="104"/>
  <c r="AS95" i="104"/>
  <c r="AR92" i="104"/>
  <c r="AQ90" i="104"/>
  <c r="AQ94" i="104"/>
  <c r="AP95" i="104"/>
  <c r="AP92" i="104"/>
  <c r="AN90" i="104"/>
  <c r="AN95" i="104"/>
  <c r="AN93" i="104"/>
  <c r="AM91" i="104"/>
  <c r="AL94" i="104"/>
  <c r="AL92" i="104"/>
  <c r="AK95" i="104"/>
  <c r="AJ92" i="104"/>
  <c r="AJ93" i="104"/>
  <c r="AI93" i="104"/>
  <c r="AH92" i="104"/>
  <c r="AH93" i="104"/>
  <c r="AG92" i="104"/>
  <c r="AF95" i="104"/>
  <c r="AF93" i="104"/>
  <c r="AE91" i="104"/>
  <c r="AD94" i="104"/>
  <c r="AD93" i="104"/>
  <c r="AC95" i="104"/>
  <c r="AB95" i="104"/>
  <c r="AB93" i="104"/>
  <c r="Z90" i="104"/>
  <c r="Z92" i="104"/>
  <c r="Y90" i="104"/>
  <c r="Y93" i="104"/>
  <c r="BD104" i="104"/>
  <c r="AZ103" i="104"/>
  <c r="BK96" i="104"/>
  <c r="T87" i="104"/>
  <c r="V103" i="104"/>
  <c r="AE88" i="104"/>
  <c r="AC103" i="104"/>
  <c r="AJ102" i="104"/>
  <c r="AF101" i="104"/>
  <c r="BC84" i="104"/>
  <c r="BA101" i="104"/>
  <c r="AP89" i="104"/>
  <c r="BF102" i="104"/>
  <c r="V93" i="104"/>
  <c r="BK104" i="104"/>
  <c r="BP83" i="104"/>
  <c r="BJ102" i="104"/>
  <c r="Z105" i="104"/>
  <c r="BN101" i="104"/>
  <c r="BH96" i="104"/>
  <c r="BN100" i="104"/>
  <c r="BP103" i="104"/>
  <c r="BJ100" i="104"/>
  <c r="BH104" i="104"/>
  <c r="AZ100" i="104"/>
  <c r="AI98" i="104"/>
  <c r="AC102" i="104"/>
  <c r="X95" i="104"/>
  <c r="AK83" i="104"/>
  <c r="BK100" i="104"/>
  <c r="BB88" i="104"/>
  <c r="BN87" i="104"/>
  <c r="AT102" i="104"/>
  <c r="BL104" i="104"/>
  <c r="BF101" i="104"/>
  <c r="AM96" i="104"/>
  <c r="AH100" i="104"/>
  <c r="BH103" i="104"/>
  <c r="BB100" i="104"/>
  <c r="AZ104" i="104"/>
  <c r="AR100" i="104"/>
  <c r="AD98" i="104"/>
  <c r="U102" i="104"/>
  <c r="V94" i="104"/>
  <c r="BC100" i="104"/>
  <c r="AE96" i="104"/>
  <c r="BE96" i="104"/>
  <c r="AD88" i="104"/>
  <c r="AT87" i="104"/>
  <c r="AZ101" i="104"/>
  <c r="AV104" i="104"/>
  <c r="AH101" i="104"/>
  <c r="BP105" i="104"/>
  <c r="BD99" i="104"/>
  <c r="AJ103" i="104"/>
  <c r="AD100" i="104"/>
  <c r="T104" i="104"/>
  <c r="BN99" i="104"/>
  <c r="BF96" i="104"/>
  <c r="AQ101" i="104"/>
  <c r="AK89" i="104"/>
  <c r="BM99" i="104"/>
  <c r="U94" i="104"/>
  <c r="BB86" i="104"/>
  <c r="BN85" i="104"/>
  <c r="AU96" i="104"/>
  <c r="AK87" i="104"/>
  <c r="BC103" i="104"/>
  <c r="AI101" i="104"/>
  <c r="BG88" i="104"/>
  <c r="BK102" i="104"/>
  <c r="BA99" i="104"/>
  <c r="AI88" i="104"/>
  <c r="S93" i="104"/>
  <c r="AH86" i="104"/>
  <c r="AT85" i="104"/>
  <c r="BP104" i="104"/>
  <c r="BJ101" i="104"/>
  <c r="X96" i="104"/>
  <c r="BP96" i="104"/>
  <c r="AU88" i="104"/>
  <c r="Y104" i="104"/>
  <c r="BG101" i="104"/>
  <c r="AM99" i="104"/>
  <c r="AO103" i="104"/>
  <c r="AE100" i="104"/>
  <c r="V92" i="104"/>
  <c r="W94" i="104"/>
  <c r="AI83" i="104"/>
  <c r="AG96" i="104"/>
  <c r="AG84" i="104"/>
  <c r="AR87" i="104"/>
  <c r="BD86" i="104"/>
  <c r="BH105" i="104"/>
  <c r="T101" i="104"/>
  <c r="AZ102" i="104"/>
  <c r="AF100" i="104"/>
  <c r="AJ105" i="104"/>
  <c r="AX100" i="104"/>
  <c r="BB104" i="104"/>
  <c r="AH102" i="104"/>
  <c r="BP99" i="104"/>
  <c r="V105" i="104"/>
  <c r="BD102" i="104"/>
  <c r="AJ100" i="104"/>
  <c r="AN99" i="104"/>
  <c r="S98" i="104"/>
  <c r="W90" i="104"/>
  <c r="AW85" i="104"/>
  <c r="AM105" i="104"/>
  <c r="AC104" i="104"/>
  <c r="S103" i="104"/>
  <c r="BK101" i="104"/>
  <c r="BA100" i="104"/>
  <c r="AQ99" i="104"/>
  <c r="W98" i="104"/>
  <c r="X91" i="104"/>
  <c r="W86" i="104"/>
  <c r="AS87" i="104"/>
  <c r="Y105" i="104"/>
  <c r="AS103" i="104"/>
  <c r="AM100" i="104"/>
  <c r="BF98" i="104"/>
  <c r="BG84" i="104"/>
  <c r="BG87" i="104"/>
  <c r="AY83" i="104"/>
  <c r="AK96" i="104"/>
  <c r="BM88" i="104"/>
  <c r="AW84" i="104"/>
  <c r="AZ87" i="104"/>
  <c r="AT84" i="104"/>
  <c r="T90" i="104"/>
  <c r="BP86" i="104"/>
  <c r="BF83" i="104"/>
  <c r="BI83" i="104"/>
  <c r="BG103" i="104"/>
  <c r="AW102" i="104"/>
  <c r="AM101" i="104"/>
  <c r="AC100" i="104"/>
  <c r="S99" i="104"/>
  <c r="AT96" i="104"/>
  <c r="U89" i="104"/>
  <c r="AI84" i="104"/>
  <c r="Y85" i="104"/>
  <c r="AU104" i="104"/>
  <c r="BO102" i="104"/>
  <c r="AK101" i="104"/>
  <c r="BI99" i="104"/>
  <c r="AY88" i="104"/>
  <c r="AG86" i="104"/>
  <c r="AW98" i="104"/>
  <c r="W93" i="104"/>
  <c r="AE87" i="104"/>
  <c r="AZ89" i="104"/>
  <c r="AP86" i="104"/>
  <c r="AJ83" i="104"/>
  <c r="BL88" i="104"/>
  <c r="BF85" i="104"/>
  <c r="AE84" i="104"/>
  <c r="U105" i="104"/>
  <c r="BM103" i="104"/>
  <c r="BC102" i="104"/>
  <c r="AS101" i="104"/>
  <c r="AI100" i="104"/>
  <c r="Y99" i="104"/>
  <c r="BG96" i="104"/>
  <c r="AC89" i="104"/>
  <c r="AQ84" i="104"/>
  <c r="AI96" i="104"/>
  <c r="BH89" i="104"/>
  <c r="AW86" i="104"/>
  <c r="AQ83" i="104"/>
  <c r="AG98" i="104"/>
  <c r="BE88" i="104"/>
  <c r="AQ85" i="104"/>
  <c r="AT88" i="104"/>
  <c r="AN85" i="104"/>
  <c r="BH83" i="104"/>
  <c r="AL89" i="104"/>
  <c r="BJ87" i="104"/>
  <c r="AB86" i="104"/>
  <c r="AZ84" i="104"/>
  <c r="V83" i="104"/>
  <c r="BF88" i="104"/>
  <c r="AB87" i="104"/>
  <c r="AV85" i="104"/>
  <c r="AX89" i="104"/>
  <c r="AN86" i="104"/>
  <c r="BL84" i="104"/>
  <c r="AD83" i="104"/>
  <c r="W89" i="104"/>
  <c r="BE86" i="104"/>
  <c r="AK84" i="104"/>
  <c r="AK98" i="104"/>
  <c r="AC96" i="104"/>
  <c r="AY85" i="104"/>
  <c r="AE83" i="104"/>
  <c r="AX88" i="104"/>
  <c r="AN87" i="104"/>
  <c r="AD86" i="104"/>
  <c r="T85" i="104"/>
  <c r="BL83" i="104"/>
  <c r="BJ89" i="104"/>
  <c r="AZ88" i="104"/>
  <c r="AP87" i="104"/>
  <c r="AF86" i="104"/>
  <c r="V85" i="104"/>
  <c r="BN83" i="104"/>
  <c r="BF97" i="104"/>
  <c r="AQ97" i="104"/>
  <c r="Y97" i="104"/>
  <c r="AJ97" i="104"/>
  <c r="BM95" i="104"/>
  <c r="AM97" i="104"/>
  <c r="BI97" i="104"/>
  <c r="AL97" i="104"/>
  <c r="S97" i="104"/>
  <c r="BP93" i="104"/>
  <c r="BM93" i="104"/>
  <c r="BI92" i="104"/>
  <c r="AD97" i="104"/>
  <c r="AY97" i="104"/>
  <c r="AV97" i="104"/>
  <c r="AP97" i="104"/>
  <c r="AB97" i="104"/>
  <c r="T97" i="104"/>
  <c r="BD97" i="104"/>
  <c r="X97" i="104"/>
  <c r="BM97" i="104"/>
  <c r="BA97" i="104"/>
  <c r="BO97" i="104"/>
  <c r="AC97" i="104"/>
  <c r="BO90" i="104"/>
  <c r="BP94" i="104"/>
  <c r="BO92" i="104"/>
  <c r="BN91" i="104"/>
  <c r="BN93" i="104"/>
  <c r="BL90" i="104"/>
  <c r="BL91" i="104"/>
  <c r="BL92" i="104"/>
  <c r="BK95" i="104"/>
  <c r="BI90" i="104"/>
  <c r="BJ92" i="104"/>
  <c r="BI93" i="104"/>
  <c r="BG90" i="104"/>
  <c r="BH94" i="104"/>
  <c r="BF90" i="104"/>
  <c r="BF92" i="104"/>
  <c r="BF91" i="104"/>
  <c r="BE95" i="104"/>
  <c r="BD95" i="104"/>
  <c r="BD92" i="104"/>
  <c r="BB90" i="104"/>
  <c r="BB95" i="104"/>
  <c r="BB92" i="104"/>
  <c r="BA92" i="104"/>
  <c r="AZ94" i="104"/>
  <c r="AZ92" i="104"/>
  <c r="AX90" i="104"/>
  <c r="AX91" i="104"/>
  <c r="AW90" i="104"/>
  <c r="AW91" i="104"/>
  <c r="AV94" i="104"/>
  <c r="AV93" i="104"/>
  <c r="AU92" i="104"/>
  <c r="AS90" i="104"/>
  <c r="AT93" i="104"/>
  <c r="AS93" i="104"/>
  <c r="AR94" i="104"/>
  <c r="AR91" i="104"/>
  <c r="AQ93" i="104"/>
  <c r="AO90" i="104"/>
  <c r="AP94" i="104"/>
  <c r="AO93" i="104"/>
  <c r="AM90" i="104"/>
  <c r="AN94" i="104"/>
  <c r="AM92" i="104"/>
  <c r="AL93" i="104"/>
  <c r="AL91" i="104"/>
  <c r="AJ90" i="104"/>
  <c r="AJ91" i="104"/>
  <c r="AJ95" i="104"/>
  <c r="AI92" i="104"/>
  <c r="AH95" i="104"/>
  <c r="AG90" i="104"/>
  <c r="AG94" i="104"/>
  <c r="AF92" i="104"/>
  <c r="AF94" i="104"/>
  <c r="AE93" i="104"/>
  <c r="AC90" i="104"/>
  <c r="AD95" i="104"/>
  <c r="AC91" i="104"/>
  <c r="AB92" i="104"/>
  <c r="AB91" i="104"/>
  <c r="AA91" i="104"/>
  <c r="Z94" i="104"/>
  <c r="Z91" i="104"/>
  <c r="Y95" i="104"/>
  <c r="AX101" i="104"/>
  <c r="AL100" i="104"/>
  <c r="W100" i="104"/>
  <c r="BC96" i="104"/>
  <c r="BG89" i="104"/>
  <c r="BG98" i="104"/>
  <c r="AL105" i="104"/>
  <c r="BI102" i="104"/>
  <c r="AG83" i="104"/>
  <c r="BD100" i="104"/>
  <c r="AX99" i="104"/>
  <c r="AA105" i="104"/>
  <c r="AJ98" i="104"/>
  <c r="Z83" i="104"/>
  <c r="AJ101" i="104"/>
  <c r="AF104" i="104"/>
  <c r="Z101" i="104"/>
  <c r="AZ105" i="104"/>
  <c r="BL98" i="104"/>
  <c r="AB103" i="104"/>
  <c r="V100" i="104"/>
  <c r="BF103" i="104"/>
  <c r="AT99" i="104"/>
  <c r="AJ96" i="104"/>
  <c r="BG105" i="104"/>
  <c r="S101" i="104"/>
  <c r="AW87" i="104"/>
  <c r="AW105" i="104"/>
  <c r="AG99" i="104"/>
  <c r="AE89" i="104"/>
  <c r="BP89" i="104"/>
  <c r="AR85" i="104"/>
  <c r="BD84" i="104"/>
  <c r="BF100" i="104"/>
  <c r="X104" i="104"/>
  <c r="T105" i="104"/>
  <c r="V98" i="104"/>
  <c r="T103" i="104"/>
  <c r="BH99" i="104"/>
  <c r="AX103" i="104"/>
  <c r="BP98" i="104"/>
  <c r="T96" i="104"/>
  <c r="AY105" i="104"/>
  <c r="BM100" i="104"/>
  <c r="AO105" i="104"/>
  <c r="U99" i="104"/>
  <c r="BA88" i="104"/>
  <c r="AY89" i="104"/>
  <c r="X85" i="104"/>
  <c r="AJ84" i="104"/>
  <c r="Z100" i="104"/>
  <c r="BB103" i="104"/>
  <c r="AV100" i="104"/>
  <c r="AP104" i="104"/>
  <c r="BD105" i="104"/>
  <c r="AX102" i="104"/>
  <c r="AH99" i="104"/>
  <c r="AX96" i="104"/>
  <c r="T92" i="104"/>
  <c r="S105" i="104"/>
  <c r="AG100" i="104"/>
  <c r="AY84" i="104"/>
  <c r="AY104" i="104"/>
  <c r="Z98" i="104"/>
  <c r="AO86" i="104"/>
  <c r="AU87" i="104"/>
  <c r="AR83" i="104"/>
  <c r="BM85" i="104"/>
  <c r="AQ105" i="104"/>
  <c r="W103" i="104"/>
  <c r="BE100" i="104"/>
  <c r="AB98" i="104"/>
  <c r="AM86" i="104"/>
  <c r="W88" i="104"/>
  <c r="AC105" i="104"/>
  <c r="S102" i="104"/>
  <c r="BO98" i="104"/>
  <c r="U85" i="104"/>
  <c r="U88" i="104"/>
  <c r="S89" i="104"/>
  <c r="BB84" i="104"/>
  <c r="AB104" i="104"/>
  <c r="V101" i="104"/>
  <c r="AJ99" i="104"/>
  <c r="AP96" i="104"/>
  <c r="U87" i="104"/>
  <c r="BO105" i="104"/>
  <c r="AU103" i="104"/>
  <c r="AA101" i="104"/>
  <c r="BH98" i="104"/>
  <c r="AA88" i="104"/>
  <c r="BI105" i="104"/>
  <c r="AY102" i="104"/>
  <c r="AS99" i="104"/>
  <c r="AO87" i="104"/>
  <c r="AU89" i="104"/>
  <c r="W91" i="104"/>
  <c r="BL85" i="104"/>
  <c r="Z85" i="104"/>
  <c r="AX104" i="104"/>
  <c r="BL99" i="104"/>
  <c r="AN104" i="104"/>
  <c r="T102" i="104"/>
  <c r="BB99" i="104"/>
  <c r="Z104" i="104"/>
  <c r="AP99" i="104"/>
  <c r="V104" i="104"/>
  <c r="BD101" i="104"/>
  <c r="AR104" i="104"/>
  <c r="X102" i="104"/>
  <c r="BF99" i="104"/>
  <c r="X99" i="104"/>
  <c r="AZ96" i="104"/>
  <c r="Y89" i="104"/>
  <c r="AM84" i="104"/>
  <c r="W105" i="104"/>
  <c r="BO103" i="104"/>
  <c r="BE102" i="104"/>
  <c r="AU101" i="104"/>
  <c r="AK100" i="104"/>
  <c r="AA99" i="104"/>
  <c r="BD96" i="104"/>
  <c r="BA89" i="104"/>
  <c r="BO84" i="104"/>
  <c r="S86" i="104"/>
  <c r="BC104" i="104"/>
  <c r="Y103" i="104"/>
  <c r="AW101" i="104"/>
  <c r="AE98" i="104"/>
  <c r="AS89" i="104"/>
  <c r="W92" i="104"/>
  <c r="BM86" i="104"/>
  <c r="S95" i="104"/>
  <c r="BC87" i="104"/>
  <c r="AU83" i="104"/>
  <c r="BN86" i="104"/>
  <c r="BD83" i="104"/>
  <c r="AH89" i="104"/>
  <c r="X86" i="104"/>
  <c r="BK105" i="104"/>
  <c r="BA104" i="104"/>
  <c r="AQ103" i="104"/>
  <c r="AG102" i="104"/>
  <c r="W101" i="104"/>
  <c r="BO99" i="104"/>
  <c r="BC98" i="104"/>
  <c r="BM87" i="104"/>
  <c r="Y83" i="104"/>
  <c r="BI89" i="104"/>
  <c r="BA83" i="104"/>
  <c r="BE105" i="104"/>
  <c r="W104" i="104"/>
  <c r="AU102" i="104"/>
  <c r="AK99" i="104"/>
  <c r="AV96" i="104"/>
  <c r="Y87" i="104"/>
  <c r="AM89" i="104"/>
  <c r="AE85" i="104"/>
  <c r="Y98" i="104"/>
  <c r="S91" i="104"/>
  <c r="U86" i="104"/>
  <c r="BJ88" i="104"/>
  <c r="BD85" i="104"/>
  <c r="X88" i="104"/>
  <c r="BP84" i="104"/>
  <c r="BI87" i="104"/>
  <c r="U83" i="104"/>
  <c r="BG104" i="104"/>
  <c r="AW103" i="104"/>
  <c r="AM102" i="104"/>
  <c r="AC101" i="104"/>
  <c r="S100" i="104"/>
  <c r="BK98" i="104"/>
  <c r="AL96" i="104"/>
  <c r="S88" i="104"/>
  <c r="BK85" i="104"/>
  <c r="BK87" i="104"/>
  <c r="BE84" i="104"/>
  <c r="Z88" i="104"/>
  <c r="AX86" i="104"/>
  <c r="AN83" i="104"/>
  <c r="AL87" i="104"/>
  <c r="BJ85" i="104"/>
  <c r="AF84" i="104"/>
  <c r="AL88" i="104"/>
  <c r="BF86" i="104"/>
  <c r="AB85" i="104"/>
  <c r="AZ83" i="104"/>
  <c r="Z89" i="104"/>
  <c r="AX87" i="104"/>
  <c r="T86" i="104"/>
  <c r="AN84" i="104"/>
  <c r="AW83" i="104"/>
  <c r="S92" i="104"/>
  <c r="AS88" i="104"/>
  <c r="Y86" i="104"/>
  <c r="BG83" i="104"/>
  <c r="U98" i="104"/>
  <c r="W95" i="104"/>
  <c r="BE89" i="104"/>
  <c r="AM87" i="104"/>
  <c r="S85" i="104"/>
  <c r="AR89" i="104"/>
  <c r="AH88" i="104"/>
  <c r="X87" i="104"/>
  <c r="BP85" i="104"/>
  <c r="BF84" i="104"/>
  <c r="AV83" i="104"/>
  <c r="AT89" i="104"/>
  <c r="AJ88" i="104"/>
  <c r="Z87" i="104"/>
  <c r="BH84" i="104"/>
  <c r="AX83" i="104"/>
  <c r="BE97" i="104"/>
  <c r="AI97" i="104"/>
  <c r="BO91" i="104"/>
  <c r="BM90" i="104"/>
  <c r="BM94" i="104"/>
  <c r="BK93" i="104"/>
  <c r="BJ95" i="104"/>
  <c r="BI91" i="104"/>
  <c r="BI94" i="104"/>
  <c r="BH91" i="104"/>
  <c r="BG94" i="104"/>
  <c r="BG95" i="104"/>
  <c r="BF93" i="104"/>
  <c r="BD90" i="104"/>
  <c r="BE91" i="104"/>
  <c r="BC90" i="104"/>
  <c r="BC93" i="104"/>
  <c r="BC95" i="104"/>
  <c r="BB91" i="104"/>
  <c r="BA93" i="104"/>
  <c r="BA95" i="104"/>
  <c r="AZ95" i="104"/>
  <c r="AY93" i="104"/>
  <c r="AY94" i="104"/>
  <c r="AX92" i="104"/>
  <c r="AW93" i="104"/>
  <c r="AV90" i="104"/>
  <c r="AU90" i="104"/>
  <c r="AU91" i="104"/>
  <c r="AU95" i="104"/>
  <c r="AT92" i="104"/>
  <c r="AS94" i="104"/>
  <c r="AS91" i="104"/>
  <c r="AR95" i="104"/>
  <c r="AQ95" i="104"/>
  <c r="AQ92" i="104"/>
  <c r="AP93" i="104"/>
  <c r="AO94" i="104"/>
  <c r="AO92" i="104"/>
  <c r="AN91" i="104"/>
  <c r="AM93" i="104"/>
  <c r="AM95" i="104"/>
  <c r="AL95" i="104"/>
  <c r="AK92" i="104"/>
  <c r="AK93" i="104"/>
  <c r="AI90" i="104"/>
  <c r="AI94" i="104"/>
  <c r="AI91" i="104"/>
  <c r="AH91" i="104"/>
  <c r="AF90" i="104"/>
  <c r="AG93" i="104"/>
  <c r="AE90" i="104"/>
  <c r="AE94" i="104"/>
  <c r="AE95" i="104"/>
  <c r="AD91" i="104"/>
  <c r="AC94" i="104"/>
  <c r="AC92" i="104"/>
  <c r="AA90" i="104"/>
  <c r="AA95" i="104"/>
  <c r="AA92" i="104"/>
  <c r="Z95" i="104"/>
  <c r="Y92" i="104"/>
  <c r="Y94" i="104"/>
  <c r="V91" i="104"/>
  <c r="AJ104" i="104"/>
  <c r="AY101" i="104"/>
  <c r="AB105" i="104"/>
  <c r="AF103" i="104"/>
  <c r="AF102" i="104"/>
  <c r="AE99" i="104"/>
  <c r="BD103" i="104"/>
  <c r="AR101" i="104"/>
  <c r="AD101" i="104"/>
  <c r="BJ96" i="104"/>
  <c r="AJ86" i="104"/>
  <c r="BF104" i="104"/>
  <c r="Z103" i="104"/>
  <c r="AO100" i="104"/>
  <c r="S87" i="104"/>
  <c r="Z99" i="104"/>
  <c r="AT103" i="104"/>
  <c r="AN100" i="104"/>
  <c r="BL103" i="104"/>
  <c r="AV105" i="104"/>
  <c r="AP102" i="104"/>
  <c r="BB98" i="104"/>
  <c r="BL102" i="104"/>
  <c r="AZ99" i="104"/>
  <c r="BD89" i="104"/>
  <c r="AW104" i="104"/>
  <c r="BK99" i="104"/>
  <c r="S104" i="104"/>
  <c r="AQ96" i="104"/>
  <c r="BI84" i="104"/>
  <c r="BO85" i="104"/>
  <c r="AR105" i="104"/>
  <c r="AQ98" i="104"/>
  <c r="AL103" i="104"/>
  <c r="X100" i="104"/>
  <c r="AV103" i="104"/>
  <c r="AN105" i="104"/>
  <c r="Z102" i="104"/>
  <c r="AF98" i="104"/>
  <c r="AN102" i="104"/>
  <c r="AV99" i="104"/>
  <c r="AO89" i="104"/>
  <c r="AO104" i="104"/>
  <c r="BC99" i="104"/>
  <c r="BI103" i="104"/>
  <c r="V96" i="104"/>
  <c r="AS84" i="104"/>
  <c r="AI85" i="104"/>
  <c r="BN104" i="104"/>
  <c r="BP102" i="104"/>
  <c r="BJ99" i="104"/>
  <c r="BB102" i="104"/>
  <c r="BL101" i="104"/>
  <c r="V95" i="104"/>
  <c r="AF99" i="104"/>
  <c r="BA87" i="104"/>
  <c r="BK103" i="104"/>
  <c r="W99" i="104"/>
  <c r="U103" i="104"/>
  <c r="BO88" i="104"/>
  <c r="AM83" i="104"/>
  <c r="AY98" i="104"/>
  <c r="AS83" i="104"/>
  <c r="BM104" i="104"/>
  <c r="AS102" i="104"/>
  <c r="Y100" i="104"/>
  <c r="AN96" i="104"/>
  <c r="S84" i="104"/>
  <c r="BK84" i="104"/>
  <c r="AM104" i="104"/>
  <c r="AG101" i="104"/>
  <c r="AS98" i="104"/>
  <c r="AN89" i="104"/>
  <c r="X83" i="104"/>
  <c r="BD88" i="104"/>
  <c r="AP103" i="104"/>
  <c r="AB100" i="104"/>
  <c r="X94" i="104"/>
  <c r="AG85" i="104"/>
  <c r="AI105" i="104"/>
  <c r="AW100" i="104"/>
  <c r="BI85" i="104"/>
  <c r="AC87" i="104"/>
  <c r="BM101" i="104"/>
  <c r="AZ98" i="104"/>
  <c r="AA84" i="104"/>
  <c r="AY87" i="104"/>
  <c r="AO88" i="104"/>
  <c r="AH84" i="104"/>
  <c r="BN89" i="104"/>
  <c r="AT83" i="104"/>
  <c r="AN103" i="104"/>
  <c r="AR96" i="104"/>
  <c r="BJ103" i="104"/>
  <c r="AP101" i="104"/>
  <c r="AL98" i="104"/>
  <c r="BL105" i="104"/>
  <c r="AR103" i="104"/>
  <c r="X101" i="104"/>
  <c r="AF96" i="104"/>
  <c r="BN103" i="104"/>
  <c r="AT101" i="104"/>
  <c r="AV98" i="104"/>
  <c r="BJ98" i="104"/>
  <c r="AB96" i="104"/>
  <c r="AC83" i="104"/>
  <c r="BI104" i="104"/>
  <c r="AY103" i="104"/>
  <c r="AO102" i="104"/>
  <c r="AE101" i="104"/>
  <c r="U100" i="104"/>
  <c r="BM98" i="104"/>
  <c r="AH96" i="104"/>
  <c r="AQ88" i="104"/>
  <c r="BE83" i="104"/>
  <c r="AU84" i="104"/>
  <c r="BM105" i="104"/>
  <c r="AI104" i="104"/>
  <c r="BG102" i="104"/>
  <c r="Y101" i="104"/>
  <c r="AW99" i="104"/>
  <c r="BL96" i="104"/>
  <c r="BE87" i="104"/>
  <c r="BM89" i="104"/>
  <c r="BC85" i="104"/>
  <c r="AO98" i="104"/>
  <c r="BA86" i="104"/>
  <c r="AF89" i="104"/>
  <c r="V86" i="104"/>
  <c r="AR88" i="104"/>
  <c r="AH85" i="104"/>
  <c r="AU105" i="104"/>
  <c r="AK104" i="104"/>
  <c r="AA103" i="104"/>
  <c r="BI100" i="104"/>
  <c r="AY99" i="104"/>
  <c r="AH98" i="104"/>
  <c r="T93" i="104"/>
  <c r="BC86" i="104"/>
  <c r="AM88" i="104"/>
  <c r="AG105" i="104"/>
  <c r="BE103" i="104"/>
  <c r="AA102" i="104"/>
  <c r="AU100" i="104"/>
  <c r="T95" i="104"/>
  <c r="AK85" i="104"/>
  <c r="W96" i="104"/>
  <c r="AK88" i="104"/>
  <c r="U84" i="104"/>
  <c r="BA96" i="104"/>
  <c r="AI89" i="104"/>
  <c r="AA85" i="104"/>
  <c r="V88" i="104"/>
  <c r="BN84" i="104"/>
  <c r="AH87" i="104"/>
  <c r="X84" i="104"/>
  <c r="AY86" i="104"/>
  <c r="BA105" i="104"/>
  <c r="AQ104" i="104"/>
  <c r="AG103" i="104"/>
  <c r="W102" i="104"/>
  <c r="BO100" i="104"/>
  <c r="BE99" i="104"/>
  <c r="AP98" i="104"/>
  <c r="BK86" i="104"/>
  <c r="U93" i="104"/>
  <c r="AC88" i="104"/>
  <c r="W85" i="104"/>
  <c r="AW96" i="104"/>
  <c r="S90" i="104"/>
  <c r="W87" i="104"/>
  <c r="AJ89" i="104"/>
  <c r="BH87" i="104"/>
  <c r="Z86" i="104"/>
  <c r="AX84" i="104"/>
  <c r="T83" i="104"/>
  <c r="AV88" i="104"/>
  <c r="AP85" i="104"/>
  <c r="BJ83" i="104"/>
  <c r="AV89" i="104"/>
  <c r="BP87" i="104"/>
  <c r="AL86" i="104"/>
  <c r="BJ84" i="104"/>
  <c r="AB83" i="104"/>
  <c r="BH88" i="104"/>
  <c r="AD87" i="104"/>
  <c r="AX85" i="104"/>
  <c r="T84" i="104"/>
  <c r="AA96" i="104"/>
  <c r="V90" i="104"/>
  <c r="BO87" i="104"/>
  <c r="AU85" i="104"/>
  <c r="AA83" i="104"/>
  <c r="BI96" i="104"/>
  <c r="AA89" i="104"/>
  <c r="BI86" i="104"/>
  <c r="AO84" i="104"/>
  <c r="AB89" i="104"/>
  <c r="BJ86" i="104"/>
  <c r="AZ85" i="104"/>
  <c r="AP84" i="104"/>
  <c r="AF83" i="104"/>
  <c r="AD89" i="104"/>
  <c r="T88" i="104"/>
  <c r="BL86" i="104"/>
  <c r="BB85" i="104"/>
  <c r="AR84" i="104"/>
  <c r="AH83" i="104"/>
  <c r="AF97" i="104"/>
  <c r="BJ97" i="104"/>
  <c r="BH97" i="104"/>
  <c r="BN90" i="104"/>
  <c r="BK94" i="104"/>
  <c r="AX97" i="104"/>
  <c r="W97" i="104"/>
  <c r="AT97" i="104"/>
  <c r="AE97" i="104"/>
  <c r="BP90" i="104"/>
  <c r="BO95" i="104"/>
  <c r="BM91" i="104"/>
  <c r="BK92" i="104"/>
  <c r="BJ94" i="104"/>
  <c r="BH90" i="104"/>
  <c r="BH92" i="104"/>
  <c r="BG91" i="104"/>
  <c r="BF94" i="104"/>
  <c r="BE92" i="104"/>
  <c r="BE94" i="104"/>
  <c r="BD93" i="104"/>
  <c r="BC94" i="104"/>
  <c r="BC91" i="104"/>
  <c r="BB94" i="104"/>
  <c r="BA94" i="104"/>
  <c r="AZ90" i="104"/>
  <c r="AZ93" i="104"/>
  <c r="AY95" i="104"/>
  <c r="AY91" i="104"/>
  <c r="AX95" i="104"/>
  <c r="AW94" i="104"/>
  <c r="AW92" i="104"/>
  <c r="AV92" i="104"/>
  <c r="AT90" i="104"/>
  <c r="AU94" i="104"/>
  <c r="AT95" i="104"/>
  <c r="AS92" i="104"/>
  <c r="AR90" i="104"/>
  <c r="AR93" i="104"/>
  <c r="AQ91" i="104"/>
  <c r="AP90" i="104"/>
  <c r="AP91" i="104"/>
  <c r="AO95" i="104"/>
  <c r="AO91" i="104"/>
  <c r="AN92" i="104"/>
  <c r="AM94" i="104"/>
  <c r="AL90" i="104"/>
  <c r="AK90" i="104"/>
  <c r="AK91" i="104"/>
  <c r="AK94" i="104"/>
  <c r="AJ94" i="104"/>
  <c r="AH90" i="104"/>
  <c r="AI95" i="104"/>
  <c r="AH94" i="104"/>
  <c r="AG95" i="104"/>
  <c r="AG91" i="104"/>
  <c r="AF91" i="104"/>
  <c r="AE92" i="104"/>
  <c r="AD90" i="104"/>
  <c r="AD92" i="104"/>
  <c r="AB90" i="104"/>
  <c r="AC93" i="104"/>
  <c r="AB94" i="104"/>
  <c r="AA93" i="104"/>
  <c r="AA94" i="104"/>
  <c r="Z93" i="104"/>
  <c r="Y91" i="104"/>
  <c r="BP101" i="104"/>
  <c r="T100" i="104"/>
  <c r="BL89" i="104"/>
  <c r="BN96" i="104"/>
  <c r="X105" i="104"/>
  <c r="AR99" i="104"/>
  <c r="BC83" i="104"/>
  <c r="AP105" i="104"/>
  <c r="AL104" i="104"/>
  <c r="BN98" i="104"/>
  <c r="AI86" i="104"/>
  <c r="AP100" i="104"/>
  <c r="AA98" i="104"/>
  <c r="AC85" i="104"/>
  <c r="Y88" i="104"/>
  <c r="AH104" i="104"/>
  <c r="BN105" i="104"/>
  <c r="BH102" i="104"/>
  <c r="AL99" i="104"/>
  <c r="AL102" i="104"/>
  <c r="BJ104" i="104"/>
  <c r="AV101" i="104"/>
  <c r="X92" i="104"/>
  <c r="BB101" i="104"/>
  <c r="AB99" i="104"/>
  <c r="AQ86" i="104"/>
  <c r="AM103" i="104"/>
  <c r="AX98" i="104"/>
  <c r="AW89" i="104"/>
  <c r="AQ102" i="104"/>
  <c r="AU86" i="104"/>
  <c r="BF105" i="104"/>
  <c r="AR102" i="104"/>
  <c r="V99" i="104"/>
  <c r="V102" i="104"/>
  <c r="AT104" i="104"/>
  <c r="AN101" i="104"/>
  <c r="AT105" i="104"/>
  <c r="AL101" i="104"/>
  <c r="T99" i="104"/>
  <c r="AA86" i="104"/>
  <c r="AE103" i="104"/>
  <c r="AM98" i="104"/>
  <c r="BC88" i="104"/>
  <c r="AE102" i="104"/>
  <c r="X103" i="104"/>
  <c r="AH105" i="104"/>
  <c r="AB102" i="104"/>
  <c r="AB101" i="104"/>
  <c r="AD104" i="104"/>
  <c r="AD105" i="104"/>
  <c r="BH100" i="104"/>
  <c r="BD98" i="104"/>
  <c r="W84" i="104"/>
  <c r="BA102" i="104"/>
  <c r="AY96" i="104"/>
  <c r="BE85" i="104"/>
  <c r="AO101" i="104"/>
  <c r="BI98" i="104"/>
  <c r="V89" i="104"/>
  <c r="X98" i="104"/>
  <c r="BK88" i="104"/>
  <c r="AG104" i="104"/>
  <c r="BO101" i="104"/>
  <c r="AU99" i="104"/>
  <c r="BA103" i="104"/>
  <c r="AQ100" i="104"/>
  <c r="X93" i="104"/>
  <c r="S96" i="104"/>
  <c r="BO83" i="104"/>
  <c r="AO96" i="104"/>
  <c r="BM84" i="104"/>
  <c r="BL87" i="104"/>
  <c r="V87" i="104"/>
  <c r="BJ105" i="104"/>
  <c r="AV102" i="104"/>
  <c r="AD99" i="104"/>
  <c r="AT98" i="104"/>
  <c r="BO89" i="104"/>
  <c r="BE104" i="104"/>
  <c r="AK102" i="104"/>
  <c r="Z96" i="104"/>
  <c r="AO83" i="104"/>
  <c r="AE104" i="104"/>
  <c r="U101" i="104"/>
  <c r="BB96" i="104"/>
  <c r="AM85" i="104"/>
  <c r="AC98" i="104"/>
  <c r="AS86" i="104"/>
  <c r="T89" i="104"/>
  <c r="AF88" i="104"/>
  <c r="AD102" i="104"/>
  <c r="AX105" i="104"/>
  <c r="AD103" i="104"/>
  <c r="BL100" i="104"/>
  <c r="T94" i="104"/>
  <c r="BH101" i="104"/>
  <c r="AF105" i="104"/>
  <c r="BN102" i="104"/>
  <c r="AT100" i="104"/>
  <c r="BB105" i="104"/>
  <c r="AH103" i="104"/>
  <c r="BP100" i="104"/>
  <c r="AN98" i="104"/>
  <c r="BG86" i="104"/>
  <c r="BC105" i="104"/>
  <c r="AS104" i="104"/>
  <c r="AI103" i="104"/>
  <c r="Y102" i="104"/>
  <c r="BG99" i="104"/>
  <c r="AR98" i="104"/>
  <c r="AG87" i="104"/>
  <c r="AG89" i="104"/>
  <c r="AS105" i="104"/>
  <c r="AI102" i="104"/>
  <c r="BG100" i="104"/>
  <c r="AC99" i="104"/>
  <c r="AD96" i="104"/>
  <c r="AE86" i="104"/>
  <c r="BI88" i="104"/>
  <c r="BA84" i="104"/>
  <c r="BM96" i="104"/>
  <c r="BK89" i="104"/>
  <c r="BG85" i="104"/>
  <c r="AP88" i="104"/>
  <c r="AF85" i="104"/>
  <c r="BB87" i="104"/>
  <c r="AV84" i="104"/>
  <c r="AE105" i="104"/>
  <c r="U104" i="104"/>
  <c r="BM102" i="104"/>
  <c r="BC101" i="104"/>
  <c r="AS100" i="104"/>
  <c r="AI99" i="104"/>
  <c r="BO96" i="104"/>
  <c r="U90" i="104"/>
  <c r="AS85" i="104"/>
  <c r="BO86" i="104"/>
  <c r="BO104" i="104"/>
  <c r="AK103" i="104"/>
  <c r="BE101" i="104"/>
  <c r="AA100" i="104"/>
  <c r="AU98" i="104"/>
  <c r="BM83" i="104"/>
  <c r="S94" i="104"/>
  <c r="AA87" i="104"/>
  <c r="S83" i="104"/>
  <c r="U96" i="104"/>
  <c r="AG88" i="104"/>
  <c r="Y84" i="104"/>
  <c r="AF87" i="104"/>
  <c r="V84" i="104"/>
  <c r="BB89" i="104"/>
  <c r="AR86" i="104"/>
  <c r="AL83" i="104"/>
  <c r="AO85" i="104"/>
  <c r="AK105" i="104"/>
  <c r="AA104" i="104"/>
  <c r="BI101" i="104"/>
  <c r="AY100" i="104"/>
  <c r="AO99" i="104"/>
  <c r="T98" i="104"/>
  <c r="T91" i="104"/>
  <c r="BA85" i="104"/>
  <c r="U91" i="104"/>
  <c r="AQ87" i="104"/>
  <c r="AC84" i="104"/>
  <c r="BE98" i="104"/>
  <c r="Y96" i="104"/>
  <c r="AQ89" i="104"/>
  <c r="AK86" i="104"/>
  <c r="W83" i="104"/>
  <c r="AJ87" i="104"/>
  <c r="BH85" i="104"/>
  <c r="AD84" i="104"/>
  <c r="BF89" i="104"/>
  <c r="AB88" i="104"/>
  <c r="AZ86" i="104"/>
  <c r="AP83" i="104"/>
  <c r="X89" i="104"/>
  <c r="AV87" i="104"/>
  <c r="AL84" i="104"/>
  <c r="AN88" i="104"/>
  <c r="BH86" i="104"/>
  <c r="AD85" i="104"/>
  <c r="BB83" i="104"/>
  <c r="U95" i="104"/>
  <c r="BC89" i="104"/>
  <c r="AI87" i="104"/>
  <c r="BA98" i="104"/>
  <c r="AS96" i="104"/>
  <c r="U92" i="104"/>
  <c r="AW88" i="104"/>
  <c r="AC86" i="104"/>
  <c r="BK83" i="104"/>
  <c r="BN88" i="104"/>
  <c r="BD87" i="104"/>
  <c r="AT86" i="104"/>
  <c r="AJ85" i="104"/>
  <c r="Z84" i="104"/>
  <c r="X90" i="104"/>
  <c r="BP88" i="104"/>
  <c r="BF87" i="104"/>
  <c r="AV86" i="104"/>
  <c r="AL85" i="104"/>
  <c r="AB84" i="104"/>
  <c r="AX54" i="104"/>
  <c r="AX64" i="104" s="1"/>
  <c r="BA54" i="104"/>
  <c r="BA56" i="104" s="1"/>
  <c r="BA77" i="104" s="1"/>
  <c r="AC54" i="104"/>
  <c r="AC64" i="104" s="1"/>
  <c r="AL54" i="104"/>
  <c r="AL55" i="104" s="1"/>
  <c r="AL76" i="104" s="1"/>
  <c r="AD54" i="104"/>
  <c r="AD56" i="104" s="1"/>
  <c r="AD77" i="104" s="1"/>
  <c r="BJ54" i="104"/>
  <c r="BJ55" i="104" s="1"/>
  <c r="BJ76" i="104" s="1"/>
  <c r="AE54" i="104"/>
  <c r="AE57" i="104" s="1"/>
  <c r="AE78" i="104" s="1"/>
  <c r="AP54" i="104"/>
  <c r="AP64" i="104" s="1"/>
  <c r="BF54" i="104"/>
  <c r="BF64" i="104" s="1"/>
  <c r="BM54" i="104"/>
  <c r="BM56" i="104" s="1"/>
  <c r="BM77" i="104" s="1"/>
  <c r="AG54" i="104"/>
  <c r="AG55" i="104" s="1"/>
  <c r="AG76" i="104" s="1"/>
  <c r="BH54" i="104"/>
  <c r="AA54" i="104"/>
  <c r="BL54" i="104"/>
  <c r="BK54" i="104"/>
  <c r="X54" i="104"/>
  <c r="AK54" i="104"/>
  <c r="AY54" i="104"/>
  <c r="AR54" i="104"/>
  <c r="Z54" i="104"/>
  <c r="BN54" i="104"/>
  <c r="AB54" i="104"/>
  <c r="AZ54" i="104"/>
  <c r="W54" i="104"/>
  <c r="U54" i="104"/>
  <c r="Y54" i="104"/>
  <c r="BD54" i="104"/>
  <c r="BP54" i="104"/>
  <c r="V54" i="104"/>
  <c r="AI54" i="104"/>
  <c r="AM54" i="104"/>
  <c r="BO54" i="104"/>
  <c r="AW54" i="104"/>
  <c r="AN54" i="104"/>
  <c r="AT54" i="104"/>
  <c r="BC54" i="104"/>
  <c r="AJ54" i="104"/>
  <c r="BE54" i="104"/>
  <c r="AQ54" i="104"/>
  <c r="AV54" i="104"/>
  <c r="BI54" i="104"/>
  <c r="T54" i="104"/>
  <c r="AU54" i="104"/>
  <c r="AH54" i="104"/>
  <c r="BG54" i="104"/>
  <c r="AF54" i="104"/>
  <c r="AO54" i="104"/>
  <c r="AS54" i="104"/>
  <c r="BB54" i="104"/>
  <c r="S54" i="104"/>
  <c r="BA57" i="104" l="1"/>
  <c r="BA78" i="104" s="1"/>
  <c r="BM64" i="104"/>
  <c r="BM65" i="104" s="1"/>
  <c r="BM80" i="104" s="1"/>
  <c r="BM55" i="104"/>
  <c r="BM76" i="104" s="1"/>
  <c r="BA64" i="104"/>
  <c r="BA65" i="104" s="1"/>
  <c r="BA80" i="104" s="1"/>
  <c r="BJ64" i="104"/>
  <c r="BJ66" i="104" s="1"/>
  <c r="BJ81" i="104" s="1"/>
  <c r="BA55" i="104"/>
  <c r="BA76" i="104" s="1"/>
  <c r="BM57" i="104"/>
  <c r="BM78" i="104" s="1"/>
  <c r="BJ58" i="104"/>
  <c r="BJ79" i="104" s="1"/>
  <c r="BA58" i="104"/>
  <c r="BA79" i="104" s="1"/>
  <c r="AC57" i="104"/>
  <c r="AC78" i="104" s="1"/>
  <c r="AC56" i="104"/>
  <c r="AC77" i="104" s="1"/>
  <c r="AC55" i="104"/>
  <c r="AC76" i="104" s="1"/>
  <c r="AC58" i="104"/>
  <c r="AC79" i="104" s="1"/>
  <c r="BF55" i="104"/>
  <c r="BF76" i="104" s="1"/>
  <c r="AX56" i="104"/>
  <c r="AX77" i="104" s="1"/>
  <c r="AX57" i="104"/>
  <c r="AX78" i="104" s="1"/>
  <c r="AL58" i="104"/>
  <c r="AL79" i="104" s="1"/>
  <c r="AP56" i="104"/>
  <c r="AP77" i="104" s="1"/>
  <c r="AL56" i="104"/>
  <c r="AL77" i="104" s="1"/>
  <c r="AP58" i="104"/>
  <c r="AP79" i="104" s="1"/>
  <c r="AP55" i="104"/>
  <c r="AP76" i="104" s="1"/>
  <c r="AX58" i="104"/>
  <c r="AX79" i="104" s="1"/>
  <c r="BF56" i="104"/>
  <c r="BF77" i="104" s="1"/>
  <c r="AL57" i="104"/>
  <c r="AL78" i="104" s="1"/>
  <c r="AX55" i="104"/>
  <c r="AX76" i="104" s="1"/>
  <c r="BF57" i="104"/>
  <c r="BF78" i="104" s="1"/>
  <c r="BF58" i="104"/>
  <c r="BF79" i="104" s="1"/>
  <c r="AD58" i="104"/>
  <c r="AD79" i="104" s="1"/>
  <c r="AP57" i="104"/>
  <c r="AP78" i="104" s="1"/>
  <c r="AD64" i="104"/>
  <c r="AD65" i="104" s="1"/>
  <c r="AD80" i="104" s="1"/>
  <c r="AL64" i="104"/>
  <c r="AL66" i="104" s="1"/>
  <c r="AL81" i="104" s="1"/>
  <c r="AD57" i="104"/>
  <c r="AD78" i="104" s="1"/>
  <c r="BM58" i="104"/>
  <c r="BM79" i="104" s="1"/>
  <c r="BJ57" i="104"/>
  <c r="BJ78" i="104" s="1"/>
  <c r="BJ56" i="104"/>
  <c r="BJ77" i="104" s="1"/>
  <c r="AG58" i="104"/>
  <c r="AG79" i="104" s="1"/>
  <c r="AE56" i="104"/>
  <c r="AE77" i="104" s="1"/>
  <c r="AG56" i="104"/>
  <c r="AG77" i="104" s="1"/>
  <c r="AG64" i="104"/>
  <c r="AG67" i="104" s="1"/>
  <c r="AG82" i="104" s="1"/>
  <c r="AG57" i="104"/>
  <c r="AG78" i="104" s="1"/>
  <c r="AD55" i="104"/>
  <c r="AD76" i="104" s="1"/>
  <c r="AE64" i="104"/>
  <c r="AE65" i="104" s="1"/>
  <c r="AE80" i="104" s="1"/>
  <c r="AE55" i="104"/>
  <c r="AE76" i="104" s="1"/>
  <c r="AE58" i="104"/>
  <c r="AE79" i="104" s="1"/>
  <c r="AO57" i="104"/>
  <c r="AO78" i="104" s="1"/>
  <c r="AO55" i="104"/>
  <c r="AO76" i="104" s="1"/>
  <c r="AO56" i="104"/>
  <c r="AO77" i="104" s="1"/>
  <c r="AO64" i="104"/>
  <c r="AO58" i="104"/>
  <c r="AO79" i="104" s="1"/>
  <c r="AQ57" i="104"/>
  <c r="AQ78" i="104" s="1"/>
  <c r="AQ55" i="104"/>
  <c r="AQ76" i="104" s="1"/>
  <c r="AQ56" i="104"/>
  <c r="AQ77" i="104" s="1"/>
  <c r="AQ58" i="104"/>
  <c r="AQ79" i="104" s="1"/>
  <c r="AQ64" i="104"/>
  <c r="BB58" i="104"/>
  <c r="BB79" i="104" s="1"/>
  <c r="BB56" i="104"/>
  <c r="BB77" i="104" s="1"/>
  <c r="BB64" i="104"/>
  <c r="BB57" i="104"/>
  <c r="BB78" i="104" s="1"/>
  <c r="BB55" i="104"/>
  <c r="BB76" i="104" s="1"/>
  <c r="BG58" i="104"/>
  <c r="BG79" i="104" s="1"/>
  <c r="BG56" i="104"/>
  <c r="BG77" i="104" s="1"/>
  <c r="BG57" i="104"/>
  <c r="BG78" i="104" s="1"/>
  <c r="BG64" i="104"/>
  <c r="BG55" i="104"/>
  <c r="BG76" i="104" s="1"/>
  <c r="BI56" i="104"/>
  <c r="BI77" i="104" s="1"/>
  <c r="BI57" i="104"/>
  <c r="BI78" i="104" s="1"/>
  <c r="BI58" i="104"/>
  <c r="BI79" i="104" s="1"/>
  <c r="BI55" i="104"/>
  <c r="BI76" i="104" s="1"/>
  <c r="BI64" i="104"/>
  <c r="AJ57" i="104"/>
  <c r="AJ78" i="104" s="1"/>
  <c r="AJ56" i="104"/>
  <c r="AJ77" i="104" s="1"/>
  <c r="AJ55" i="104"/>
  <c r="AJ76" i="104" s="1"/>
  <c r="AJ58" i="104"/>
  <c r="AJ79" i="104" s="1"/>
  <c r="AJ64" i="104"/>
  <c r="AW64" i="104"/>
  <c r="AW56" i="104"/>
  <c r="AW77" i="104" s="1"/>
  <c r="AW55" i="104"/>
  <c r="AW76" i="104" s="1"/>
  <c r="AW57" i="104"/>
  <c r="AW78" i="104" s="1"/>
  <c r="AW58" i="104"/>
  <c r="AW79" i="104" s="1"/>
  <c r="AM58" i="104"/>
  <c r="AM79" i="104" s="1"/>
  <c r="AM55" i="104"/>
  <c r="AM76" i="104" s="1"/>
  <c r="AM56" i="104"/>
  <c r="AM77" i="104" s="1"/>
  <c r="AM64" i="104"/>
  <c r="AM57" i="104"/>
  <c r="AM78" i="104" s="1"/>
  <c r="BJ65" i="104"/>
  <c r="BJ80" i="104" s="1"/>
  <c r="BD64" i="104"/>
  <c r="BD58" i="104"/>
  <c r="BD79" i="104" s="1"/>
  <c r="BD57" i="104"/>
  <c r="BD78" i="104" s="1"/>
  <c r="BD55" i="104"/>
  <c r="BD76" i="104" s="1"/>
  <c r="BD56" i="104"/>
  <c r="BD77" i="104" s="1"/>
  <c r="AZ58" i="104"/>
  <c r="AZ79" i="104" s="1"/>
  <c r="AZ64" i="104"/>
  <c r="AZ55" i="104"/>
  <c r="AZ76" i="104" s="1"/>
  <c r="AZ57" i="104"/>
  <c r="AZ78" i="104" s="1"/>
  <c r="AZ56" i="104"/>
  <c r="AZ77" i="104" s="1"/>
  <c r="AK55" i="104"/>
  <c r="AK76" i="104" s="1"/>
  <c r="AK58" i="104"/>
  <c r="AK79" i="104" s="1"/>
  <c r="AK57" i="104"/>
  <c r="AK78" i="104" s="1"/>
  <c r="AK64" i="104"/>
  <c r="AK56" i="104"/>
  <c r="AK77" i="104" s="1"/>
  <c r="AA57" i="104"/>
  <c r="AA78" i="104" s="1"/>
  <c r="AA55" i="104"/>
  <c r="AA76" i="104" s="1"/>
  <c r="AA58" i="104"/>
  <c r="AA79" i="104" s="1"/>
  <c r="AA56" i="104"/>
  <c r="AA77" i="104" s="1"/>
  <c r="AA64" i="104"/>
  <c r="AS58" i="104"/>
  <c r="AS79" i="104" s="1"/>
  <c r="AS57" i="104"/>
  <c r="AS78" i="104" s="1"/>
  <c r="AS55" i="104"/>
  <c r="AS76" i="104" s="1"/>
  <c r="AS56" i="104"/>
  <c r="AS77" i="104" s="1"/>
  <c r="AS64" i="104"/>
  <c r="AH55" i="104"/>
  <c r="AH76" i="104" s="1"/>
  <c r="AH57" i="104"/>
  <c r="AH78" i="104" s="1"/>
  <c r="AH56" i="104"/>
  <c r="AH77" i="104" s="1"/>
  <c r="AH58" i="104"/>
  <c r="AH79" i="104" s="1"/>
  <c r="AH64" i="104"/>
  <c r="AV58" i="104"/>
  <c r="AV79" i="104" s="1"/>
  <c r="AV56" i="104"/>
  <c r="AV77" i="104" s="1"/>
  <c r="AV64" i="104"/>
  <c r="AV57" i="104"/>
  <c r="AV78" i="104" s="1"/>
  <c r="AV55" i="104"/>
  <c r="AV76" i="104" s="1"/>
  <c r="BC57" i="104"/>
  <c r="BC78" i="104" s="1"/>
  <c r="BC58" i="104"/>
  <c r="BC79" i="104" s="1"/>
  <c r="BC56" i="104"/>
  <c r="BC77" i="104" s="1"/>
  <c r="BC55" i="104"/>
  <c r="BC76" i="104" s="1"/>
  <c r="BC64" i="104"/>
  <c r="BO56" i="104"/>
  <c r="BO77" i="104" s="1"/>
  <c r="BO55" i="104"/>
  <c r="BO76" i="104" s="1"/>
  <c r="BO57" i="104"/>
  <c r="BO78" i="104" s="1"/>
  <c r="BO58" i="104"/>
  <c r="BO79" i="104" s="1"/>
  <c r="BO64" i="104"/>
  <c r="BF65" i="104"/>
  <c r="BF80" i="104" s="1"/>
  <c r="BF67" i="104"/>
  <c r="BF82" i="104" s="1"/>
  <c r="BF66" i="104"/>
  <c r="BF81" i="104" s="1"/>
  <c r="AI55" i="104"/>
  <c r="AI76" i="104" s="1"/>
  <c r="AI64" i="104"/>
  <c r="AI57" i="104"/>
  <c r="AI78" i="104" s="1"/>
  <c r="AI58" i="104"/>
  <c r="AI79" i="104" s="1"/>
  <c r="AI56" i="104"/>
  <c r="AI77" i="104" s="1"/>
  <c r="Y64" i="104"/>
  <c r="Y58" i="104"/>
  <c r="Y79" i="104" s="1"/>
  <c r="Y57" i="104"/>
  <c r="Y78" i="104" s="1"/>
  <c r="Y56" i="104"/>
  <c r="Y77" i="104" s="1"/>
  <c r="Y55" i="104"/>
  <c r="Y76" i="104" s="1"/>
  <c r="AB55" i="104"/>
  <c r="AB76" i="104" s="1"/>
  <c r="AB64" i="104"/>
  <c r="AB58" i="104"/>
  <c r="AB79" i="104" s="1"/>
  <c r="AB57" i="104"/>
  <c r="AB78" i="104" s="1"/>
  <c r="AB56" i="104"/>
  <c r="AB77" i="104" s="1"/>
  <c r="AC66" i="104"/>
  <c r="AC81" i="104" s="1"/>
  <c r="AC65" i="104"/>
  <c r="AC80" i="104" s="1"/>
  <c r="AC67" i="104"/>
  <c r="AC82" i="104" s="1"/>
  <c r="Z55" i="104"/>
  <c r="Z76" i="104" s="1"/>
  <c r="Z64" i="104"/>
  <c r="Z57" i="104"/>
  <c r="Z78" i="104" s="1"/>
  <c r="Z56" i="104"/>
  <c r="Z77" i="104" s="1"/>
  <c r="Z58" i="104"/>
  <c r="Z79" i="104" s="1"/>
  <c r="X55" i="104"/>
  <c r="X76" i="104" s="1"/>
  <c r="X56" i="104"/>
  <c r="X77" i="104" s="1"/>
  <c r="X58" i="104"/>
  <c r="X79" i="104" s="1"/>
  <c r="X64" i="104"/>
  <c r="X57" i="104"/>
  <c r="X78" i="104" s="1"/>
  <c r="BH58" i="104"/>
  <c r="BH79" i="104" s="1"/>
  <c r="BH56" i="104"/>
  <c r="BH77" i="104" s="1"/>
  <c r="BH55" i="104"/>
  <c r="BH76" i="104" s="1"/>
  <c r="BH57" i="104"/>
  <c r="BH78" i="104" s="1"/>
  <c r="BH64" i="104"/>
  <c r="AU58" i="104"/>
  <c r="AU79" i="104" s="1"/>
  <c r="AU57" i="104"/>
  <c r="AU78" i="104" s="1"/>
  <c r="AU64" i="104"/>
  <c r="AU55" i="104"/>
  <c r="AU76" i="104" s="1"/>
  <c r="AU56" i="104"/>
  <c r="AU77" i="104" s="1"/>
  <c r="AT55" i="104"/>
  <c r="AT76" i="104" s="1"/>
  <c r="AT57" i="104"/>
  <c r="AT78" i="104" s="1"/>
  <c r="AT56" i="104"/>
  <c r="AT77" i="104" s="1"/>
  <c r="AT64" i="104"/>
  <c r="AT58" i="104"/>
  <c r="AT79" i="104" s="1"/>
  <c r="BM66" i="104"/>
  <c r="BM81" i="104" s="1"/>
  <c r="BM67" i="104"/>
  <c r="BM82" i="104" s="1"/>
  <c r="V55" i="104"/>
  <c r="V76" i="104" s="1"/>
  <c r="V57" i="104"/>
  <c r="V78" i="104" s="1"/>
  <c r="V58" i="104"/>
  <c r="V79" i="104" s="1"/>
  <c r="V64" i="104"/>
  <c r="V56" i="104"/>
  <c r="V77" i="104" s="1"/>
  <c r="U55" i="104"/>
  <c r="U76" i="104" s="1"/>
  <c r="U56" i="104"/>
  <c r="U77" i="104" s="1"/>
  <c r="U64" i="104"/>
  <c r="U58" i="104"/>
  <c r="U79" i="104" s="1"/>
  <c r="U57" i="104"/>
  <c r="U78" i="104" s="1"/>
  <c r="BN57" i="104"/>
  <c r="BN78" i="104" s="1"/>
  <c r="BN64" i="104"/>
  <c r="BN55" i="104"/>
  <c r="BN76" i="104" s="1"/>
  <c r="BN56" i="104"/>
  <c r="BN77" i="104" s="1"/>
  <c r="BN58" i="104"/>
  <c r="BN79" i="104" s="1"/>
  <c r="AR57" i="104"/>
  <c r="AR78" i="104" s="1"/>
  <c r="AR55" i="104"/>
  <c r="AR76" i="104" s="1"/>
  <c r="AR56" i="104"/>
  <c r="AR77" i="104" s="1"/>
  <c r="AR58" i="104"/>
  <c r="AR79" i="104" s="1"/>
  <c r="AR64" i="104"/>
  <c r="BK55" i="104"/>
  <c r="BK76" i="104" s="1"/>
  <c r="BK58" i="104"/>
  <c r="BK79" i="104" s="1"/>
  <c r="BK57" i="104"/>
  <c r="BK78" i="104" s="1"/>
  <c r="BK56" i="104"/>
  <c r="BK77" i="104" s="1"/>
  <c r="BK64" i="104"/>
  <c r="AP66" i="104"/>
  <c r="AP81" i="104" s="1"/>
  <c r="AP65" i="104"/>
  <c r="AP80" i="104" s="1"/>
  <c r="AP67" i="104"/>
  <c r="AP82" i="104" s="1"/>
  <c r="S56" i="104"/>
  <c r="S77" i="104" s="1"/>
  <c r="S58" i="104"/>
  <c r="S79" i="104" s="1"/>
  <c r="S57" i="104"/>
  <c r="S78" i="104" s="1"/>
  <c r="S55" i="104"/>
  <c r="S76" i="104" s="1"/>
  <c r="S64" i="104"/>
  <c r="AF64" i="104"/>
  <c r="AF56" i="104"/>
  <c r="AF77" i="104" s="1"/>
  <c r="AF58" i="104"/>
  <c r="AF79" i="104" s="1"/>
  <c r="AF57" i="104"/>
  <c r="AF78" i="104" s="1"/>
  <c r="AF55" i="104"/>
  <c r="AF76" i="104" s="1"/>
  <c r="T64" i="104"/>
  <c r="T57" i="104"/>
  <c r="T78" i="104" s="1"/>
  <c r="T56" i="104"/>
  <c r="T77" i="104" s="1"/>
  <c r="T55" i="104"/>
  <c r="T76" i="104" s="1"/>
  <c r="T58" i="104"/>
  <c r="T79" i="104" s="1"/>
  <c r="BE58" i="104"/>
  <c r="BE79" i="104" s="1"/>
  <c r="BE57" i="104"/>
  <c r="BE78" i="104" s="1"/>
  <c r="BE56" i="104"/>
  <c r="BE77" i="104" s="1"/>
  <c r="BE64" i="104"/>
  <c r="BE55" i="104"/>
  <c r="BE76" i="104" s="1"/>
  <c r="AN58" i="104"/>
  <c r="AN79" i="104" s="1"/>
  <c r="AN57" i="104"/>
  <c r="AN78" i="104" s="1"/>
  <c r="AN55" i="104"/>
  <c r="AN76" i="104" s="1"/>
  <c r="AN56" i="104"/>
  <c r="AN77" i="104" s="1"/>
  <c r="AN64" i="104"/>
  <c r="AX65" i="104"/>
  <c r="AX80" i="104" s="1"/>
  <c r="AX67" i="104"/>
  <c r="AX82" i="104" s="1"/>
  <c r="AX66" i="104"/>
  <c r="AX81" i="104" s="1"/>
  <c r="BP57" i="104"/>
  <c r="BP78" i="104" s="1"/>
  <c r="BP55" i="104"/>
  <c r="BP76" i="104" s="1"/>
  <c r="BP58" i="104"/>
  <c r="BP79" i="104" s="1"/>
  <c r="BP64" i="104"/>
  <c r="BP56" i="104"/>
  <c r="BP77" i="104" s="1"/>
  <c r="W64" i="104"/>
  <c r="W56" i="104"/>
  <c r="W77" i="104" s="1"/>
  <c r="W57" i="104"/>
  <c r="W78" i="104" s="1"/>
  <c r="W55" i="104"/>
  <c r="W76" i="104" s="1"/>
  <c r="W58" i="104"/>
  <c r="W79" i="104" s="1"/>
  <c r="AY56" i="104"/>
  <c r="AY77" i="104" s="1"/>
  <c r="AY55" i="104"/>
  <c r="AY76" i="104" s="1"/>
  <c r="AY64" i="104"/>
  <c r="AY58" i="104"/>
  <c r="AY79" i="104" s="1"/>
  <c r="AY57" i="104"/>
  <c r="AY78" i="104" s="1"/>
  <c r="BL57" i="104"/>
  <c r="BL78" i="104" s="1"/>
  <c r="BL58" i="104"/>
  <c r="BL79" i="104" s="1"/>
  <c r="BL55" i="104"/>
  <c r="BL76" i="104" s="1"/>
  <c r="BL56" i="104"/>
  <c r="BL77" i="104" s="1"/>
  <c r="BL64" i="104"/>
  <c r="BA67" i="104" l="1"/>
  <c r="BA82" i="104" s="1"/>
  <c r="BA66" i="104"/>
  <c r="BA81" i="104" s="1"/>
  <c r="BJ67" i="104"/>
  <c r="BJ82" i="104" s="1"/>
  <c r="BA59" i="104"/>
  <c r="AC59" i="104"/>
  <c r="AG66" i="104"/>
  <c r="AG81" i="104" s="1"/>
  <c r="AX59" i="104"/>
  <c r="AL67" i="104"/>
  <c r="AL82" i="104" s="1"/>
  <c r="AG65" i="104"/>
  <c r="AG80" i="104" s="1"/>
  <c r="AL65" i="104"/>
  <c r="AL80" i="104" s="1"/>
  <c r="AD66" i="104"/>
  <c r="AD81" i="104" s="1"/>
  <c r="AL59" i="104"/>
  <c r="AP59" i="104"/>
  <c r="BF59" i="104"/>
  <c r="AE67" i="104"/>
  <c r="AE82" i="104" s="1"/>
  <c r="AD67" i="104"/>
  <c r="AD82" i="104" s="1"/>
  <c r="BJ59" i="104"/>
  <c r="BM59" i="104"/>
  <c r="AU59" i="104"/>
  <c r="AA59" i="104"/>
  <c r="BG59" i="104"/>
  <c r="AG59" i="104"/>
  <c r="AE66" i="104"/>
  <c r="AE81" i="104" s="1"/>
  <c r="AD59" i="104"/>
  <c r="AE59" i="104"/>
  <c r="W59" i="104"/>
  <c r="AH59" i="104"/>
  <c r="AJ59" i="104"/>
  <c r="AY59" i="104"/>
  <c r="BC59" i="104"/>
  <c r="BJ68" i="104"/>
  <c r="AM59" i="104"/>
  <c r="BF68" i="104"/>
  <c r="AZ59" i="104"/>
  <c r="BP67" i="104"/>
  <c r="BP82" i="104" s="1"/>
  <c r="BP65" i="104"/>
  <c r="BP80" i="104" s="1"/>
  <c r="BP66" i="104"/>
  <c r="BP81" i="104" s="1"/>
  <c r="AN67" i="104"/>
  <c r="AN82" i="104" s="1"/>
  <c r="AN65" i="104"/>
  <c r="AN80" i="104" s="1"/>
  <c r="AN66" i="104"/>
  <c r="AN81" i="104" s="1"/>
  <c r="S66" i="104"/>
  <c r="S81" i="104" s="1"/>
  <c r="S65" i="104"/>
  <c r="S80" i="104" s="1"/>
  <c r="S67" i="104"/>
  <c r="S82" i="104" s="1"/>
  <c r="AU66" i="104"/>
  <c r="AU81" i="104" s="1"/>
  <c r="AU65" i="104"/>
  <c r="AU80" i="104" s="1"/>
  <c r="AU67" i="104"/>
  <c r="AU82" i="104" s="1"/>
  <c r="AK66" i="104"/>
  <c r="AK81" i="104" s="1"/>
  <c r="AK65" i="104"/>
  <c r="AK80" i="104" s="1"/>
  <c r="AK67" i="104"/>
  <c r="AK82" i="104" s="1"/>
  <c r="AZ67" i="104"/>
  <c r="AZ82" i="104" s="1"/>
  <c r="AZ66" i="104"/>
  <c r="AZ81" i="104" s="1"/>
  <c r="AZ65" i="104"/>
  <c r="AZ80" i="104" s="1"/>
  <c r="AQ59" i="104"/>
  <c r="AO66" i="104"/>
  <c r="AO81" i="104" s="1"/>
  <c r="AO67" i="104"/>
  <c r="AO82" i="104" s="1"/>
  <c r="AO65" i="104"/>
  <c r="AO80" i="104" s="1"/>
  <c r="BE59" i="104"/>
  <c r="AF59" i="104"/>
  <c r="AP68" i="104"/>
  <c r="BN59" i="104"/>
  <c r="AT65" i="104"/>
  <c r="AT80" i="104" s="1"/>
  <c r="AT66" i="104"/>
  <c r="AT81" i="104" s="1"/>
  <c r="AT67" i="104"/>
  <c r="AT82" i="104" s="1"/>
  <c r="X59" i="104"/>
  <c r="AB59" i="104"/>
  <c r="AI67" i="104"/>
  <c r="AI82" i="104" s="1"/>
  <c r="AI65" i="104"/>
  <c r="AI80" i="104" s="1"/>
  <c r="AI66" i="104"/>
  <c r="AI81" i="104" s="1"/>
  <c r="BO59" i="104"/>
  <c r="AH65" i="104"/>
  <c r="AH80" i="104" s="1"/>
  <c r="AH66" i="104"/>
  <c r="AH81" i="104" s="1"/>
  <c r="AH67" i="104"/>
  <c r="AH82" i="104" s="1"/>
  <c r="AJ66" i="104"/>
  <c r="AJ81" i="104" s="1"/>
  <c r="AJ67" i="104"/>
  <c r="AJ82" i="104" s="1"/>
  <c r="AJ65" i="104"/>
  <c r="AJ80" i="104" s="1"/>
  <c r="BB66" i="104"/>
  <c r="BB81" i="104" s="1"/>
  <c r="BB65" i="104"/>
  <c r="BB80" i="104" s="1"/>
  <c r="BB67" i="104"/>
  <c r="BB82" i="104" s="1"/>
  <c r="AQ66" i="104"/>
  <c r="AQ81" i="104" s="1"/>
  <c r="AQ65" i="104"/>
  <c r="AQ80" i="104" s="1"/>
  <c r="AQ67" i="104"/>
  <c r="AQ82" i="104" s="1"/>
  <c r="BP59" i="104"/>
  <c r="AX68" i="104"/>
  <c r="AF67" i="104"/>
  <c r="AF82" i="104" s="1"/>
  <c r="AF66" i="104"/>
  <c r="AF81" i="104" s="1"/>
  <c r="AF65" i="104"/>
  <c r="AF80" i="104" s="1"/>
  <c r="BK67" i="104"/>
  <c r="BK82" i="104" s="1"/>
  <c r="BK66" i="104"/>
  <c r="BK81" i="104" s="1"/>
  <c r="BK65" i="104"/>
  <c r="BK80" i="104" s="1"/>
  <c r="U65" i="104"/>
  <c r="U80" i="104" s="1"/>
  <c r="U67" i="104"/>
  <c r="U82" i="104" s="1"/>
  <c r="U66" i="104"/>
  <c r="U81" i="104" s="1"/>
  <c r="BO67" i="104"/>
  <c r="BO82" i="104" s="1"/>
  <c r="BO66" i="104"/>
  <c r="BO81" i="104" s="1"/>
  <c r="BO65" i="104"/>
  <c r="BO80" i="104" s="1"/>
  <c r="AV59" i="104"/>
  <c r="AS59" i="104"/>
  <c r="AK59" i="104"/>
  <c r="BD59" i="104"/>
  <c r="AM66" i="104"/>
  <c r="AM81" i="104" s="1"/>
  <c r="AM67" i="104"/>
  <c r="AM82" i="104" s="1"/>
  <c r="AM65" i="104"/>
  <c r="AM80" i="104" s="1"/>
  <c r="AW59" i="104"/>
  <c r="BI59" i="104"/>
  <c r="BG66" i="104"/>
  <c r="BG81" i="104" s="1"/>
  <c r="BG65" i="104"/>
  <c r="BG80" i="104" s="1"/>
  <c r="BG67" i="104"/>
  <c r="BG82" i="104" s="1"/>
  <c r="BB59" i="104"/>
  <c r="AO59" i="104"/>
  <c r="BL66" i="104"/>
  <c r="BL81" i="104" s="1"/>
  <c r="BL67" i="104"/>
  <c r="BL82" i="104" s="1"/>
  <c r="BL65" i="104"/>
  <c r="BL80" i="104" s="1"/>
  <c r="AY67" i="104"/>
  <c r="AY82" i="104" s="1"/>
  <c r="AY66" i="104"/>
  <c r="AY81" i="104" s="1"/>
  <c r="AY65" i="104"/>
  <c r="AY80" i="104" s="1"/>
  <c r="T67" i="104"/>
  <c r="T82" i="104" s="1"/>
  <c r="T66" i="104"/>
  <c r="T81" i="104" s="1"/>
  <c r="T65" i="104"/>
  <c r="T80" i="104" s="1"/>
  <c r="AR67" i="104"/>
  <c r="AR82" i="104" s="1"/>
  <c r="AR66" i="104"/>
  <c r="AR81" i="104" s="1"/>
  <c r="AR65" i="104"/>
  <c r="AR80" i="104" s="1"/>
  <c r="BH66" i="104"/>
  <c r="BH81" i="104" s="1"/>
  <c r="BH65" i="104"/>
  <c r="BH80" i="104" s="1"/>
  <c r="BH67" i="104"/>
  <c r="BH82" i="104" s="1"/>
  <c r="Y65" i="104"/>
  <c r="Y80" i="104" s="1"/>
  <c r="Y67" i="104"/>
  <c r="Y82" i="104" s="1"/>
  <c r="Y66" i="104"/>
  <c r="Y81" i="104" s="1"/>
  <c r="W66" i="104"/>
  <c r="W81" i="104" s="1"/>
  <c r="W67" i="104"/>
  <c r="W82" i="104" s="1"/>
  <c r="W65" i="104"/>
  <c r="W80" i="104" s="1"/>
  <c r="BK59" i="104"/>
  <c r="BN65" i="104"/>
  <c r="BN80" i="104" s="1"/>
  <c r="BN66" i="104"/>
  <c r="BN81" i="104" s="1"/>
  <c r="BN67" i="104"/>
  <c r="BN82" i="104" s="1"/>
  <c r="V59" i="104"/>
  <c r="AC68" i="104"/>
  <c r="AB67" i="104"/>
  <c r="AB82" i="104" s="1"/>
  <c r="AB66" i="104"/>
  <c r="AB81" i="104" s="1"/>
  <c r="AB65" i="104"/>
  <c r="AB80" i="104" s="1"/>
  <c r="AI59" i="104"/>
  <c r="BC67" i="104"/>
  <c r="BC82" i="104" s="1"/>
  <c r="BC65" i="104"/>
  <c r="BC80" i="104" s="1"/>
  <c r="BC66" i="104"/>
  <c r="BC81" i="104" s="1"/>
  <c r="AV65" i="104"/>
  <c r="AV80" i="104" s="1"/>
  <c r="AV66" i="104"/>
  <c r="AV81" i="104" s="1"/>
  <c r="AV67" i="104"/>
  <c r="AV82" i="104" s="1"/>
  <c r="AA66" i="104"/>
  <c r="AA81" i="104" s="1"/>
  <c r="AA65" i="104"/>
  <c r="AA80" i="104" s="1"/>
  <c r="AA67" i="104"/>
  <c r="AA82" i="104" s="1"/>
  <c r="BL59" i="104"/>
  <c r="AN59" i="104"/>
  <c r="BE67" i="104"/>
  <c r="BE82" i="104" s="1"/>
  <c r="BE66" i="104"/>
  <c r="BE81" i="104" s="1"/>
  <c r="BE65" i="104"/>
  <c r="BE80" i="104" s="1"/>
  <c r="T59" i="104"/>
  <c r="S59" i="104"/>
  <c r="AR59" i="104"/>
  <c r="U59" i="104"/>
  <c r="V67" i="104"/>
  <c r="V82" i="104" s="1"/>
  <c r="V65" i="104"/>
  <c r="V80" i="104" s="1"/>
  <c r="V66" i="104"/>
  <c r="V81" i="104" s="1"/>
  <c r="BM68" i="104"/>
  <c r="AT59" i="104"/>
  <c r="BH59" i="104"/>
  <c r="X65" i="104"/>
  <c r="X80" i="104" s="1"/>
  <c r="X67" i="104"/>
  <c r="X82" i="104" s="1"/>
  <c r="X66" i="104"/>
  <c r="X81" i="104" s="1"/>
  <c r="Z59" i="104"/>
  <c r="Z67" i="104"/>
  <c r="Z82" i="104" s="1"/>
  <c r="Z66" i="104"/>
  <c r="Z81" i="104" s="1"/>
  <c r="Z65" i="104"/>
  <c r="Z80" i="104" s="1"/>
  <c r="Y59" i="104"/>
  <c r="AS67" i="104"/>
  <c r="AS82" i="104" s="1"/>
  <c r="AS66" i="104"/>
  <c r="AS81" i="104" s="1"/>
  <c r="AS65" i="104"/>
  <c r="AS80" i="104" s="1"/>
  <c r="BD66" i="104"/>
  <c r="BD81" i="104" s="1"/>
  <c r="BD65" i="104"/>
  <c r="BD80" i="104" s="1"/>
  <c r="BD67" i="104"/>
  <c r="BD82" i="104" s="1"/>
  <c r="AW65" i="104"/>
  <c r="AW80" i="104" s="1"/>
  <c r="AW67" i="104"/>
  <c r="AW82" i="104" s="1"/>
  <c r="AW66" i="104"/>
  <c r="AW81" i="104" s="1"/>
  <c r="BI67" i="104"/>
  <c r="BI82" i="104" s="1"/>
  <c r="BI66" i="104"/>
  <c r="BI81" i="104" s="1"/>
  <c r="BI65" i="104"/>
  <c r="BI80" i="104" s="1"/>
  <c r="BA68" i="104" l="1"/>
  <c r="AL68" i="104"/>
  <c r="AG68" i="104"/>
  <c r="AD68" i="104"/>
  <c r="AE68" i="104"/>
  <c r="AA68" i="104"/>
  <c r="AV68" i="104"/>
  <c r="BC68" i="104"/>
  <c r="AQ68" i="104"/>
  <c r="AJ68" i="104"/>
  <c r="AZ68" i="104"/>
  <c r="AK68" i="104"/>
  <c r="AU68" i="104"/>
  <c r="S68" i="104"/>
  <c r="AN68" i="104"/>
  <c r="BP68" i="104"/>
  <c r="BB68" i="104"/>
  <c r="AH68" i="104"/>
  <c r="Z68" i="104"/>
  <c r="W68" i="104"/>
  <c r="BH68" i="104"/>
  <c r="AY68" i="104"/>
  <c r="BL68" i="104"/>
  <c r="AM68" i="104"/>
  <c r="BO68" i="104"/>
  <c r="BK68" i="104"/>
  <c r="AF68" i="104"/>
  <c r="AI68" i="104"/>
  <c r="X68" i="104"/>
  <c r="V68" i="104"/>
  <c r="BE68" i="104"/>
  <c r="AB68" i="104"/>
  <c r="Y68" i="104"/>
  <c r="AR68" i="104"/>
  <c r="T68" i="104"/>
  <c r="U68" i="104"/>
  <c r="BI68" i="104"/>
  <c r="AW68" i="104"/>
  <c r="BD68" i="104"/>
  <c r="AS68" i="104"/>
  <c r="BN68" i="104"/>
  <c r="BG68" i="104"/>
  <c r="AT68" i="104"/>
  <c r="AO68" i="104"/>
  <c r="O13" i="164" l="1" a="1"/>
  <c r="AU34" i="164" s="1"/>
  <c r="AU76" i="164" s="1"/>
  <c r="U34" i="164" l="1"/>
  <c r="U76" i="164" s="1"/>
  <c r="AQ40" i="164"/>
  <c r="AQ82" i="164" s="1"/>
  <c r="BA38" i="164"/>
  <c r="AQ21" i="164"/>
  <c r="AH17" i="164"/>
  <c r="S38" i="164"/>
  <c r="BA17" i="164"/>
  <c r="AG24" i="164"/>
  <c r="BO26" i="164"/>
  <c r="BO68" i="164" s="1"/>
  <c r="AY25" i="164"/>
  <c r="AD33" i="164"/>
  <c r="AD75" i="164" s="1"/>
  <c r="AS24" i="164"/>
  <c r="AP42" i="164"/>
  <c r="T23" i="164"/>
  <c r="AK26" i="164"/>
  <c r="AK68" i="164" s="1"/>
  <c r="BN40" i="164"/>
  <c r="BN82" i="164" s="1"/>
  <c r="AM23" i="164"/>
  <c r="U42" i="164"/>
  <c r="AT20" i="164"/>
  <c r="AT62" i="164" s="1"/>
  <c r="BK19" i="164"/>
  <c r="AE27" i="164"/>
  <c r="X20" i="164"/>
  <c r="X62" i="164" s="1"/>
  <c r="BC24" i="164"/>
  <c r="O24" i="164"/>
  <c r="AP29" i="164"/>
  <c r="AP71" i="164" s="1"/>
  <c r="S24" i="164"/>
  <c r="AZ15" i="164"/>
  <c r="AK28" i="164"/>
  <c r="AU28" i="164"/>
  <c r="AO33" i="164"/>
  <c r="AO75" i="164" s="1"/>
  <c r="S34" i="164"/>
  <c r="S76" i="164" s="1"/>
  <c r="AC23" i="164"/>
  <c r="Y20" i="164"/>
  <c r="Y62" i="164" s="1"/>
  <c r="BI30" i="164"/>
  <c r="S26" i="164"/>
  <c r="S68" i="164" s="1"/>
  <c r="BE18" i="164"/>
  <c r="AL29" i="164"/>
  <c r="AL71" i="164" s="1"/>
  <c r="U15" i="164"/>
  <c r="AB39" i="164"/>
  <c r="AB81" i="164" s="1"/>
  <c r="BD40" i="164"/>
  <c r="BD82" i="164" s="1"/>
  <c r="AE14" i="164"/>
  <c r="AL22" i="164"/>
  <c r="AU38" i="164"/>
  <c r="AY32" i="164"/>
  <c r="X26" i="164"/>
  <c r="X68" i="164" s="1"/>
  <c r="AP35" i="164"/>
  <c r="BM22" i="164"/>
  <c r="AB13" i="164"/>
  <c r="AT14" i="164"/>
  <c r="V38" i="164"/>
  <c r="X18" i="164"/>
  <c r="BN23" i="164"/>
  <c r="AI24" i="164"/>
  <c r="AS23" i="164"/>
  <c r="AN41" i="164"/>
  <c r="AN83" i="164" s="1"/>
  <c r="BN35" i="164"/>
  <c r="AR16" i="164"/>
  <c r="P41" i="164"/>
  <c r="AE39" i="164"/>
  <c r="AE81" i="164" s="1"/>
  <c r="BF31" i="164"/>
  <c r="Q25" i="164"/>
  <c r="BN26" i="164"/>
  <c r="BN68" i="164" s="1"/>
  <c r="AU32" i="164"/>
  <c r="AQ41" i="164"/>
  <c r="AQ83" i="164" s="1"/>
  <c r="AF22" i="164"/>
  <c r="Q19" i="164"/>
  <c r="BE22" i="164"/>
  <c r="AD42" i="164"/>
  <c r="AT29" i="164"/>
  <c r="AT71" i="164" s="1"/>
  <c r="BA29" i="164"/>
  <c r="BA71" i="164" s="1"/>
  <c r="AS41" i="164"/>
  <c r="AS83" i="164" s="1"/>
  <c r="BE28" i="164"/>
  <c r="AN27" i="164"/>
  <c r="BP21" i="164"/>
  <c r="AB15" i="164"/>
  <c r="AI13" i="164"/>
  <c r="V35" i="164"/>
  <c r="BA14" i="164"/>
  <c r="BL31" i="164"/>
  <c r="U20" i="164"/>
  <c r="U62" i="164" s="1"/>
  <c r="AK15" i="164"/>
  <c r="AZ39" i="164"/>
  <c r="AZ81" i="164" s="1"/>
  <c r="W35" i="164"/>
  <c r="AT17" i="164"/>
  <c r="BM16" i="164"/>
  <c r="W42" i="164"/>
  <c r="AC13" i="164"/>
  <c r="BM32" i="164"/>
  <c r="AD26" i="164"/>
  <c r="AD68" i="164" s="1"/>
  <c r="BG14" i="164"/>
  <c r="R14" i="164"/>
  <c r="AX30" i="164"/>
  <c r="AQ23" i="164"/>
  <c r="AJ37" i="164"/>
  <c r="BB32" i="164"/>
  <c r="AQ26" i="164"/>
  <c r="AQ68" i="164" s="1"/>
  <c r="AH14" i="164"/>
  <c r="BL14" i="164"/>
  <c r="AU31" i="164"/>
  <c r="AX23" i="164"/>
  <c r="AQ22" i="164"/>
  <c r="AU17" i="164"/>
  <c r="AC19" i="164"/>
  <c r="BG24" i="164"/>
  <c r="P25" i="164"/>
  <c r="BG38" i="164"/>
  <c r="AW31" i="164"/>
  <c r="AB26" i="164"/>
  <c r="AB68" i="164" s="1"/>
  <c r="Y18" i="164"/>
  <c r="Q32" i="164"/>
  <c r="AF42" i="164"/>
  <c r="AP18" i="164"/>
  <c r="S13" i="164"/>
  <c r="BJ19" i="164"/>
  <c r="BG42" i="164"/>
  <c r="AO20" i="164"/>
  <c r="AO62" i="164" s="1"/>
  <c r="T32" i="164"/>
  <c r="Z18" i="164"/>
  <c r="T29" i="164"/>
  <c r="T71" i="164" s="1"/>
  <c r="BA20" i="164"/>
  <c r="BA62" i="164" s="1"/>
  <c r="AU16" i="164"/>
  <c r="BM23" i="164"/>
  <c r="AX32" i="164"/>
  <c r="Y26" i="164"/>
  <c r="Y68" i="164" s="1"/>
  <c r="AG27" i="164"/>
  <c r="Y31" i="164"/>
  <c r="V16" i="164"/>
  <c r="AV25" i="164"/>
  <c r="BI40" i="164"/>
  <c r="BI82" i="164" s="1"/>
  <c r="BA39" i="164"/>
  <c r="BA81" i="164" s="1"/>
  <c r="AZ38" i="164"/>
  <c r="V41" i="164"/>
  <c r="V83" i="164" s="1"/>
  <c r="AB27" i="164"/>
  <c r="AR13" i="164"/>
  <c r="BN38" i="164"/>
  <c r="AL41" i="164"/>
  <c r="AL83" i="164" s="1"/>
  <c r="AD35" i="164"/>
  <c r="T27" i="164"/>
  <c r="AV31" i="164"/>
  <c r="AL33" i="164"/>
  <c r="AL75" i="164" s="1"/>
  <c r="BD17" i="164"/>
  <c r="Q31" i="164"/>
  <c r="BJ36" i="164"/>
  <c r="AP14" i="164"/>
  <c r="R18" i="164"/>
  <c r="BM19" i="164"/>
  <c r="AO32" i="164"/>
  <c r="AA14" i="164"/>
  <c r="W13" i="164"/>
  <c r="BJ24" i="164"/>
  <c r="Q15" i="164"/>
  <c r="S16" i="164"/>
  <c r="BA23" i="164"/>
  <c r="Y19" i="164"/>
  <c r="AA15" i="164"/>
  <c r="Q41" i="164"/>
  <c r="BD27" i="164"/>
  <c r="AR14" i="164"/>
  <c r="V39" i="164"/>
  <c r="V81" i="164" s="1"/>
  <c r="BC32" i="164"/>
  <c r="BH42" i="164"/>
  <c r="BL35" i="164"/>
  <c r="AD31" i="164"/>
  <c r="S41" i="164"/>
  <c r="S83" i="164" s="1"/>
  <c r="AD15" i="164"/>
  <c r="AC15" i="164"/>
  <c r="AG20" i="164"/>
  <c r="AG62" i="164" s="1"/>
  <c r="AI41" i="164"/>
  <c r="AI83" i="164" s="1"/>
  <c r="T30" i="164"/>
  <c r="BK27" i="164"/>
  <c r="BP16" i="164"/>
  <c r="AU14" i="164"/>
  <c r="Q16" i="164"/>
  <c r="O19" i="164"/>
  <c r="BH20" i="164"/>
  <c r="BH62" i="164" s="1"/>
  <c r="X41" i="164"/>
  <c r="X83" i="164" s="1"/>
  <c r="AD22" i="164"/>
  <c r="AK42" i="164"/>
  <c r="AW17" i="164"/>
  <c r="AC18" i="164"/>
  <c r="BI24" i="164"/>
  <c r="Z36" i="164"/>
  <c r="AP19" i="164"/>
  <c r="W15" i="164"/>
  <c r="O31" i="164"/>
  <c r="BD28" i="164"/>
  <c r="BN36" i="164"/>
  <c r="AE37" i="164"/>
  <c r="U41" i="164"/>
  <c r="U83" i="164" s="1"/>
  <c r="BA24" i="164"/>
  <c r="BF25" i="164"/>
  <c r="BB23" i="164"/>
  <c r="AT23" i="164"/>
  <c r="Z27" i="164"/>
  <c r="U18" i="164"/>
  <c r="AV15" i="164"/>
  <c r="AO26" i="164"/>
  <c r="AO68" i="164" s="1"/>
  <c r="BI27" i="164"/>
  <c r="X16" i="164"/>
  <c r="BL30" i="164"/>
  <c r="BG25" i="164"/>
  <c r="AX15" i="164"/>
  <c r="AZ36" i="164"/>
  <c r="AE40" i="164"/>
  <c r="AE82" i="164" s="1"/>
  <c r="BL18" i="164"/>
  <c r="AX38" i="164"/>
  <c r="AN21" i="164"/>
  <c r="BC33" i="164"/>
  <c r="BC75" i="164" s="1"/>
  <c r="AZ28" i="164"/>
  <c r="BE21" i="164"/>
  <c r="W16" i="164"/>
  <c r="X30" i="164"/>
  <c r="AY27" i="164"/>
  <c r="R42" i="164"/>
  <c r="AE33" i="164"/>
  <c r="AE75" i="164" s="1"/>
  <c r="BJ18" i="164"/>
  <c r="X36" i="164"/>
  <c r="AS29" i="164"/>
  <c r="AS71" i="164" s="1"/>
  <c r="AF17" i="164"/>
  <c r="BB14" i="164"/>
  <c r="BC30" i="164"/>
  <c r="BI18" i="164"/>
  <c r="AF26" i="164"/>
  <c r="AF68" i="164" s="1"/>
  <c r="AX17" i="164"/>
  <c r="AW32" i="164"/>
  <c r="AQ42" i="164"/>
  <c r="AF41" i="164"/>
  <c r="AF83" i="164" s="1"/>
  <c r="AF32" i="164"/>
  <c r="BC28" i="164"/>
  <c r="BN21" i="164"/>
  <c r="AM31" i="164"/>
  <c r="Z26" i="164"/>
  <c r="Z68" i="164" s="1"/>
  <c r="AG17" i="164"/>
  <c r="AQ32" i="164"/>
  <c r="BF42" i="164"/>
  <c r="Z39" i="164"/>
  <c r="Z81" i="164" s="1"/>
  <c r="R31" i="164"/>
  <c r="AH24" i="164"/>
  <c r="AK19" i="164"/>
  <c r="AE21" i="164"/>
  <c r="BG32" i="164"/>
  <c r="BM29" i="164"/>
  <c r="BM71" i="164" s="1"/>
  <c r="BF22" i="164"/>
  <c r="T16" i="164"/>
  <c r="Q20" i="164"/>
  <c r="AW23" i="164"/>
  <c r="BK13" i="164"/>
  <c r="BN16" i="164"/>
  <c r="BJ26" i="164"/>
  <c r="BJ68" i="164" s="1"/>
  <c r="AN37" i="164"/>
  <c r="W32" i="164"/>
  <c r="BO21" i="164"/>
  <c r="AB32" i="164"/>
  <c r="AG19" i="164"/>
  <c r="W27" i="164"/>
  <c r="BF24" i="164"/>
  <c r="T21" i="164"/>
  <c r="BF30" i="164"/>
  <c r="W28" i="164"/>
  <c r="BF28" i="164"/>
  <c r="AW25" i="164"/>
  <c r="AG30" i="164"/>
  <c r="BJ20" i="164"/>
  <c r="BJ62" i="164" s="1"/>
  <c r="AL28" i="164"/>
  <c r="BH14" i="164"/>
  <c r="O21" i="164"/>
  <c r="AH33" i="164"/>
  <c r="AH75" i="164" s="1"/>
  <c r="AH20" i="164"/>
  <c r="AH62" i="164" s="1"/>
  <c r="BF41" i="164"/>
  <c r="BF83" i="164" s="1"/>
  <c r="W33" i="164"/>
  <c r="W75" i="164" s="1"/>
  <c r="AV14" i="164"/>
  <c r="BD30" i="164"/>
  <c r="AF13" i="164"/>
  <c r="Z28" i="164"/>
  <c r="BG22" i="164"/>
  <c r="V29" i="164"/>
  <c r="V71" i="164" s="1"/>
  <c r="BE25" i="164"/>
  <c r="AW18" i="164"/>
  <c r="BO18" i="164"/>
  <c r="BO29" i="164"/>
  <c r="BO71" i="164" s="1"/>
  <c r="X14" i="164"/>
  <c r="AC38" i="164"/>
  <c r="AH36" i="164"/>
  <c r="BG13" i="164"/>
  <c r="AM24" i="164"/>
  <c r="R22" i="164"/>
  <c r="O42" i="164"/>
  <c r="AS26" i="164"/>
  <c r="AS68" i="164" s="1"/>
  <c r="AF40" i="164"/>
  <c r="AF82" i="164" s="1"/>
  <c r="BK38" i="164"/>
  <c r="AT36" i="164"/>
  <c r="BH15" i="164"/>
  <c r="Z22" i="164"/>
  <c r="AL36" i="164"/>
  <c r="T42" i="164"/>
  <c r="W22" i="164"/>
  <c r="AG42" i="164"/>
  <c r="AX35" i="164"/>
  <c r="AO41" i="164"/>
  <c r="AO83" i="164" s="1"/>
  <c r="AE17" i="164"/>
  <c r="BG33" i="164"/>
  <c r="BG75" i="164" s="1"/>
  <c r="AU33" i="164"/>
  <c r="AU75" i="164" s="1"/>
  <c r="BN25" i="164"/>
  <c r="X42" i="164"/>
  <c r="BM21" i="164"/>
  <c r="BJ37" i="164"/>
  <c r="BP28" i="164"/>
  <c r="BC27" i="164"/>
  <c r="X40" i="164"/>
  <c r="X82" i="164" s="1"/>
  <c r="AZ13" i="164"/>
  <c r="BK14" i="164"/>
  <c r="S39" i="164"/>
  <c r="S81" i="164" s="1"/>
  <c r="BK37" i="164"/>
  <c r="BC16" i="164"/>
  <c r="AP20" i="164"/>
  <c r="AP62" i="164" s="1"/>
  <c r="BC23" i="164"/>
  <c r="BK20" i="164"/>
  <c r="BK62" i="164" s="1"/>
  <c r="BC14" i="164"/>
  <c r="AU37" i="164"/>
  <c r="T22" i="164"/>
  <c r="BD18" i="164"/>
  <c r="AN29" i="164"/>
  <c r="AN71" i="164" s="1"/>
  <c r="BN27" i="164"/>
  <c r="Q21" i="164"/>
  <c r="AB20" i="164"/>
  <c r="AB62" i="164" s="1"/>
  <c r="BI23" i="164"/>
  <c r="BP36" i="164"/>
  <c r="BG36" i="164"/>
  <c r="BJ31" i="164"/>
  <c r="AF23" i="164"/>
  <c r="R21" i="164"/>
  <c r="BE17" i="164"/>
  <c r="AA27" i="164"/>
  <c r="AJ16" i="164"/>
  <c r="BG23" i="164"/>
  <c r="AO18" i="164"/>
  <c r="BN22" i="164"/>
  <c r="Q13" i="164"/>
  <c r="BJ40" i="164"/>
  <c r="BJ82" i="164" s="1"/>
  <c r="BE14" i="164"/>
  <c r="BC37" i="164"/>
  <c r="BE27" i="164"/>
  <c r="AZ24" i="164"/>
  <c r="BG40" i="164"/>
  <c r="BG82" i="164" s="1"/>
  <c r="BG15" i="164"/>
  <c r="BI29" i="164"/>
  <c r="BI71" i="164" s="1"/>
  <c r="AT27" i="164"/>
  <c r="BL22" i="164"/>
  <c r="AO15" i="164"/>
  <c r="Q18" i="164"/>
  <c r="AK18" i="164"/>
  <c r="BL21" i="164"/>
  <c r="U35" i="164"/>
  <c r="X15" i="164"/>
  <c r="BK39" i="164"/>
  <c r="BK81" i="164" s="1"/>
  <c r="BJ42" i="164"/>
  <c r="T13" i="164"/>
  <c r="AC32" i="164"/>
  <c r="AO30" i="164"/>
  <c r="AS19" i="164"/>
  <c r="BK15" i="164"/>
  <c r="AI29" i="164"/>
  <c r="AI71" i="164" s="1"/>
  <c r="P14" i="164"/>
  <c r="AG25" i="164"/>
  <c r="AL25" i="164"/>
  <c r="P24" i="164"/>
  <c r="AV21" i="164"/>
  <c r="AM37" i="164"/>
  <c r="Z41" i="164"/>
  <c r="Z83" i="164" s="1"/>
  <c r="AP41" i="164"/>
  <c r="AP83" i="164" s="1"/>
  <c r="AN24" i="164"/>
  <c r="AY16" i="164"/>
  <c r="BI33" i="164"/>
  <c r="BI75" i="164" s="1"/>
  <c r="BH40" i="164"/>
  <c r="BH82" i="164" s="1"/>
  <c r="AA20" i="164"/>
  <c r="AA62" i="164" s="1"/>
  <c r="AX40" i="164"/>
  <c r="AX82" i="164" s="1"/>
  <c r="Z35" i="164"/>
  <c r="AK39" i="164"/>
  <c r="AK81" i="164" s="1"/>
  <c r="AV23" i="164"/>
  <c r="R25" i="164"/>
  <c r="AG21" i="164"/>
  <c r="BM15" i="164"/>
  <c r="BD23" i="164"/>
  <c r="BN13" i="164"/>
  <c r="AJ19" i="164"/>
  <c r="BA36" i="164"/>
  <c r="AT15" i="164"/>
  <c r="X19" i="164"/>
  <c r="AN26" i="164"/>
  <c r="AN68" i="164" s="1"/>
  <c r="AI36" i="164"/>
  <c r="AZ23" i="164"/>
  <c r="AN20" i="164"/>
  <c r="AN62" i="164" s="1"/>
  <c r="Z13" i="164"/>
  <c r="AV30" i="164"/>
  <c r="Z25" i="164"/>
  <c r="P39" i="164"/>
  <c r="Q27" i="164"/>
  <c r="AK41" i="164"/>
  <c r="AK83" i="164" s="1"/>
  <c r="W31" i="164"/>
  <c r="AN39" i="164"/>
  <c r="AN81" i="164" s="1"/>
  <c r="BG21" i="164"/>
  <c r="BK16" i="164"/>
  <c r="U37" i="164"/>
  <c r="BJ16" i="164"/>
  <c r="BC18" i="164"/>
  <c r="BP42" i="164"/>
  <c r="BH28" i="164"/>
  <c r="BL32" i="164"/>
  <c r="AQ25" i="164"/>
  <c r="AT26" i="164"/>
  <c r="AT68" i="164" s="1"/>
  <c r="AX24" i="164"/>
  <c r="AC27" i="164"/>
  <c r="Q23" i="164"/>
  <c r="BO24" i="164"/>
  <c r="BC25" i="164"/>
  <c r="AN23" i="164"/>
  <c r="AX19" i="164"/>
  <c r="AB19" i="164"/>
  <c r="BH23" i="164"/>
  <c r="Z29" i="164"/>
  <c r="Z71" i="164" s="1"/>
  <c r="AE13" i="164"/>
  <c r="R37" i="164"/>
  <c r="AO16" i="164"/>
  <c r="W19" i="164"/>
  <c r="T18" i="164"/>
  <c r="Y13" i="164"/>
  <c r="BA13" i="164"/>
  <c r="BA42" i="164"/>
  <c r="O17" i="164"/>
  <c r="AM42" i="164"/>
  <c r="BJ14" i="164"/>
  <c r="AI19" i="164"/>
  <c r="BM17" i="164"/>
  <c r="AL24" i="164"/>
  <c r="T37" i="164"/>
  <c r="AP22" i="164"/>
  <c r="O40" i="164"/>
  <c r="AN13" i="164"/>
  <c r="AM27" i="164"/>
  <c r="AP26" i="164"/>
  <c r="AP68" i="164" s="1"/>
  <c r="BG19" i="164"/>
  <c r="BH22" i="164"/>
  <c r="BO36" i="164"/>
  <c r="BE24" i="164"/>
  <c r="W20" i="164"/>
  <c r="W62" i="164" s="1"/>
  <c r="BA21" i="164"/>
  <c r="X27" i="164"/>
  <c r="BL24" i="164"/>
  <c r="R17" i="164"/>
  <c r="AZ19" i="164"/>
  <c r="AJ39" i="164"/>
  <c r="AJ81" i="164" s="1"/>
  <c r="AI42" i="164"/>
  <c r="AI16" i="164"/>
  <c r="AM20" i="164"/>
  <c r="AM62" i="164" s="1"/>
  <c r="BH19" i="164"/>
  <c r="AR33" i="164"/>
  <c r="AR75" i="164" s="1"/>
  <c r="BH18" i="164"/>
  <c r="BO33" i="164"/>
  <c r="BO75" i="164" s="1"/>
  <c r="AI38" i="164"/>
  <c r="BO42" i="164"/>
  <c r="AD24" i="164"/>
  <c r="U38" i="164"/>
  <c r="AB36" i="164"/>
  <c r="AK14" i="164"/>
  <c r="AE31" i="164"/>
  <c r="BD22" i="164"/>
  <c r="BE37" i="164"/>
  <c r="AP31" i="164"/>
  <c r="P18" i="164"/>
  <c r="U36" i="164"/>
  <c r="S18" i="164"/>
  <c r="V23" i="164"/>
  <c r="AB14" i="164"/>
  <c r="P20" i="164"/>
  <c r="BP30" i="164"/>
  <c r="AX31" i="164"/>
  <c r="AP25" i="164"/>
  <c r="BA18" i="164"/>
  <c r="BL26" i="164"/>
  <c r="BL68" i="164" s="1"/>
  <c r="R36" i="164"/>
  <c r="X29" i="164"/>
  <c r="X71" i="164" s="1"/>
  <c r="AK27" i="164"/>
  <c r="Y17" i="164"/>
  <c r="AX36" i="164"/>
  <c r="AD37" i="164"/>
  <c r="AC26" i="164"/>
  <c r="AC68" i="164" s="1"/>
  <c r="S14" i="164"/>
  <c r="BP25" i="164"/>
  <c r="AP16" i="164"/>
  <c r="AG13" i="164"/>
  <c r="AP21" i="164"/>
  <c r="BH37" i="164"/>
  <c r="AF25" i="164"/>
  <c r="S25" i="164"/>
  <c r="AO40" i="164"/>
  <c r="AO82" i="164" s="1"/>
  <c r="AU22" i="164"/>
  <c r="AM28" i="164"/>
  <c r="R28" i="164"/>
  <c r="P28" i="164"/>
  <c r="AF39" i="164"/>
  <c r="AF81" i="164" s="1"/>
  <c r="AL14" i="164"/>
  <c r="AP23" i="164"/>
  <c r="R41" i="164"/>
  <c r="Y24" i="164"/>
  <c r="BK21" i="164"/>
  <c r="AR30" i="164"/>
  <c r="BM36" i="164"/>
  <c r="P42" i="164"/>
  <c r="AP38" i="164"/>
  <c r="AB23" i="164"/>
  <c r="BH31" i="164"/>
  <c r="AZ42" i="164"/>
  <c r="P36" i="164"/>
  <c r="BO39" i="164"/>
  <c r="BO81" i="164" s="1"/>
  <c r="AE35" i="164"/>
  <c r="AB33" i="164"/>
  <c r="AB75" i="164" s="1"/>
  <c r="AA21" i="164"/>
  <c r="AW15" i="164"/>
  <c r="BK25" i="164"/>
  <c r="P16" i="164"/>
  <c r="AU36" i="164"/>
  <c r="AI23" i="164"/>
  <c r="BI31" i="164"/>
  <c r="S32" i="164"/>
  <c r="AF20" i="164"/>
  <c r="AF62" i="164" s="1"/>
  <c r="AX41" i="164"/>
  <c r="AX83" i="164" s="1"/>
  <c r="AN15" i="164"/>
  <c r="BN42" i="164"/>
  <c r="BG31" i="164"/>
  <c r="V20" i="164"/>
  <c r="V62" i="164" s="1"/>
  <c r="AO21" i="164"/>
  <c r="AW13" i="164"/>
  <c r="AK20" i="164"/>
  <c r="AK62" i="164" s="1"/>
  <c r="BD36" i="164"/>
  <c r="Y36" i="164"/>
  <c r="AS21" i="164"/>
  <c r="W17" i="164"/>
  <c r="AV20" i="164"/>
  <c r="AV62" i="164" s="1"/>
  <c r="X32" i="164"/>
  <c r="BK36" i="164"/>
  <c r="AP36" i="164"/>
  <c r="BN17" i="164"/>
  <c r="AV13" i="164"/>
  <c r="AB37" i="164"/>
  <c r="AA30" i="164"/>
  <c r="U29" i="164"/>
  <c r="U71" i="164" s="1"/>
  <c r="AX21" i="164"/>
  <c r="AS13" i="164"/>
  <c r="AU18" i="164"/>
  <c r="Z17" i="164"/>
  <c r="AP13" i="164"/>
  <c r="X37" i="164"/>
  <c r="V17" i="164"/>
  <c r="O38" i="164"/>
  <c r="R13" i="164"/>
  <c r="AG14" i="164"/>
  <c r="V26" i="164"/>
  <c r="V68" i="164" s="1"/>
  <c r="AZ32" i="164"/>
  <c r="O28" i="164"/>
  <c r="Z16" i="164"/>
  <c r="AQ18" i="164"/>
  <c r="U22" i="164"/>
  <c r="AA25" i="164"/>
  <c r="Q38" i="164"/>
  <c r="Y41" i="164"/>
  <c r="Y83" i="164" s="1"/>
  <c r="AU30" i="164"/>
  <c r="AS20" i="164"/>
  <c r="AS62" i="164" s="1"/>
  <c r="V30" i="164"/>
  <c r="W37" i="164"/>
  <c r="AP28" i="164"/>
  <c r="AB22" i="164"/>
  <c r="Z38" i="164"/>
  <c r="BE16" i="164"/>
  <c r="AS22" i="164"/>
  <c r="BE33" i="164"/>
  <c r="BE75" i="164" s="1"/>
  <c r="BM20" i="164"/>
  <c r="BM62" i="164" s="1"/>
  <c r="BB38" i="164"/>
  <c r="AW42" i="164"/>
  <c r="W30" i="164"/>
  <c r="BK29" i="164"/>
  <c r="BK71" i="164" s="1"/>
  <c r="AT24" i="164"/>
  <c r="AE19" i="164"/>
  <c r="BC26" i="164"/>
  <c r="BC68" i="164" s="1"/>
  <c r="BL27" i="164"/>
  <c r="AI37" i="164"/>
  <c r="BJ30" i="164"/>
  <c r="AZ20" i="164"/>
  <c r="AZ62" i="164" s="1"/>
  <c r="Q26" i="164"/>
  <c r="AS40" i="164"/>
  <c r="AS82" i="164" s="1"/>
  <c r="S35" i="164"/>
  <c r="AV38" i="164"/>
  <c r="U24" i="164"/>
  <c r="BC35" i="164"/>
  <c r="AR21" i="164"/>
  <c r="Y30" i="164"/>
  <c r="BG16" i="164"/>
  <c r="AW27" i="164"/>
  <c r="T14" i="164"/>
  <c r="AA32" i="164"/>
  <c r="BC36" i="164"/>
  <c r="R34" i="164"/>
  <c r="AT41" i="164"/>
  <c r="AT83" i="164" s="1"/>
  <c r="BH29" i="164"/>
  <c r="BH71" i="164" s="1"/>
  <c r="S29" i="164"/>
  <c r="S71" i="164" s="1"/>
  <c r="AE24" i="164"/>
  <c r="BD38" i="164"/>
  <c r="AU20" i="164"/>
  <c r="AU62" i="164" s="1"/>
  <c r="AV26" i="164"/>
  <c r="AV68" i="164" s="1"/>
  <c r="BG18" i="164"/>
  <c r="Q34" i="164"/>
  <c r="BA35" i="164"/>
  <c r="AS28" i="164"/>
  <c r="BP20" i="164"/>
  <c r="BP62" i="164" s="1"/>
  <c r="Z19" i="164"/>
  <c r="AS31" i="164"/>
  <c r="AT13" i="164"/>
  <c r="BP26" i="164"/>
  <c r="BP68" i="164" s="1"/>
  <c r="BA40" i="164"/>
  <c r="BA82" i="164" s="1"/>
  <c r="AB35" i="164"/>
  <c r="AK32" i="164"/>
  <c r="BN39" i="164"/>
  <c r="BN81" i="164" s="1"/>
  <c r="AM18" i="164"/>
  <c r="AM25" i="164"/>
  <c r="BK42" i="164"/>
  <c r="P32" i="164"/>
  <c r="O18" i="164"/>
  <c r="AT40" i="164"/>
  <c r="AT82" i="164" s="1"/>
  <c r="BH36" i="164"/>
  <c r="AR17" i="164"/>
  <c r="AW38" i="164"/>
  <c r="BC41" i="164"/>
  <c r="BC83" i="164" s="1"/>
  <c r="BL16" i="164"/>
  <c r="U27" i="164"/>
  <c r="AW29" i="164"/>
  <c r="AW71" i="164" s="1"/>
  <c r="P30" i="164"/>
  <c r="U17" i="164"/>
  <c r="BB35" i="164"/>
  <c r="AN42" i="164"/>
  <c r="Y37" i="164"/>
  <c r="AU19" i="164"/>
  <c r="AN30" i="164"/>
  <c r="AI25" i="164"/>
  <c r="P19" i="164"/>
  <c r="BF37" i="164"/>
  <c r="O26" i="164"/>
  <c r="AQ19" i="164"/>
  <c r="AE29" i="164"/>
  <c r="AE71" i="164" s="1"/>
  <c r="AR29" i="164"/>
  <c r="AR71" i="164" s="1"/>
  <c r="AA41" i="164"/>
  <c r="AA83" i="164" s="1"/>
  <c r="BM25" i="164"/>
  <c r="BO41" i="164"/>
  <c r="BO83" i="164" s="1"/>
  <c r="R20" i="164"/>
  <c r="AB16" i="164"/>
  <c r="AG36" i="164"/>
  <c r="BN14" i="164"/>
  <c r="Z40" i="164"/>
  <c r="Z82" i="164" s="1"/>
  <c r="BO38" i="164"/>
  <c r="BD21" i="164"/>
  <c r="AW24" i="164"/>
  <c r="AD16" i="164"/>
  <c r="BL15" i="164"/>
  <c r="BN24" i="164"/>
  <c r="AV33" i="164"/>
  <c r="AV75" i="164" s="1"/>
  <c r="AX18" i="164"/>
  <c r="BL42" i="164"/>
  <c r="AA26" i="164"/>
  <c r="AA68" i="164" s="1"/>
  <c r="BB28" i="164"/>
  <c r="R24" i="164"/>
  <c r="AB29" i="164"/>
  <c r="AB71" i="164" s="1"/>
  <c r="T41" i="164"/>
  <c r="T83" i="164" s="1"/>
  <c r="Q14" i="164"/>
  <c r="AR35" i="164"/>
  <c r="AU26" i="164"/>
  <c r="AU68" i="164" s="1"/>
  <c r="AJ36" i="164"/>
  <c r="BM42" i="164"/>
  <c r="Q28" i="164"/>
  <c r="AW26" i="164"/>
  <c r="AW68" i="164" s="1"/>
  <c r="AW22" i="164"/>
  <c r="AA13" i="164"/>
  <c r="Z32" i="164"/>
  <c r="AG26" i="164"/>
  <c r="AG68" i="164" s="1"/>
  <c r="AX13" i="164"/>
  <c r="R26" i="164"/>
  <c r="V15" i="164"/>
  <c r="Y32" i="164"/>
  <c r="AY38" i="164"/>
  <c r="AP30" i="164"/>
  <c r="AE30" i="164"/>
  <c r="AE38" i="164"/>
  <c r="BL37" i="164"/>
  <c r="BB41" i="164"/>
  <c r="BB83" i="164" s="1"/>
  <c r="BO32" i="164"/>
  <c r="AG38" i="164"/>
  <c r="AT28" i="164"/>
  <c r="AF21" i="164"/>
  <c r="T20" i="164"/>
  <c r="T62" i="164" s="1"/>
  <c r="Z20" i="164"/>
  <c r="Z62" i="164" s="1"/>
  <c r="AQ38" i="164"/>
  <c r="AC36" i="164"/>
  <c r="O15" i="164"/>
  <c r="AA40" i="164"/>
  <c r="AA82" i="164" s="1"/>
  <c r="BJ15" i="164"/>
  <c r="AN17" i="164"/>
  <c r="S37" i="164"/>
  <c r="AD19" i="164"/>
  <c r="AH38" i="164"/>
  <c r="AH41" i="164"/>
  <c r="AH83" i="164" s="1"/>
  <c r="AY35" i="164"/>
  <c r="BJ38" i="164"/>
  <c r="BK31" i="164"/>
  <c r="U39" i="164"/>
  <c r="U81" i="164" s="1"/>
  <c r="BB18" i="164"/>
  <c r="Q40" i="164"/>
  <c r="AA24" i="164"/>
  <c r="BB39" i="164"/>
  <c r="BB81" i="164" s="1"/>
  <c r="AS42" i="164"/>
  <c r="BM18" i="164"/>
  <c r="AB31" i="164"/>
  <c r="AA17" i="164"/>
  <c r="BD24" i="164"/>
  <c r="AV16" i="164"/>
  <c r="AC22" i="164"/>
  <c r="BL23" i="164"/>
  <c r="AE36" i="164"/>
  <c r="BH41" i="164"/>
  <c r="BH83" i="164" s="1"/>
  <c r="BK18" i="164"/>
  <c r="BA16" i="164"/>
  <c r="AH18" i="164"/>
  <c r="V14" i="164"/>
  <c r="AC14" i="164"/>
  <c r="BI41" i="164"/>
  <c r="BI83" i="164" s="1"/>
  <c r="X33" i="164"/>
  <c r="X75" i="164" s="1"/>
  <c r="AG35" i="164"/>
  <c r="BB36" i="164"/>
  <c r="BA32" i="164"/>
  <c r="P38" i="164"/>
  <c r="AF28" i="164"/>
  <c r="AM21" i="164"/>
  <c r="AG22" i="164"/>
  <c r="BP27" i="164"/>
  <c r="AR18" i="164"/>
  <c r="AW36" i="164"/>
  <c r="BJ33" i="164"/>
  <c r="BJ75" i="164" s="1"/>
  <c r="AW20" i="164"/>
  <c r="AW62" i="164" s="1"/>
  <c r="AO17" i="164"/>
  <c r="AE25" i="164"/>
  <c r="BC19" i="164"/>
  <c r="U26" i="164"/>
  <c r="U68" i="164" s="1"/>
  <c r="W39" i="164"/>
  <c r="W81" i="164" s="1"/>
  <c r="AL32" i="164"/>
  <c r="AA36" i="164"/>
  <c r="Y14" i="164"/>
  <c r="O37" i="164"/>
  <c r="U19" i="164"/>
  <c r="Z21" i="164"/>
  <c r="AM26" i="164"/>
  <c r="AM68" i="164" s="1"/>
  <c r="Y29" i="164"/>
  <c r="Y71" i="164" s="1"/>
  <c r="O32" i="164"/>
  <c r="BD26" i="164"/>
  <c r="BD68" i="164" s="1"/>
  <c r="BB27" i="164"/>
  <c r="AZ14" i="164"/>
  <c r="BD13" i="164"/>
  <c r="Q17" i="164"/>
  <c r="AY31" i="164"/>
  <c r="AZ41" i="164"/>
  <c r="AZ83" i="164" s="1"/>
  <c r="BL29" i="164"/>
  <c r="BL71" i="164" s="1"/>
  <c r="AL38" i="164"/>
  <c r="BF40" i="164"/>
  <c r="BF82" i="164" s="1"/>
  <c r="BJ28" i="164"/>
  <c r="BA19" i="164"/>
  <c r="BF39" i="164"/>
  <c r="BF81" i="164" s="1"/>
  <c r="AL26" i="164"/>
  <c r="AL68" i="164" s="1"/>
  <c r="V32" i="164"/>
  <c r="AV41" i="164"/>
  <c r="AV83" i="164" s="1"/>
  <c r="BP17" i="164"/>
  <c r="AS25" i="164"/>
  <c r="AK35" i="164"/>
  <c r="BH25" i="164"/>
  <c r="X24" i="164"/>
  <c r="AS37" i="164"/>
  <c r="AX37" i="164"/>
  <c r="O14" i="164"/>
  <c r="AK23" i="164"/>
  <c r="AL18" i="164"/>
  <c r="U23" i="164"/>
  <c r="T31" i="164"/>
  <c r="BN30" i="164"/>
  <c r="AO27" i="164"/>
  <c r="AT33" i="164"/>
  <c r="AT75" i="164" s="1"/>
  <c r="AB17" i="164"/>
  <c r="AZ33" i="164"/>
  <c r="AZ75" i="164" s="1"/>
  <c r="V28" i="164"/>
  <c r="AL39" i="164"/>
  <c r="AL81" i="164" s="1"/>
  <c r="AC42" i="164"/>
  <c r="S21" i="164"/>
  <c r="BF33" i="164"/>
  <c r="BF75" i="164" s="1"/>
  <c r="BP24" i="164"/>
  <c r="BC15" i="164"/>
  <c r="AK29" i="164"/>
  <c r="AK71" i="164" s="1"/>
  <c r="AR37" i="164"/>
  <c r="W18" i="164"/>
  <c r="AK16" i="164"/>
  <c r="AW30" i="164"/>
  <c r="BG30" i="164"/>
  <c r="AD23" i="164"/>
  <c r="BI39" i="164"/>
  <c r="BI81" i="164" s="1"/>
  <c r="AZ27" i="164"/>
  <c r="BL20" i="164"/>
  <c r="BL62" i="164" s="1"/>
  <c r="BO27" i="164"/>
  <c r="AG23" i="164"/>
  <c r="AA23" i="164"/>
  <c r="P29" i="164"/>
  <c r="AH27" i="164"/>
  <c r="Q24" i="164"/>
  <c r="V36" i="164"/>
  <c r="AL23" i="164"/>
  <c r="O34" i="164"/>
  <c r="AE28" i="164"/>
  <c r="BI38" i="164"/>
  <c r="BG26" i="164"/>
  <c r="BG68" i="164" s="1"/>
  <c r="O16" i="164"/>
  <c r="AE15" i="164"/>
  <c r="W21" i="164"/>
  <c r="T26" i="164"/>
  <c r="T68" i="164" s="1"/>
  <c r="BA26" i="164"/>
  <c r="BA68" i="164" s="1"/>
  <c r="BB31" i="164"/>
  <c r="BB26" i="164"/>
  <c r="BB68" i="164" s="1"/>
  <c r="BO20" i="164"/>
  <c r="BO62" i="164" s="1"/>
  <c r="BI28" i="164"/>
  <c r="BE15" i="164"/>
  <c r="BC13" i="164"/>
  <c r="AG18" i="164"/>
  <c r="BI36" i="164"/>
  <c r="Z30" i="164"/>
  <c r="AD17" i="164"/>
  <c r="AZ18" i="164"/>
  <c r="AV42" i="164"/>
  <c r="AG31" i="164"/>
  <c r="AL13" i="164"/>
  <c r="AM40" i="164"/>
  <c r="AM82" i="164" s="1"/>
  <c r="AX20" i="164"/>
  <c r="AX62" i="164" s="1"/>
  <c r="P26" i="164"/>
  <c r="BJ25" i="164"/>
  <c r="AH37" i="164"/>
  <c r="BM28" i="164"/>
  <c r="AD32" i="164"/>
  <c r="AO28" i="164"/>
  <c r="BI16" i="164"/>
  <c r="AC31" i="164"/>
  <c r="BP18" i="164"/>
  <c r="O30" i="164"/>
  <c r="AV37" i="164"/>
  <c r="BF14" i="164"/>
  <c r="AU42" i="164"/>
  <c r="BF16" i="164"/>
  <c r="AN18" i="164"/>
  <c r="AF36" i="164"/>
  <c r="BJ17" i="164"/>
  <c r="BD37" i="164"/>
  <c r="X28" i="164"/>
  <c r="BE13" i="164"/>
  <c r="AC39" i="164"/>
  <c r="AC81" i="164" s="1"/>
  <c r="BF23" i="164"/>
  <c r="BE35" i="164"/>
  <c r="AL16" i="164"/>
  <c r="AQ16" i="164"/>
  <c r="Y21" i="164"/>
  <c r="AE18" i="164"/>
  <c r="AR39" i="164"/>
  <c r="AR81" i="164" s="1"/>
  <c r="AF31" i="164"/>
  <c r="AL35" i="164"/>
  <c r="BJ21" i="164"/>
  <c r="AN38" i="164"/>
  <c r="Y16" i="164"/>
  <c r="AZ31" i="164"/>
  <c r="BJ29" i="164"/>
  <c r="BJ71" i="164" s="1"/>
  <c r="AI15" i="164"/>
  <c r="AK30" i="164"/>
  <c r="AB38" i="164"/>
  <c r="Y28" i="164"/>
  <c r="AQ35" i="164"/>
  <c r="BO40" i="164"/>
  <c r="BO82" i="164" s="1"/>
  <c r="AJ30" i="164"/>
  <c r="BP14" i="164"/>
  <c r="Q37" i="164"/>
  <c r="AT35" i="164"/>
  <c r="BM39" i="164"/>
  <c r="BM81" i="164" s="1"/>
  <c r="BB30" i="164"/>
  <c r="AC28" i="164"/>
  <c r="AZ21" i="164"/>
  <c r="BD31" i="164"/>
  <c r="AY26" i="164"/>
  <c r="AY68" i="164" s="1"/>
  <c r="BB20" i="164"/>
  <c r="BB62" i="164" s="1"/>
  <c r="AA42" i="164"/>
  <c r="AH42" i="164"/>
  <c r="BF32" i="164"/>
  <c r="AG29" i="164"/>
  <c r="AG71" i="164" s="1"/>
  <c r="Y15" i="164"/>
  <c r="Y38" i="164"/>
  <c r="V19" i="164"/>
  <c r="Z15" i="164"/>
  <c r="AZ22" i="164"/>
  <c r="AG37" i="164"/>
  <c r="Q35" i="164"/>
  <c r="V42" i="164"/>
  <c r="T28" i="164"/>
  <c r="BA22" i="164"/>
  <c r="AU21" i="164"/>
  <c r="AT31" i="164"/>
  <c r="AS14" i="164"/>
  <c r="BC38" i="164"/>
  <c r="AS36" i="164"/>
  <c r="AC30" i="164"/>
  <c r="Y23" i="164"/>
  <c r="AI27" i="164"/>
  <c r="AK17" i="164"/>
  <c r="AH15" i="164"/>
  <c r="BJ41" i="164"/>
  <c r="BJ83" i="164" s="1"/>
  <c r="BP32" i="164"/>
  <c r="R30" i="164"/>
  <c r="BP23" i="164"/>
  <c r="R33" i="164"/>
  <c r="S31" i="164"/>
  <c r="AS18" i="164"/>
  <c r="BP33" i="164"/>
  <c r="BP75" i="164" s="1"/>
  <c r="BD20" i="164"/>
  <c r="BD62" i="164" s="1"/>
  <c r="AP37" i="164"/>
  <c r="AK37" i="164"/>
  <c r="BK22" i="164"/>
  <c r="BP13" i="164"/>
  <c r="BB17" i="164"/>
  <c r="AT25" i="164"/>
  <c r="AU27" i="164"/>
  <c r="Y33" i="164"/>
  <c r="Y75" i="164" s="1"/>
  <c r="AF30" i="164"/>
  <c r="BG37" i="164"/>
  <c r="BI32" i="164"/>
  <c r="AR15" i="164"/>
  <c r="V24" i="164"/>
  <c r="AJ33" i="164"/>
  <c r="AJ75" i="164" s="1"/>
  <c r="AK40" i="164"/>
  <c r="AK82" i="164" s="1"/>
  <c r="AN31" i="164"/>
  <c r="BP41" i="164"/>
  <c r="BP83" i="164" s="1"/>
  <c r="AL19" i="164"/>
  <c r="AW16" i="164"/>
  <c r="AI32" i="164"/>
  <c r="AC16" i="164"/>
  <c r="AW33" i="164"/>
  <c r="AW75" i="164" s="1"/>
  <c r="AZ40" i="164"/>
  <c r="AZ82" i="164" s="1"/>
  <c r="AT16" i="164"/>
  <c r="V31" i="164"/>
  <c r="BB24" i="164"/>
  <c r="AJ25" i="164"/>
  <c r="BP39" i="164"/>
  <c r="BP81" i="164" s="1"/>
  <c r="AT32" i="164"/>
  <c r="BH16" i="164"/>
  <c r="AS30" i="164"/>
  <c r="AR32" i="164"/>
  <c r="Q30" i="164"/>
  <c r="BD33" i="164"/>
  <c r="BD75" i="164" s="1"/>
  <c r="AV28" i="164"/>
  <c r="R29" i="164"/>
  <c r="AC20" i="164"/>
  <c r="AC62" i="164" s="1"/>
  <c r="AT37" i="164"/>
  <c r="AE26" i="164"/>
  <c r="AE68" i="164" s="1"/>
  <c r="S36" i="164"/>
  <c r="BG39" i="164"/>
  <c r="BG81" i="164" s="1"/>
  <c r="BF17" i="164"/>
  <c r="V37" i="164"/>
  <c r="BM24" i="164"/>
  <c r="S23" i="164"/>
  <c r="Y27" i="164"/>
  <c r="AD20" i="164"/>
  <c r="AD62" i="164" s="1"/>
  <c r="W23" i="164"/>
  <c r="S17" i="164"/>
  <c r="AQ17" i="164"/>
  <c r="AI21" i="164"/>
  <c r="AI30" i="164"/>
  <c r="AN35" i="164"/>
  <c r="AE42" i="164"/>
  <c r="AF16" i="164"/>
  <c r="BA28" i="164"/>
  <c r="AQ39" i="164"/>
  <c r="AQ81" i="164" s="1"/>
  <c r="BM26" i="164"/>
  <c r="BM68" i="164" s="1"/>
  <c r="AK33" i="164"/>
  <c r="AK75" i="164" s="1"/>
  <c r="BF20" i="164"/>
  <c r="BF62" i="164" s="1"/>
  <c r="AW39" i="164"/>
  <c r="AW81" i="164" s="1"/>
  <c r="AD28" i="164"/>
  <c r="AY21" i="164"/>
  <c r="AQ36" i="164"/>
  <c r="AO24" i="164"/>
  <c r="AY42" i="164"/>
  <c r="AL31" i="164"/>
  <c r="AN40" i="164"/>
  <c r="AN82" i="164" s="1"/>
  <c r="AY13" i="164"/>
  <c r="O36" i="164"/>
  <c r="AO37" i="164"/>
  <c r="AB18" i="164"/>
  <c r="BM27" i="164"/>
  <c r="AH31" i="164"/>
  <c r="BP35" i="164"/>
  <c r="AV36" i="164"/>
  <c r="AE22" i="164"/>
  <c r="AV39" i="164"/>
  <c r="AV81" i="164" s="1"/>
  <c r="AF27" i="164"/>
  <c r="AO23" i="164"/>
  <c r="AO29" i="164"/>
  <c r="AO71" i="164" s="1"/>
  <c r="R27" i="164"/>
  <c r="BF38" i="164"/>
  <c r="BH21" i="164"/>
  <c r="BK41" i="164"/>
  <c r="BK83" i="164" s="1"/>
  <c r="Q42" i="164"/>
  <c r="T38" i="164"/>
  <c r="X17" i="164"/>
  <c r="BG41" i="164"/>
  <c r="BG83" i="164" s="1"/>
  <c r="R23" i="164"/>
  <c r="AF18" i="164"/>
  <c r="S27" i="164"/>
  <c r="BP22" i="164"/>
  <c r="AD36" i="164"/>
  <c r="AD13" i="164"/>
  <c r="R38" i="164"/>
  <c r="S40" i="164"/>
  <c r="S82" i="164" s="1"/>
  <c r="BJ23" i="164"/>
  <c r="AR31" i="164"/>
  <c r="AY37" i="164"/>
  <c r="AQ20" i="164"/>
  <c r="AQ62" i="164" s="1"/>
  <c r="AC25" i="164"/>
  <c r="AK21" i="164"/>
  <c r="Y39" i="164"/>
  <c r="Y81" i="164" s="1"/>
  <c r="AN14" i="164"/>
  <c r="BD32" i="164"/>
  <c r="AJ29" i="164"/>
  <c r="AJ71" i="164" s="1"/>
  <c r="BL28" i="164"/>
  <c r="BD14" i="164"/>
  <c r="BO31" i="164"/>
  <c r="AB30" i="164"/>
  <c r="X31" i="164"/>
  <c r="BH35" i="164"/>
  <c r="BE20" i="164"/>
  <c r="BE62" i="164" s="1"/>
  <c r="BC20" i="164"/>
  <c r="BC62" i="164" s="1"/>
  <c r="AY15" i="164"/>
  <c r="AM36" i="164"/>
  <c r="AX16" i="164"/>
  <c r="AC40" i="164"/>
  <c r="AC82" i="164" s="1"/>
  <c r="BL33" i="164"/>
  <c r="BL75" i="164" s="1"/>
  <c r="AI40" i="164"/>
  <c r="AI82" i="164" s="1"/>
  <c r="R40" i="164"/>
  <c r="AW40" i="164"/>
  <c r="AW82" i="164" s="1"/>
  <c r="AU39" i="164"/>
  <c r="AU81" i="164" s="1"/>
  <c r="AD21" i="164"/>
  <c r="Z14" i="164"/>
  <c r="AJ35" i="164"/>
  <c r="AV40" i="164"/>
  <c r="AV82" i="164" s="1"/>
  <c r="AV24" i="164"/>
  <c r="AR20" i="164"/>
  <c r="AR62" i="164" s="1"/>
  <c r="AK25" i="164"/>
  <c r="AH23" i="164"/>
  <c r="BM41" i="164"/>
  <c r="BM83" i="164" s="1"/>
  <c r="AW19" i="164"/>
  <c r="AM16" i="164"/>
  <c r="AJ41" i="164"/>
  <c r="AJ83" i="164" s="1"/>
  <c r="AR42" i="164"/>
  <c r="BN32" i="164"/>
  <c r="AV27" i="164"/>
  <c r="AG33" i="164"/>
  <c r="AG75" i="164" s="1"/>
  <c r="BA30" i="164"/>
  <c r="AR23" i="164"/>
  <c r="AA37" i="164"/>
  <c r="BL19" i="164"/>
  <c r="AN28" i="164"/>
  <c r="AI14" i="164"/>
  <c r="S22" i="164"/>
  <c r="X38" i="164"/>
  <c r="BM13" i="164"/>
  <c r="U33" i="164"/>
  <c r="U75" i="164" s="1"/>
  <c r="AN16" i="164"/>
  <c r="AF38" i="164"/>
  <c r="BC40" i="164"/>
  <c r="BC82" i="164" s="1"/>
  <c r="BE26" i="164"/>
  <c r="BE68" i="164" s="1"/>
  <c r="BJ27" i="164"/>
  <c r="P22" i="164"/>
  <c r="AP15" i="164"/>
  <c r="AV29" i="164"/>
  <c r="AV71" i="164" s="1"/>
  <c r="BB15" i="164"/>
  <c r="X21" i="164"/>
  <c r="AP40" i="164"/>
  <c r="AP82" i="164" s="1"/>
  <c r="AO13" i="164"/>
  <c r="BJ13" i="164"/>
  <c r="BH30" i="164"/>
  <c r="AS32" i="164"/>
  <c r="BH38" i="164"/>
  <c r="O41" i="164"/>
  <c r="Z33" i="164"/>
  <c r="Z75" i="164" s="1"/>
  <c r="AG16" i="164"/>
  <c r="AD41" i="164"/>
  <c r="AD83" i="164" s="1"/>
  <c r="AQ30" i="164"/>
  <c r="AY40" i="164"/>
  <c r="AY82" i="164" s="1"/>
  <c r="AE16" i="164"/>
  <c r="AA19" i="164"/>
  <c r="AM14" i="164"/>
  <c r="AF14" i="164"/>
  <c r="AZ16" i="164"/>
  <c r="BB22" i="164"/>
  <c r="AH25" i="164"/>
  <c r="AJ28" i="164"/>
  <c r="AP33" i="164"/>
  <c r="AP75" i="164" s="1"/>
  <c r="BO17" i="164"/>
  <c r="AU13" i="164"/>
  <c r="Q36" i="164"/>
  <c r="Q39" i="164"/>
  <c r="AL21" i="164"/>
  <c r="AU24" i="164"/>
  <c r="AP32" i="164"/>
  <c r="AF33" i="164"/>
  <c r="AF75" i="164" s="1"/>
  <c r="BI17" i="164"/>
  <c r="Z23" i="164"/>
  <c r="BI20" i="164"/>
  <c r="BI62" i="164" s="1"/>
  <c r="BF27" i="164"/>
  <c r="BI19" i="164"/>
  <c r="Z42" i="164"/>
  <c r="AD14" i="164"/>
  <c r="BM14" i="164"/>
  <c r="BG17" i="164"/>
  <c r="BD41" i="164"/>
  <c r="BD83" i="164" s="1"/>
  <c r="BM37" i="164"/>
  <c r="AL30" i="164"/>
  <c r="BB42" i="164"/>
  <c r="AV17" i="164"/>
  <c r="BE30" i="164"/>
  <c r="BB16" i="164"/>
  <c r="BI22" i="164"/>
  <c r="V34" i="164"/>
  <c r="V76" i="164" s="1"/>
  <c r="BO37" i="164"/>
  <c r="BM40" i="164"/>
  <c r="BM82" i="164" s="1"/>
  <c r="O22" i="164"/>
  <c r="AG39" i="164"/>
  <c r="AG81" i="164" s="1"/>
  <c r="AS27" i="164"/>
  <c r="AG41" i="164"/>
  <c r="AG83" i="164" s="1"/>
  <c r="AP27" i="164"/>
  <c r="AW41" i="164"/>
  <c r="AW83" i="164" s="1"/>
  <c r="BC42" i="164"/>
  <c r="AD39" i="164"/>
  <c r="AD81" i="164" s="1"/>
  <c r="R15" i="164"/>
  <c r="Y22" i="164"/>
  <c r="AD18" i="164"/>
  <c r="BN19" i="164"/>
  <c r="BA27" i="164"/>
  <c r="AR24" i="164"/>
  <c r="AQ37" i="164"/>
  <c r="T25" i="164"/>
  <c r="AS35" i="164"/>
  <c r="AT30" i="164"/>
  <c r="AM15" i="164"/>
  <c r="AT22" i="164"/>
  <c r="BM38" i="164"/>
  <c r="AL37" i="164"/>
  <c r="AL40" i="164"/>
  <c r="AL82" i="164" s="1"/>
  <c r="AM17" i="164"/>
  <c r="AS38" i="164"/>
  <c r="BE31" i="164"/>
  <c r="BF35" i="164"/>
  <c r="AG15" i="164"/>
  <c r="AM39" i="164"/>
  <c r="AM81" i="164" s="1"/>
  <c r="BE36" i="164"/>
  <c r="BO19" i="164"/>
  <c r="AK31" i="164"/>
  <c r="AR36" i="164"/>
  <c r="T35" i="164"/>
  <c r="BD15" i="164"/>
  <c r="BG28" i="164"/>
  <c r="AJ24" i="164"/>
  <c r="T34" i="164"/>
  <c r="T76" i="164" s="1"/>
  <c r="AU23" i="164"/>
  <c r="AH30" i="164"/>
  <c r="AY20" i="164"/>
  <c r="AY62" i="164" s="1"/>
  <c r="S19" i="164"/>
  <c r="BK17" i="164"/>
  <c r="AR22" i="164"/>
  <c r="O39" i="164"/>
  <c r="AO39" i="164"/>
  <c r="AO81" i="164" s="1"/>
  <c r="AE23" i="164"/>
  <c r="AJ20" i="164"/>
  <c r="AJ62" i="164" s="1"/>
  <c r="U14" i="164"/>
  <c r="BL41" i="164"/>
  <c r="BL83" i="164" s="1"/>
  <c r="BO15" i="164"/>
  <c r="X39" i="164"/>
  <c r="X81" i="164" s="1"/>
  <c r="BF18" i="164"/>
  <c r="AL20" i="164"/>
  <c r="AL62" i="164" s="1"/>
  <c r="U16" i="164"/>
  <c r="W25" i="164"/>
  <c r="AN25" i="164"/>
  <c r="AQ27" i="164"/>
  <c r="U13" i="164"/>
  <c r="AT38" i="164"/>
  <c r="AT18" i="164"/>
  <c r="V25" i="164"/>
  <c r="AU29" i="164"/>
  <c r="AU71" i="164" s="1"/>
  <c r="AG28" i="164"/>
  <c r="V22" i="164"/>
  <c r="AX33" i="164"/>
  <c r="AX75" i="164" s="1"/>
  <c r="BE38" i="164"/>
  <c r="BH24" i="164"/>
  <c r="BD16" i="164"/>
  <c r="AF29" i="164"/>
  <c r="AF71" i="164" s="1"/>
  <c r="BJ22" i="164"/>
  <c r="AY29" i="164"/>
  <c r="AY71" i="164" s="1"/>
  <c r="BF19" i="164"/>
  <c r="U21" i="164"/>
  <c r="BH33" i="164"/>
  <c r="BH75" i="164" s="1"/>
  <c r="BL39" i="164"/>
  <c r="BL81" i="164" s="1"/>
  <c r="BA33" i="164"/>
  <c r="BA75" i="164" s="1"/>
  <c r="W40" i="164"/>
  <c r="W82" i="164" s="1"/>
  <c r="U28" i="164"/>
  <c r="P17" i="164"/>
  <c r="AT39" i="164"/>
  <c r="AT81" i="164" s="1"/>
  <c r="BB29" i="164"/>
  <c r="BB71" i="164" s="1"/>
  <c r="BL38" i="164"/>
  <c r="W38" i="164"/>
  <c r="AG40" i="164"/>
  <c r="AG82" i="164" s="1"/>
  <c r="AL27" i="164"/>
  <c r="BK30" i="164"/>
  <c r="AY17" i="164"/>
  <c r="AY41" i="164"/>
  <c r="AY83" i="164" s="1"/>
  <c r="AO14" i="164"/>
  <c r="BP38" i="164"/>
  <c r="BB37" i="164"/>
  <c r="AB24" i="164"/>
  <c r="X23" i="164"/>
  <c r="BN29" i="164"/>
  <c r="BN71" i="164" s="1"/>
  <c r="BE29" i="164"/>
  <c r="BE71" i="164" s="1"/>
  <c r="AA31" i="164"/>
  <c r="BE19" i="164"/>
  <c r="AL17" i="164"/>
  <c r="AC33" i="164"/>
  <c r="AC75" i="164" s="1"/>
  <c r="AB28" i="164"/>
  <c r="BM35" i="164"/>
  <c r="AS15" i="164"/>
  <c r="AY19" i="164"/>
  <c r="AF15" i="164"/>
  <c r="AI28" i="164"/>
  <c r="AU15" i="164"/>
  <c r="BP29" i="164"/>
  <c r="BP71" i="164" s="1"/>
  <c r="BN20" i="164"/>
  <c r="BN62" i="164" s="1"/>
  <c r="Y25" i="164"/>
  <c r="BG35" i="164"/>
  <c r="AK38" i="164"/>
  <c r="BN41" i="164"/>
  <c r="BN83" i="164" s="1"/>
  <c r="AW35" i="164"/>
  <c r="P33" i="164"/>
  <c r="AQ24" i="164"/>
  <c r="BM30" i="164"/>
  <c r="BI42" i="164"/>
  <c r="AJ38" i="164"/>
  <c r="BC21" i="164"/>
  <c r="BA25" i="164"/>
  <c r="X13" i="164"/>
  <c r="AX42" i="164"/>
  <c r="AP24" i="164"/>
  <c r="T39" i="164"/>
  <c r="T81" i="164" s="1"/>
  <c r="AJ31" i="164"/>
  <c r="AG32" i="164"/>
  <c r="BO25" i="164"/>
  <c r="AB41" i="164"/>
  <c r="AB83" i="164" s="1"/>
  <c r="AH16" i="164"/>
  <c r="P37" i="164"/>
  <c r="AY28" i="164"/>
  <c r="BE32" i="164"/>
  <c r="BO35" i="164"/>
  <c r="BF36" i="164"/>
  <c r="AA38" i="164"/>
  <c r="AX28" i="164"/>
  <c r="U31" i="164"/>
  <c r="V27" i="164"/>
  <c r="BN37" i="164"/>
  <c r="P40" i="164"/>
  <c r="AA22" i="164"/>
  <c r="BG20" i="164"/>
  <c r="BG62" i="164" s="1"/>
  <c r="O13" i="164"/>
  <c r="V33" i="164"/>
  <c r="V75" i="164" s="1"/>
  <c r="S33" i="164"/>
  <c r="S75" i="164" s="1"/>
  <c r="AJ40" i="164"/>
  <c r="AJ82" i="164" s="1"/>
  <c r="BO30" i="164"/>
  <c r="BA37" i="164"/>
  <c r="BH32" i="164"/>
  <c r="AJ21" i="164"/>
  <c r="BL13" i="164"/>
  <c r="P21" i="164"/>
  <c r="AL42" i="164"/>
  <c r="AF35" i="164"/>
  <c r="AB40" i="164"/>
  <c r="AB82" i="164" s="1"/>
  <c r="BE40" i="164"/>
  <c r="BE82" i="164" s="1"/>
  <c r="AQ33" i="164"/>
  <c r="AQ75" i="164" s="1"/>
  <c r="AT19" i="164"/>
  <c r="U25" i="164"/>
  <c r="AC37" i="164"/>
  <c r="AC21" i="164"/>
  <c r="AH13" i="164"/>
  <c r="AY18" i="164"/>
  <c r="BG27" i="164"/>
  <c r="BB19" i="164"/>
  <c r="U40" i="164"/>
  <c r="U82" i="164" s="1"/>
  <c r="BH13" i="164"/>
  <c r="AZ30" i="164"/>
  <c r="AQ28" i="164"/>
  <c r="BC29" i="164"/>
  <c r="BC71" i="164" s="1"/>
  <c r="AN33" i="164"/>
  <c r="AN75" i="164" s="1"/>
  <c r="AQ14" i="164"/>
  <c r="T36" i="164"/>
  <c r="AY23" i="164"/>
  <c r="AJ18" i="164"/>
  <c r="AO22" i="164"/>
  <c r="AQ13" i="164"/>
  <c r="BN28" i="164"/>
  <c r="AW14" i="164"/>
  <c r="BP31" i="164"/>
  <c r="AD29" i="164"/>
  <c r="AD71" i="164" s="1"/>
  <c r="BK32" i="164"/>
  <c r="AM33" i="164"/>
  <c r="AM75" i="164" s="1"/>
  <c r="BP15" i="164"/>
  <c r="AM38" i="164"/>
  <c r="BK24" i="164"/>
  <c r="BO14" i="164"/>
  <c r="BD29" i="164"/>
  <c r="BD71" i="164" s="1"/>
  <c r="AO19" i="164"/>
  <c r="BN33" i="164"/>
  <c r="BN75" i="164" s="1"/>
  <c r="AK36" i="164"/>
  <c r="BK28" i="164"/>
  <c r="AV22" i="164"/>
  <c r="AB21" i="164"/>
  <c r="AA33" i="164"/>
  <c r="AA75" i="164" s="1"/>
  <c r="BK35" i="164"/>
  <c r="BC31" i="164"/>
  <c r="AI20" i="164"/>
  <c r="AI62" i="164" s="1"/>
  <c r="W29" i="164"/>
  <c r="W71" i="164" s="1"/>
  <c r="W14" i="164"/>
  <c r="AO42" i="164"/>
  <c r="BJ32" i="164"/>
  <c r="AJ32" i="164"/>
  <c r="X25" i="164"/>
  <c r="AT42" i="164"/>
  <c r="BD25" i="164"/>
  <c r="U30" i="164"/>
  <c r="AI22" i="164"/>
  <c r="BM31" i="164"/>
  <c r="BF13" i="164"/>
  <c r="AI26" i="164"/>
  <c r="AI68" i="164" s="1"/>
  <c r="BL40" i="164"/>
  <c r="BL82" i="164" s="1"/>
  <c r="AE41" i="164"/>
  <c r="AE83" i="164" s="1"/>
  <c r="AL15" i="164"/>
  <c r="AC35" i="164"/>
  <c r="BO13" i="164"/>
  <c r="T19" i="164"/>
  <c r="AU35" i="164"/>
  <c r="AC17" i="164"/>
  <c r="BA41" i="164"/>
  <c r="BA83" i="164" s="1"/>
  <c r="BJ35" i="164"/>
  <c r="P15" i="164"/>
  <c r="Y40" i="164"/>
  <c r="Y82" i="164" s="1"/>
  <c r="AX39" i="164"/>
  <c r="AX81" i="164" s="1"/>
  <c r="S30" i="164"/>
  <c r="AD30" i="164"/>
  <c r="AS16" i="164"/>
  <c r="AZ35" i="164"/>
  <c r="AD25" i="164"/>
  <c r="BK40" i="164"/>
  <c r="BK82" i="164" s="1"/>
  <c r="BF26" i="164"/>
  <c r="BF68" i="164" s="1"/>
  <c r="AR25" i="164"/>
  <c r="BI13" i="164"/>
  <c r="S15" i="164"/>
  <c r="BK26" i="164"/>
  <c r="BK68" i="164" s="1"/>
  <c r="Z24" i="164"/>
  <c r="BP40" i="164"/>
  <c r="BP82" i="164" s="1"/>
  <c r="AZ25" i="164"/>
  <c r="AM29" i="164"/>
  <c r="AM71" i="164" s="1"/>
  <c r="AT21" i="164"/>
  <c r="AM35" i="164"/>
  <c r="BH17" i="164"/>
  <c r="AO25" i="164"/>
  <c r="BM33" i="164"/>
  <c r="BM75" i="164" s="1"/>
  <c r="R19" i="164"/>
  <c r="BL36" i="164"/>
  <c r="AV19" i="164"/>
  <c r="AY33" i="164"/>
  <c r="AY75" i="164" s="1"/>
  <c r="AR28" i="164"/>
  <c r="Z37" i="164"/>
  <c r="BH39" i="164"/>
  <c r="BH81" i="164" s="1"/>
  <c r="BF21" i="164"/>
  <c r="AU25" i="164"/>
  <c r="AH29" i="164"/>
  <c r="AH71" i="164" s="1"/>
  <c r="AB42" i="164"/>
  <c r="BJ39" i="164"/>
  <c r="BJ81" i="164" s="1"/>
  <c r="BO28" i="164"/>
  <c r="AW28" i="164"/>
  <c r="BK23" i="164"/>
  <c r="AO38" i="164"/>
  <c r="AH40" i="164"/>
  <c r="AH82" i="164" s="1"/>
  <c r="AK22" i="164"/>
  <c r="R35" i="164"/>
  <c r="U32" i="164"/>
  <c r="AM19" i="164"/>
  <c r="AN19" i="164"/>
  <c r="O33" i="164"/>
  <c r="AZ26" i="164"/>
  <c r="AZ68" i="164" s="1"/>
  <c r="AD40" i="164"/>
  <c r="AD82" i="164" s="1"/>
  <c r="V40" i="164"/>
  <c r="V82" i="164" s="1"/>
  <c r="AJ26" i="164"/>
  <c r="AJ68" i="164" s="1"/>
  <c r="BE41" i="164"/>
  <c r="BE83" i="164" s="1"/>
  <c r="AM32" i="164"/>
  <c r="P34" i="164"/>
  <c r="AC24" i="164"/>
  <c r="Y42" i="164"/>
  <c r="AH26" i="164"/>
  <c r="AH68" i="164" s="1"/>
  <c r="BC39" i="164"/>
  <c r="BC81" i="164" s="1"/>
  <c r="BO16" i="164"/>
  <c r="AJ13" i="164"/>
  <c r="AA29" i="164"/>
  <c r="AA71" i="164" s="1"/>
  <c r="BC22" i="164"/>
  <c r="BI25" i="164"/>
  <c r="AQ15" i="164"/>
  <c r="AR27" i="164"/>
  <c r="Q22" i="164"/>
  <c r="AH35" i="164"/>
  <c r="O35" i="164"/>
  <c r="AY30" i="164"/>
  <c r="BC17" i="164"/>
  <c r="AY22" i="164"/>
  <c r="AX29" i="164"/>
  <c r="AX71" i="164" s="1"/>
  <c r="AR40" i="164"/>
  <c r="AR82" i="164" s="1"/>
  <c r="BE23" i="164"/>
  <c r="AC41" i="164"/>
  <c r="AC83" i="164" s="1"/>
  <c r="Q33" i="164"/>
  <c r="S42" i="164"/>
  <c r="AZ37" i="164"/>
  <c r="AF37" i="164"/>
  <c r="BI37" i="164"/>
  <c r="AI33" i="164"/>
  <c r="AI75" i="164" s="1"/>
  <c r="AA18" i="164"/>
  <c r="BD42" i="164"/>
  <c r="BI21" i="164"/>
  <c r="AZ17" i="164"/>
  <c r="AH19" i="164"/>
  <c r="AK13" i="164"/>
  <c r="AR26" i="164"/>
  <c r="AR68" i="164" s="1"/>
  <c r="BP19" i="164"/>
  <c r="AI35" i="164"/>
  <c r="AA35" i="164"/>
  <c r="AF19" i="164"/>
  <c r="AS39" i="164"/>
  <c r="AS81" i="164" s="1"/>
  <c r="AE20" i="164"/>
  <c r="AE62" i="164" s="1"/>
  <c r="BB21" i="164"/>
  <c r="BH26" i="164"/>
  <c r="BH68" i="164" s="1"/>
  <c r="BN31" i="164"/>
  <c r="W24" i="164"/>
  <c r="AW21" i="164"/>
  <c r="AB25" i="164"/>
  <c r="AA28" i="164"/>
  <c r="AI17" i="164"/>
  <c r="BB13" i="164"/>
  <c r="AK24" i="164"/>
  <c r="AE32" i="164"/>
  <c r="AY39" i="164"/>
  <c r="AY81" i="164" s="1"/>
  <c r="AI39" i="164"/>
  <c r="AI81" i="164" s="1"/>
  <c r="AJ15" i="164"/>
  <c r="BO23" i="164"/>
  <c r="AV18" i="164"/>
  <c r="P13" i="164"/>
  <c r="V18" i="164"/>
  <c r="AD27" i="164"/>
  <c r="R32" i="164"/>
  <c r="BE42" i="164"/>
  <c r="O25" i="164"/>
  <c r="AS17" i="164"/>
  <c r="AN36" i="164"/>
  <c r="AF24" i="164"/>
  <c r="AM22" i="164"/>
  <c r="BN15" i="164"/>
  <c r="AW37" i="164"/>
  <c r="AY36" i="164"/>
  <c r="AX14" i="164"/>
  <c r="BA31" i="164"/>
  <c r="W26" i="164"/>
  <c r="W68" i="164" s="1"/>
  <c r="BN18" i="164"/>
  <c r="Q29" i="164"/>
  <c r="AH28" i="164"/>
  <c r="P31" i="164"/>
  <c r="AV32" i="164"/>
  <c r="BE39" i="164"/>
  <c r="BE81" i="164" s="1"/>
  <c r="W36" i="164"/>
  <c r="AU41" i="164"/>
  <c r="AU83" i="164" s="1"/>
  <c r="AC29" i="164"/>
  <c r="AC71" i="164" s="1"/>
  <c r="P35" i="164"/>
  <c r="V21" i="164"/>
  <c r="AO36" i="164"/>
  <c r="AR41" i="164"/>
  <c r="AR83" i="164" s="1"/>
  <c r="BO22" i="164"/>
  <c r="AH22" i="164"/>
  <c r="BD39" i="164"/>
  <c r="BD81" i="164" s="1"/>
  <c r="T15" i="164"/>
  <c r="BI26" i="164"/>
  <c r="BI68" i="164" s="1"/>
  <c r="O23" i="164"/>
  <c r="AM30" i="164"/>
  <c r="AM41" i="164"/>
  <c r="AM83" i="164" s="1"/>
  <c r="AX26" i="164"/>
  <c r="AX68" i="164" s="1"/>
  <c r="AV35" i="164"/>
  <c r="T17" i="164"/>
  <c r="AR19" i="164"/>
  <c r="AZ29" i="164"/>
  <c r="AZ71" i="164" s="1"/>
  <c r="P27" i="164"/>
  <c r="BF15" i="164"/>
  <c r="AN22" i="164"/>
  <c r="AJ22" i="164"/>
  <c r="BG29" i="164"/>
  <c r="BG71" i="164" s="1"/>
  <c r="AR38" i="164"/>
  <c r="AX22" i="164"/>
  <c r="R39" i="164"/>
  <c r="AY14" i="164"/>
  <c r="BA15" i="164"/>
  <c r="AD38" i="164"/>
  <c r="BK33" i="164"/>
  <c r="BK75" i="164" s="1"/>
  <c r="AJ27" i="164"/>
  <c r="T40" i="164"/>
  <c r="T82" i="164" s="1"/>
  <c r="AH21" i="164"/>
  <c r="BB25" i="164"/>
  <c r="AO31" i="164"/>
  <c r="AN32" i="164"/>
  <c r="AH39" i="164"/>
  <c r="AH81" i="164" s="1"/>
  <c r="AS33" i="164"/>
  <c r="AS75" i="164" s="1"/>
  <c r="AJ42" i="164"/>
  <c r="O29" i="164"/>
  <c r="BH27" i="164"/>
  <c r="T33" i="164"/>
  <c r="T75" i="164" s="1"/>
  <c r="W41" i="164"/>
  <c r="W83" i="164" s="1"/>
  <c r="AJ17" i="164"/>
  <c r="AP17" i="164"/>
  <c r="AH32" i="164"/>
  <c r="S20" i="164"/>
  <c r="S62" i="164" s="1"/>
  <c r="P23" i="164"/>
  <c r="Y35" i="164"/>
  <c r="AX27" i="164"/>
  <c r="BP37" i="164"/>
  <c r="BB40" i="164"/>
  <c r="BB82" i="164" s="1"/>
  <c r="AA39" i="164"/>
  <c r="AA81" i="164" s="1"/>
  <c r="BL25" i="164"/>
  <c r="AU40" i="164"/>
  <c r="AU82" i="164" s="1"/>
  <c r="AX25" i="164"/>
  <c r="AM13" i="164"/>
  <c r="AP39" i="164"/>
  <c r="AP81" i="164" s="1"/>
  <c r="AQ29" i="164"/>
  <c r="AQ71" i="164" s="1"/>
  <c r="R16" i="164"/>
  <c r="BL17" i="164"/>
  <c r="BB33" i="164"/>
  <c r="BB75" i="164" s="1"/>
  <c r="S28" i="164"/>
  <c r="O27" i="164"/>
  <c r="O20" i="164"/>
  <c r="AI18" i="164"/>
  <c r="AA16" i="164"/>
  <c r="BI35" i="164"/>
  <c r="AY24" i="164"/>
  <c r="BI15" i="164"/>
  <c r="X22" i="164"/>
  <c r="Z31" i="164"/>
  <c r="AI31" i="164"/>
  <c r="X35" i="164"/>
  <c r="T24" i="164"/>
  <c r="V13" i="164"/>
  <c r="BF29" i="164"/>
  <c r="BF71" i="164" s="1"/>
  <c r="AO35" i="164"/>
  <c r="AJ14" i="164"/>
  <c r="BI14" i="164"/>
  <c r="BD19" i="164"/>
  <c r="BD35" i="164"/>
  <c r="AQ31" i="164"/>
  <c r="AJ23" i="164"/>
  <c r="BK34" i="164"/>
  <c r="BK76" i="164" s="1"/>
  <c r="BO34" i="164"/>
  <c r="BO76" i="164" s="1"/>
  <c r="BD34" i="164"/>
  <c r="BD76" i="164" s="1"/>
  <c r="AF34" i="164"/>
  <c r="AF76" i="164" s="1"/>
  <c r="AC34" i="164"/>
  <c r="AC76" i="164" s="1"/>
  <c r="AX34" i="164"/>
  <c r="AX76" i="164" s="1"/>
  <c r="AA34" i="164"/>
  <c r="AA76" i="164" s="1"/>
  <c r="AS34" i="164"/>
  <c r="AS76" i="164" s="1"/>
  <c r="AH34" i="164"/>
  <c r="AH76" i="164" s="1"/>
  <c r="AN34" i="164"/>
  <c r="AN76" i="164" s="1"/>
  <c r="AV34" i="164"/>
  <c r="AV76" i="164" s="1"/>
  <c r="BM34" i="164"/>
  <c r="BM76" i="164" s="1"/>
  <c r="AO34" i="164"/>
  <c r="AO76" i="164" s="1"/>
  <c r="BC34" i="164"/>
  <c r="BC76" i="164" s="1"/>
  <c r="AG34" i="164"/>
  <c r="AG76" i="164" s="1"/>
  <c r="BP34" i="164"/>
  <c r="BP76" i="164" s="1"/>
  <c r="BI34" i="164"/>
  <c r="BI76" i="164" s="1"/>
  <c r="AW34" i="164"/>
  <c r="AW76" i="164" s="1"/>
  <c r="AZ34" i="164"/>
  <c r="AZ76" i="164" s="1"/>
  <c r="AR34" i="164"/>
  <c r="AR76" i="164" s="1"/>
  <c r="BH34" i="164"/>
  <c r="BH76" i="164" s="1"/>
  <c r="AJ34" i="164"/>
  <c r="AJ76" i="164" s="1"/>
  <c r="X34" i="164"/>
  <c r="X76" i="164" s="1"/>
  <c r="Y34" i="164"/>
  <c r="Y76" i="164" s="1"/>
  <c r="AD34" i="164"/>
  <c r="AD76" i="164" s="1"/>
  <c r="AB34" i="164"/>
  <c r="AB76" i="164" s="1"/>
  <c r="AL34" i="164"/>
  <c r="AL76" i="164" s="1"/>
  <c r="AQ34" i="164"/>
  <c r="AQ76" i="164" s="1"/>
  <c r="AT34" i="164"/>
  <c r="AT76" i="164" s="1"/>
  <c r="BB34" i="164"/>
  <c r="BB76" i="164" s="1"/>
  <c r="BF34" i="164"/>
  <c r="BF76" i="164" s="1"/>
  <c r="BN34" i="164"/>
  <c r="BN76" i="164" s="1"/>
  <c r="BA34" i="164"/>
  <c r="BA76" i="164" s="1"/>
  <c r="BE34" i="164"/>
  <c r="BE76" i="164" s="1"/>
  <c r="BG34" i="164"/>
  <c r="BG76" i="164" s="1"/>
  <c r="BJ34" i="164"/>
  <c r="BJ76" i="164" s="1"/>
  <c r="BL34" i="164"/>
  <c r="BL76" i="164" s="1"/>
  <c r="W34" i="164"/>
  <c r="W76" i="164" s="1"/>
  <c r="AE34" i="164"/>
  <c r="AE76" i="164" s="1"/>
  <c r="Z34" i="164"/>
  <c r="Z76" i="164" s="1"/>
  <c r="AI34" i="164"/>
  <c r="AI76" i="164" s="1"/>
  <c r="AK34" i="164"/>
  <c r="AK76" i="164" s="1"/>
  <c r="AM34" i="164"/>
  <c r="AM76" i="164" s="1"/>
  <c r="AP34" i="164"/>
  <c r="AP76" i="164" s="1"/>
  <c r="AY34" i="164"/>
  <c r="AY76" i="164" s="1"/>
  <c r="BD77" i="164" l="1"/>
  <c r="AO77" i="164"/>
  <c r="X77" i="164"/>
  <c r="BI57" i="164"/>
  <c r="AI60" i="164"/>
  <c r="BL67" i="164"/>
  <c r="AX69" i="164"/>
  <c r="AH74" i="164"/>
  <c r="BB67" i="164"/>
  <c r="AJ64" i="164"/>
  <c r="BO64" i="164"/>
  <c r="AX56" i="164"/>
  <c r="AM64" i="164"/>
  <c r="V60" i="164"/>
  <c r="AJ57" i="164"/>
  <c r="AK66" i="164"/>
  <c r="AB67" i="164"/>
  <c r="AF61" i="164"/>
  <c r="BI63" i="164"/>
  <c r="BI79" i="164"/>
  <c r="AQ57" i="164"/>
  <c r="AJ55" i="164"/>
  <c r="Y84" i="164"/>
  <c r="U74" i="164"/>
  <c r="AO80" i="164"/>
  <c r="BF63" i="164"/>
  <c r="AT63" i="164"/>
  <c r="Z66" i="164"/>
  <c r="AR67" i="164"/>
  <c r="AZ77" i="164"/>
  <c r="BO55" i="164"/>
  <c r="AI64" i="164"/>
  <c r="X67" i="164"/>
  <c r="W56" i="164"/>
  <c r="BK77" i="164"/>
  <c r="BK70" i="164"/>
  <c r="BP57" i="164"/>
  <c r="BP73" i="164"/>
  <c r="AO64" i="164"/>
  <c r="AQ56" i="164"/>
  <c r="AZ72" i="164"/>
  <c r="BG69" i="164"/>
  <c r="AC79" i="164"/>
  <c r="BA79" i="164"/>
  <c r="AX70" i="164"/>
  <c r="BE74" i="164"/>
  <c r="BA67" i="164"/>
  <c r="BM72" i="164"/>
  <c r="AF57" i="164"/>
  <c r="AB70" i="164"/>
  <c r="AA73" i="164"/>
  <c r="AB66" i="164"/>
  <c r="BF61" i="164"/>
  <c r="BD58" i="164"/>
  <c r="V64" i="164"/>
  <c r="AT60" i="164"/>
  <c r="AN67" i="164"/>
  <c r="BF60" i="164"/>
  <c r="U56" i="164"/>
  <c r="AJ66" i="164"/>
  <c r="AR78" i="164"/>
  <c r="AS80" i="164"/>
  <c r="BM80" i="164"/>
  <c r="AS77" i="164"/>
  <c r="BA69" i="164"/>
  <c r="AP69" i="164"/>
  <c r="BI64" i="164"/>
  <c r="BB84" i="164"/>
  <c r="BG59" i="164"/>
  <c r="BI61" i="164"/>
  <c r="BI59" i="164"/>
  <c r="AL63" i="164"/>
  <c r="BO59" i="164"/>
  <c r="BB64" i="164"/>
  <c r="AA61" i="164"/>
  <c r="BH80" i="164"/>
  <c r="AO55" i="164"/>
  <c r="AI56" i="164"/>
  <c r="AR65" i="164"/>
  <c r="BN74" i="164"/>
  <c r="AW61" i="164"/>
  <c r="Z56" i="164"/>
  <c r="AX58" i="164"/>
  <c r="BO73" i="164"/>
  <c r="BD74" i="164"/>
  <c r="AC67" i="164"/>
  <c r="BJ65" i="164"/>
  <c r="AD78" i="164"/>
  <c r="AH73" i="164"/>
  <c r="AY84" i="164"/>
  <c r="AD70" i="164"/>
  <c r="AE84" i="164"/>
  <c r="AQ59" i="164"/>
  <c r="Y69" i="164"/>
  <c r="BF59" i="164"/>
  <c r="AT79" i="164"/>
  <c r="BH58" i="164"/>
  <c r="BB66" i="164"/>
  <c r="AL61" i="164"/>
  <c r="BG79" i="164"/>
  <c r="AT67" i="164"/>
  <c r="AK79" i="164"/>
  <c r="AS60" i="164"/>
  <c r="AK59" i="164"/>
  <c r="AS78" i="164"/>
  <c r="AU63" i="164"/>
  <c r="V61" i="164"/>
  <c r="BF74" i="164"/>
  <c r="BB72" i="164"/>
  <c r="BP56" i="164"/>
  <c r="Y70" i="164"/>
  <c r="BJ63" i="164"/>
  <c r="AE60" i="164"/>
  <c r="BE77" i="164"/>
  <c r="X70" i="164"/>
  <c r="AN60" i="164"/>
  <c r="AV79" i="164"/>
  <c r="BI58" i="164"/>
  <c r="AH79" i="164"/>
  <c r="AZ60" i="164"/>
  <c r="AG60" i="164"/>
  <c r="AL65" i="164"/>
  <c r="BG72" i="164"/>
  <c r="AR79" i="164"/>
  <c r="V70" i="164"/>
  <c r="AO69" i="164"/>
  <c r="AL60" i="164"/>
  <c r="AS79" i="164"/>
  <c r="AS67" i="164"/>
  <c r="AY73" i="164"/>
  <c r="BB69" i="164"/>
  <c r="Y56" i="164"/>
  <c r="BP69" i="164"/>
  <c r="AH60" i="164"/>
  <c r="AE78" i="164"/>
  <c r="BD66" i="164"/>
  <c r="AS84" i="164"/>
  <c r="BB60" i="164"/>
  <c r="AY77" i="164"/>
  <c r="S79" i="164"/>
  <c r="BO74" i="164"/>
  <c r="AE72" i="164"/>
  <c r="V57" i="164"/>
  <c r="Z74" i="164"/>
  <c r="AR77" i="164"/>
  <c r="AX60" i="164"/>
  <c r="AD58" i="164"/>
  <c r="BF79" i="164"/>
  <c r="AU61" i="164"/>
  <c r="U59" i="164"/>
  <c r="BL58" i="164"/>
  <c r="BH78" i="164"/>
  <c r="BK84" i="164"/>
  <c r="AK74" i="164"/>
  <c r="AT55" i="164"/>
  <c r="AS70" i="164"/>
  <c r="BC78" i="164"/>
  <c r="BG58" i="164"/>
  <c r="U66" i="164"/>
  <c r="BL69" i="164"/>
  <c r="Z80" i="164"/>
  <c r="V72" i="164"/>
  <c r="Z58" i="164"/>
  <c r="AG56" i="164"/>
  <c r="X79" i="164"/>
  <c r="AS55" i="164"/>
  <c r="AB79" i="164"/>
  <c r="BK78" i="164"/>
  <c r="AS63" i="164"/>
  <c r="AW55" i="164"/>
  <c r="BN84" i="164"/>
  <c r="S74" i="164"/>
  <c r="AZ84" i="164"/>
  <c r="Y66" i="164"/>
  <c r="AU64" i="164"/>
  <c r="BH79" i="164"/>
  <c r="BP67" i="164"/>
  <c r="AX78" i="164"/>
  <c r="AX73" i="164"/>
  <c r="V65" i="164"/>
  <c r="AP73" i="164"/>
  <c r="AK56" i="164"/>
  <c r="BO84" i="164"/>
  <c r="AI84" i="164"/>
  <c r="BL66" i="164"/>
  <c r="BE66" i="164"/>
  <c r="AP64" i="164"/>
  <c r="AI61" i="164"/>
  <c r="BA84" i="164"/>
  <c r="W61" i="164"/>
  <c r="AN65" i="164"/>
  <c r="AC69" i="164"/>
  <c r="BL74" i="164"/>
  <c r="BJ58" i="164"/>
  <c r="X61" i="164"/>
  <c r="BN55" i="164"/>
  <c r="AY58" i="164"/>
  <c r="AM79" i="164"/>
  <c r="AG67" i="164"/>
  <c r="AS61" i="164"/>
  <c r="BJ84" i="164"/>
  <c r="BL63" i="164"/>
  <c r="BL64" i="164"/>
  <c r="BE56" i="164"/>
  <c r="AO60" i="164"/>
  <c r="BE59" i="164"/>
  <c r="BG78" i="164"/>
  <c r="T64" i="164"/>
  <c r="BC65" i="164"/>
  <c r="BC69" i="164"/>
  <c r="X84" i="164"/>
  <c r="AE59" i="164"/>
  <c r="W64" i="164"/>
  <c r="BH57" i="164"/>
  <c r="BG55" i="164"/>
  <c r="BD72" i="164"/>
  <c r="AL70" i="164"/>
  <c r="BF70" i="164"/>
  <c r="BF66" i="164"/>
  <c r="BO63" i="164"/>
  <c r="BN58" i="164"/>
  <c r="T58" i="164"/>
  <c r="AE63" i="164"/>
  <c r="AF74" i="164"/>
  <c r="AX59" i="164"/>
  <c r="BB56" i="164"/>
  <c r="BJ60" i="164"/>
  <c r="X72" i="164"/>
  <c r="BL72" i="164"/>
  <c r="AV57" i="164"/>
  <c r="BB65" i="164"/>
  <c r="AE79" i="164"/>
  <c r="W57" i="164"/>
  <c r="AC60" i="164"/>
  <c r="AU56" i="164"/>
  <c r="BC74" i="164"/>
  <c r="S58" i="164"/>
  <c r="AA56" i="164"/>
  <c r="AP56" i="164"/>
  <c r="AV67" i="164"/>
  <c r="AP60" i="164"/>
  <c r="BG66" i="164"/>
  <c r="AX65" i="164"/>
  <c r="AX72" i="164"/>
  <c r="BM74" i="164"/>
  <c r="AT59" i="164"/>
  <c r="AI55" i="164"/>
  <c r="BE70" i="164"/>
  <c r="AD84" i="164"/>
  <c r="BF73" i="164"/>
  <c r="BN77" i="164"/>
  <c r="BN65" i="164"/>
  <c r="AB55" i="164"/>
  <c r="AY74" i="164"/>
  <c r="BE60" i="164"/>
  <c r="AC65" i="164"/>
  <c r="AK70" i="164"/>
  <c r="BK61" i="164"/>
  <c r="AS66" i="164"/>
  <c r="AG66" i="164"/>
  <c r="AQ63" i="164"/>
  <c r="BD61" i="164"/>
  <c r="AI73" i="164"/>
  <c r="AY66" i="164"/>
  <c r="BL59" i="164"/>
  <c r="AM55" i="164"/>
  <c r="Y77" i="164"/>
  <c r="AP59" i="164"/>
  <c r="BH69" i="164"/>
  <c r="AH63" i="164"/>
  <c r="AD80" i="164"/>
  <c r="AX64" i="164"/>
  <c r="AN64" i="164"/>
  <c r="AR61" i="164"/>
  <c r="T57" i="164"/>
  <c r="AV74" i="164"/>
  <c r="BN60" i="164"/>
  <c r="AY78" i="164"/>
  <c r="AF66" i="164"/>
  <c r="BE84" i="164"/>
  <c r="BB55" i="164"/>
  <c r="AW63" i="164"/>
  <c r="BB63" i="164"/>
  <c r="AA77" i="164"/>
  <c r="AK55" i="164"/>
  <c r="BD84" i="164"/>
  <c r="AF79" i="164"/>
  <c r="AY64" i="164"/>
  <c r="AH77" i="164"/>
  <c r="BI67" i="164"/>
  <c r="BO58" i="164"/>
  <c r="AC66" i="164"/>
  <c r="BK65" i="164"/>
  <c r="AB84" i="164"/>
  <c r="AV61" i="164"/>
  <c r="AO67" i="164"/>
  <c r="AS58" i="164"/>
  <c r="AC59" i="164"/>
  <c r="AC77" i="164"/>
  <c r="U72" i="164"/>
  <c r="AJ74" i="164"/>
  <c r="AK78" i="164"/>
  <c r="BO56" i="164"/>
  <c r="AW56" i="164"/>
  <c r="AJ60" i="164"/>
  <c r="BH55" i="164"/>
  <c r="AY60" i="164"/>
  <c r="U67" i="164"/>
  <c r="BL55" i="164"/>
  <c r="BO72" i="164"/>
  <c r="BN79" i="164"/>
  <c r="AA80" i="164"/>
  <c r="AY70" i="164"/>
  <c r="BO67" i="164"/>
  <c r="AP66" i="164"/>
  <c r="BC63" i="164"/>
  <c r="AQ66" i="164"/>
  <c r="AK80" i="164"/>
  <c r="AY61" i="164"/>
  <c r="BB79" i="164"/>
  <c r="AY59" i="164"/>
  <c r="W80" i="164"/>
  <c r="BH66" i="164"/>
  <c r="AG70" i="164"/>
  <c r="AT80" i="164"/>
  <c r="W67" i="164"/>
  <c r="AR64" i="164"/>
  <c r="AH72" i="164"/>
  <c r="BG70" i="164"/>
  <c r="AK73" i="164"/>
  <c r="AG57" i="164"/>
  <c r="AM59" i="164"/>
  <c r="AT64" i="164"/>
  <c r="T67" i="164"/>
  <c r="BN61" i="164"/>
  <c r="BB58" i="164"/>
  <c r="AL72" i="164"/>
  <c r="BM56" i="164"/>
  <c r="BF69" i="164"/>
  <c r="AZ58" i="164"/>
  <c r="AE58" i="164"/>
  <c r="AG58" i="164"/>
  <c r="AS74" i="164"/>
  <c r="AP57" i="164"/>
  <c r="BM55" i="164"/>
  <c r="AN70" i="164"/>
  <c r="BA72" i="164"/>
  <c r="AR84" i="164"/>
  <c r="AV66" i="164"/>
  <c r="AD63" i="164"/>
  <c r="AM78" i="164"/>
  <c r="BH77" i="164"/>
  <c r="BD56" i="164"/>
  <c r="AN56" i="164"/>
  <c r="BP64" i="164"/>
  <c r="AE64" i="164"/>
  <c r="BM69" i="164"/>
  <c r="AY55" i="164"/>
  <c r="AO66" i="164"/>
  <c r="AN77" i="164"/>
  <c r="S59" i="164"/>
  <c r="S65" i="164"/>
  <c r="AT74" i="164"/>
  <c r="V73" i="164"/>
  <c r="AC58" i="164"/>
  <c r="V66" i="164"/>
  <c r="AF72" i="164"/>
  <c r="BB59" i="164"/>
  <c r="AP79" i="164"/>
  <c r="S73" i="164"/>
  <c r="BP74" i="164"/>
  <c r="AI69" i="164"/>
  <c r="BC80" i="164"/>
  <c r="BA64" i="164"/>
  <c r="AG79" i="164"/>
  <c r="Y80" i="164"/>
  <c r="AH84" i="164"/>
  <c r="BD73" i="164"/>
  <c r="AJ72" i="164"/>
  <c r="AB80" i="164"/>
  <c r="AZ73" i="164"/>
  <c r="AL77" i="164"/>
  <c r="Y63" i="164"/>
  <c r="BF65" i="164"/>
  <c r="BD79" i="164"/>
  <c r="BF58" i="164"/>
  <c r="AO70" i="164"/>
  <c r="BJ67" i="164"/>
  <c r="AL55" i="164"/>
  <c r="AD59" i="164"/>
  <c r="BC55" i="164"/>
  <c r="W63" i="164"/>
  <c r="BI80" i="164"/>
  <c r="V78" i="164"/>
  <c r="AA65" i="164"/>
  <c r="AZ69" i="164"/>
  <c r="AW72" i="164"/>
  <c r="S63" i="164"/>
  <c r="BN72" i="164"/>
  <c r="AK65" i="164"/>
  <c r="X66" i="164"/>
  <c r="BP59" i="164"/>
  <c r="AL80" i="164"/>
  <c r="Z63" i="164"/>
  <c r="AA78" i="164"/>
  <c r="BC61" i="164"/>
  <c r="AG64" i="164"/>
  <c r="BA74" i="164"/>
  <c r="BA58" i="164"/>
  <c r="BL65" i="164"/>
  <c r="AA59" i="164"/>
  <c r="AN59" i="164"/>
  <c r="AC78" i="164"/>
  <c r="AF63" i="164"/>
  <c r="AP72" i="164"/>
  <c r="AA55" i="164"/>
  <c r="BM84" i="164"/>
  <c r="BB70" i="164"/>
  <c r="AW66" i="164"/>
  <c r="BN56" i="164"/>
  <c r="Y79" i="164"/>
  <c r="AM67" i="164"/>
  <c r="AB77" i="164"/>
  <c r="AS73" i="164"/>
  <c r="BA77" i="164"/>
  <c r="AA74" i="164"/>
  <c r="Y72" i="164"/>
  <c r="AV80" i="164"/>
  <c r="W72" i="164"/>
  <c r="AB64" i="164"/>
  <c r="AA67" i="164"/>
  <c r="AP55" i="164"/>
  <c r="AX63" i="164"/>
  <c r="AV55" i="164"/>
  <c r="X74" i="164"/>
  <c r="Y78" i="164"/>
  <c r="AO63" i="164"/>
  <c r="AN57" i="164"/>
  <c r="BI73" i="164"/>
  <c r="BK67" i="164"/>
  <c r="AE77" i="164"/>
  <c r="BH73" i="164"/>
  <c r="BM78" i="164"/>
  <c r="AP63" i="164"/>
  <c r="S56" i="164"/>
  <c r="Y59" i="164"/>
  <c r="BP72" i="164"/>
  <c r="S60" i="164"/>
  <c r="BE79" i="164"/>
  <c r="AB78" i="164"/>
  <c r="AI80" i="164"/>
  <c r="BH61" i="164"/>
  <c r="X69" i="164"/>
  <c r="BO78" i="164"/>
  <c r="AM69" i="164"/>
  <c r="T79" i="164"/>
  <c r="BJ56" i="164"/>
  <c r="BA55" i="164"/>
  <c r="AO58" i="164"/>
  <c r="BH65" i="164"/>
  <c r="BC67" i="164"/>
  <c r="AX66" i="164"/>
  <c r="BH70" i="164"/>
  <c r="U79" i="164"/>
  <c r="W73" i="164"/>
  <c r="Z67" i="164"/>
  <c r="AZ65" i="164"/>
  <c r="AT57" i="164"/>
  <c r="BD65" i="164"/>
  <c r="AV65" i="164"/>
  <c r="AN66" i="164"/>
  <c r="AV63" i="164"/>
  <c r="AO72" i="164"/>
  <c r="AK60" i="164"/>
  <c r="AT69" i="164"/>
  <c r="AZ66" i="164"/>
  <c r="BG65" i="164"/>
  <c r="BP78" i="164"/>
  <c r="BN69" i="164"/>
  <c r="AU79" i="164"/>
  <c r="BK56" i="164"/>
  <c r="BP70" i="164"/>
  <c r="BN67" i="164"/>
  <c r="T84" i="164"/>
  <c r="AT78" i="164"/>
  <c r="AH78" i="164"/>
  <c r="BO60" i="164"/>
  <c r="BG64" i="164"/>
  <c r="AV56" i="164"/>
  <c r="W70" i="164"/>
  <c r="W69" i="164"/>
  <c r="W74" i="164"/>
  <c r="BK55" i="164"/>
  <c r="BF64" i="164"/>
  <c r="AK61" i="164"/>
  <c r="BF84" i="164"/>
  <c r="AM73" i="164"/>
  <c r="AF59" i="164"/>
  <c r="W58" i="164"/>
  <c r="AN63" i="164"/>
  <c r="AZ78" i="164"/>
  <c r="X58" i="164"/>
  <c r="U60" i="164"/>
  <c r="BF67" i="164"/>
  <c r="BN78" i="164"/>
  <c r="AP61" i="164"/>
  <c r="AW59" i="164"/>
  <c r="BP58" i="164"/>
  <c r="AD73" i="164"/>
  <c r="AA57" i="164"/>
  <c r="AO74" i="164"/>
  <c r="BJ78" i="164"/>
  <c r="AV73" i="164"/>
  <c r="BN80" i="164"/>
  <c r="AZ80" i="164"/>
  <c r="V58" i="164"/>
  <c r="AX74" i="164"/>
  <c r="BG84" i="164"/>
  <c r="AF84" i="164"/>
  <c r="AW73" i="164"/>
  <c r="AC61" i="164"/>
  <c r="AU73" i="164"/>
  <c r="BB74" i="164"/>
  <c r="AC55" i="164"/>
  <c r="W77" i="164"/>
  <c r="BL73" i="164"/>
  <c r="AB57" i="164"/>
  <c r="BE64" i="164"/>
  <c r="AU74" i="164"/>
  <c r="X60" i="164"/>
  <c r="BM64" i="164"/>
  <c r="AU80" i="164"/>
  <c r="AZ57" i="164"/>
  <c r="BC66" i="164"/>
  <c r="BA59" i="164"/>
  <c r="BA80" i="164"/>
  <c r="AJ65" i="164"/>
  <c r="BI56" i="164"/>
  <c r="V55" i="164"/>
  <c r="Z73" i="164"/>
  <c r="BI77" i="164"/>
  <c r="AX67" i="164"/>
  <c r="AJ59" i="164"/>
  <c r="AN74" i="164"/>
  <c r="BA57" i="164"/>
  <c r="AR80" i="164"/>
  <c r="BF57" i="164"/>
  <c r="T59" i="164"/>
  <c r="AM72" i="164"/>
  <c r="AO78" i="164"/>
  <c r="AW79" i="164"/>
  <c r="AN78" i="164"/>
  <c r="AV60" i="164"/>
  <c r="AI59" i="164"/>
  <c r="W66" i="164"/>
  <c r="AI77" i="164"/>
  <c r="AH61" i="164"/>
  <c r="AA60" i="164"/>
  <c r="AZ79" i="164"/>
  <c r="BE65" i="164"/>
  <c r="BC59" i="164"/>
  <c r="BC64" i="164"/>
  <c r="AN61" i="164"/>
  <c r="AK64" i="164"/>
  <c r="AW70" i="164"/>
  <c r="Z79" i="164"/>
  <c r="BL78" i="164"/>
  <c r="BH59" i="164"/>
  <c r="AZ67" i="164"/>
  <c r="S57" i="164"/>
  <c r="AD72" i="164"/>
  <c r="AU77" i="164"/>
  <c r="AL57" i="164"/>
  <c r="BF55" i="164"/>
  <c r="BD67" i="164"/>
  <c r="BJ74" i="164"/>
  <c r="AB63" i="164"/>
  <c r="BK66" i="164"/>
  <c r="BK74" i="164"/>
  <c r="BN70" i="164"/>
  <c r="AY65" i="164"/>
  <c r="AH55" i="164"/>
  <c r="AT61" i="164"/>
  <c r="AF77" i="164"/>
  <c r="AJ63" i="164"/>
  <c r="V69" i="164"/>
  <c r="BF78" i="164"/>
  <c r="AG74" i="164"/>
  <c r="AX84" i="164"/>
  <c r="AJ80" i="164"/>
  <c r="BG77" i="164"/>
  <c r="AU57" i="164"/>
  <c r="AS57" i="164"/>
  <c r="AL59" i="164"/>
  <c r="BP80" i="164"/>
  <c r="BK72" i="164"/>
  <c r="BL80" i="164"/>
  <c r="U70" i="164"/>
  <c r="BJ64" i="164"/>
  <c r="BE80" i="164"/>
  <c r="U55" i="164"/>
  <c r="U58" i="164"/>
  <c r="BO57" i="164"/>
  <c r="AE65" i="164"/>
  <c r="BK59" i="164"/>
  <c r="AU65" i="164"/>
  <c r="BD57" i="164"/>
  <c r="BO61" i="164"/>
  <c r="BF77" i="164"/>
  <c r="AM57" i="164"/>
  <c r="AQ79" i="164"/>
  <c r="AD60" i="164"/>
  <c r="BC84" i="164"/>
  <c r="AS69" i="164"/>
  <c r="BO79" i="164"/>
  <c r="BE72" i="164"/>
  <c r="BM79" i="164"/>
  <c r="AD56" i="164"/>
  <c r="AP74" i="164"/>
  <c r="AJ70" i="164"/>
  <c r="AF56" i="164"/>
  <c r="BH72" i="164"/>
  <c r="X63" i="164"/>
  <c r="AF80" i="164"/>
  <c r="X80" i="164"/>
  <c r="BL61" i="164"/>
  <c r="AH65" i="164"/>
  <c r="AY57" i="164"/>
  <c r="X73" i="164"/>
  <c r="BL70" i="164"/>
  <c r="AY79" i="164"/>
  <c r="S69" i="164"/>
  <c r="X59" i="164"/>
  <c r="BH63" i="164"/>
  <c r="AO65" i="164"/>
  <c r="AV78" i="164"/>
  <c r="AB60" i="164"/>
  <c r="AQ78" i="164"/>
  <c r="BA70" i="164"/>
  <c r="AI72" i="164"/>
  <c r="W65" i="164"/>
  <c r="BM66" i="164"/>
  <c r="S78" i="164"/>
  <c r="AR74" i="164"/>
  <c r="AT58" i="164"/>
  <c r="AI74" i="164"/>
  <c r="AN73" i="164"/>
  <c r="AR57" i="164"/>
  <c r="BP55" i="164"/>
  <c r="Y65" i="164"/>
  <c r="AS56" i="164"/>
  <c r="T70" i="164"/>
  <c r="AZ64" i="164"/>
  <c r="Y57" i="164"/>
  <c r="AA84" i="164"/>
  <c r="AZ63" i="164"/>
  <c r="AT77" i="164"/>
  <c r="AK72" i="164"/>
  <c r="Y58" i="164"/>
  <c r="AF73" i="164"/>
  <c r="AQ58" i="164"/>
  <c r="BJ59" i="164"/>
  <c r="AU84" i="164"/>
  <c r="BP60" i="164"/>
  <c r="AD74" i="164"/>
  <c r="AG73" i="164"/>
  <c r="Z72" i="164"/>
  <c r="BE57" i="164"/>
  <c r="BB73" i="164"/>
  <c r="AE57" i="164"/>
  <c r="AE70" i="164"/>
  <c r="AG65" i="164"/>
  <c r="AK58" i="164"/>
  <c r="BC57" i="164"/>
  <c r="AC84" i="164"/>
  <c r="AB59" i="164"/>
  <c r="T73" i="164"/>
  <c r="BH67" i="164"/>
  <c r="BA61" i="164"/>
  <c r="BD55" i="164"/>
  <c r="U61" i="164"/>
  <c r="AL74" i="164"/>
  <c r="AE67" i="164"/>
  <c r="AW78" i="164"/>
  <c r="AM63" i="164"/>
  <c r="BB78" i="164"/>
  <c r="AC56" i="164"/>
  <c r="BK60" i="164"/>
  <c r="AC64" i="164"/>
  <c r="AB73" i="164"/>
  <c r="AA66" i="164"/>
  <c r="BK73" i="164"/>
  <c r="AH80" i="164"/>
  <c r="BJ57" i="164"/>
  <c r="AQ80" i="164"/>
  <c r="AT70" i="164"/>
  <c r="BL79" i="164"/>
  <c r="AY80" i="164"/>
  <c r="AX55" i="164"/>
  <c r="AW64" i="164"/>
  <c r="AJ78" i="164"/>
  <c r="BN66" i="164"/>
  <c r="BD63" i="164"/>
  <c r="AG78" i="164"/>
  <c r="BM67" i="164"/>
  <c r="AQ61" i="164"/>
  <c r="AI67" i="164"/>
  <c r="AN84" i="164"/>
  <c r="AW80" i="164"/>
  <c r="AM60" i="164"/>
  <c r="Z61" i="164"/>
  <c r="BD80" i="164"/>
  <c r="T56" i="164"/>
  <c r="AR63" i="164"/>
  <c r="S77" i="164"/>
  <c r="BJ72" i="164"/>
  <c r="AE61" i="164"/>
  <c r="AW84" i="164"/>
  <c r="AS64" i="164"/>
  <c r="AP70" i="164"/>
  <c r="AU72" i="164"/>
  <c r="U64" i="164"/>
  <c r="AZ74" i="164"/>
  <c r="Z59" i="164"/>
  <c r="BN59" i="164"/>
  <c r="BD78" i="164"/>
  <c r="AI65" i="164"/>
  <c r="AW57" i="164"/>
  <c r="AB65" i="164"/>
  <c r="AR72" i="164"/>
  <c r="AP65" i="164"/>
  <c r="S67" i="164"/>
  <c r="AG55" i="164"/>
  <c r="AK69" i="164"/>
  <c r="BA60" i="164"/>
  <c r="U78" i="164"/>
  <c r="BD64" i="164"/>
  <c r="U80" i="164"/>
  <c r="AZ61" i="164"/>
  <c r="BA63" i="164"/>
  <c r="BH64" i="164"/>
  <c r="AN55" i="164"/>
  <c r="AL66" i="164"/>
  <c r="AM84" i="164"/>
  <c r="Y55" i="164"/>
  <c r="AB61" i="164"/>
  <c r="BO66" i="164"/>
  <c r="BP84" i="164"/>
  <c r="BK58" i="164"/>
  <c r="AV72" i="164"/>
  <c r="AI78" i="164"/>
  <c r="BA78" i="164"/>
  <c r="BM57" i="164"/>
  <c r="AC74" i="164"/>
  <c r="X57" i="164"/>
  <c r="BE69" i="164"/>
  <c r="AJ58" i="164"/>
  <c r="AF65" i="164"/>
  <c r="BI65" i="164"/>
  <c r="BC56" i="164"/>
  <c r="BC58" i="164"/>
  <c r="AZ55" i="164"/>
  <c r="BJ79" i="164"/>
  <c r="AX77" i="164"/>
  <c r="AL78" i="164"/>
  <c r="BK80" i="164"/>
  <c r="AC80" i="164"/>
  <c r="AW60" i="164"/>
  <c r="Z70" i="164"/>
  <c r="AG72" i="164"/>
  <c r="BF72" i="164"/>
  <c r="AG61" i="164"/>
  <c r="AN79" i="164"/>
  <c r="AW65" i="164"/>
  <c r="AH66" i="164"/>
  <c r="AQ74" i="164"/>
  <c r="BN63" i="164"/>
  <c r="AQ84" i="164"/>
  <c r="BI60" i="164"/>
  <c r="BE63" i="164"/>
  <c r="AX80" i="164"/>
  <c r="AX57" i="164"/>
  <c r="BI69" i="164"/>
  <c r="Z69" i="164"/>
  <c r="BA66" i="164"/>
  <c r="BD70" i="164"/>
  <c r="Z78" i="164"/>
  <c r="AK84" i="164"/>
  <c r="BK69" i="164"/>
  <c r="AC57" i="164"/>
  <c r="BL77" i="164"/>
  <c r="AR56" i="164"/>
  <c r="Y61" i="164"/>
  <c r="BJ66" i="164"/>
  <c r="BM61" i="164"/>
  <c r="T69" i="164"/>
  <c r="AR55" i="164"/>
  <c r="Y73" i="164"/>
  <c r="BM65" i="164"/>
  <c r="Z60" i="164"/>
  <c r="BJ61" i="164"/>
  <c r="BG80" i="164"/>
  <c r="AU59" i="164"/>
  <c r="BL56" i="164"/>
  <c r="AJ79" i="164"/>
  <c r="BG56" i="164"/>
  <c r="W84" i="164"/>
  <c r="BA56" i="164"/>
  <c r="BP63" i="164"/>
  <c r="AS65" i="164"/>
  <c r="V80" i="164"/>
  <c r="AP77" i="164"/>
  <c r="AL64" i="164"/>
  <c r="U57" i="164"/>
  <c r="BI72" i="164"/>
  <c r="S66" i="164"/>
  <c r="U84" i="164"/>
  <c r="T65" i="164"/>
  <c r="AY67" i="164"/>
  <c r="S80" i="164"/>
  <c r="AQ73" i="164"/>
  <c r="AJ56" i="164"/>
  <c r="T66" i="164"/>
  <c r="X64" i="164"/>
  <c r="AA58" i="164"/>
  <c r="S70" i="164"/>
  <c r="BP79" i="164"/>
  <c r="AJ84" i="164"/>
  <c r="AO73" i="164"/>
  <c r="AJ69" i="164"/>
  <c r="AY56" i="164"/>
  <c r="AV77" i="164"/>
  <c r="AH64" i="164"/>
  <c r="V63" i="164"/>
  <c r="W78" i="164"/>
  <c r="AH70" i="164"/>
  <c r="BA73" i="164"/>
  <c r="BN57" i="164"/>
  <c r="AS59" i="164"/>
  <c r="AD69" i="164"/>
  <c r="BO65" i="164"/>
  <c r="AE74" i="164"/>
  <c r="AA70" i="164"/>
  <c r="BN73" i="164"/>
  <c r="BP61" i="164"/>
  <c r="AZ59" i="164"/>
  <c r="S84" i="164"/>
  <c r="AY72" i="164"/>
  <c r="AR69" i="164"/>
  <c r="AM74" i="164"/>
  <c r="AM61" i="164"/>
  <c r="BO70" i="164"/>
  <c r="AU67" i="164"/>
  <c r="AR70" i="164"/>
  <c r="AM77" i="164"/>
  <c r="BI55" i="164"/>
  <c r="AD67" i="164"/>
  <c r="S72" i="164"/>
  <c r="BJ77" i="164"/>
  <c r="T61" i="164"/>
  <c r="BM73" i="164"/>
  <c r="AT84" i="164"/>
  <c r="AO84" i="164"/>
  <c r="BC73" i="164"/>
  <c r="AV64" i="164"/>
  <c r="AO61" i="164"/>
  <c r="AM80" i="164"/>
  <c r="AQ55" i="164"/>
  <c r="T78" i="164"/>
  <c r="AQ70" i="164"/>
  <c r="BB61" i="164"/>
  <c r="AC63" i="164"/>
  <c r="AL84" i="164"/>
  <c r="BH74" i="164"/>
  <c r="AA64" i="164"/>
  <c r="U73" i="164"/>
  <c r="BO77" i="164"/>
  <c r="AH58" i="164"/>
  <c r="AJ73" i="164"/>
  <c r="X55" i="164"/>
  <c r="BI84" i="164"/>
  <c r="AW77" i="164"/>
  <c r="Y67" i="164"/>
  <c r="AI70" i="164"/>
  <c r="BM77" i="164"/>
  <c r="BE61" i="164"/>
  <c r="X65" i="164"/>
  <c r="AO56" i="164"/>
  <c r="AL69" i="164"/>
  <c r="U63" i="164"/>
  <c r="V67" i="164"/>
  <c r="AQ69" i="164"/>
  <c r="S61" i="164"/>
  <c r="T77" i="164"/>
  <c r="BE78" i="164"/>
  <c r="BE73" i="164"/>
  <c r="AL79" i="164"/>
  <c r="AT72" i="164"/>
  <c r="AR66" i="164"/>
  <c r="Y64" i="164"/>
  <c r="AV59" i="164"/>
  <c r="Z84" i="164"/>
  <c r="Z65" i="164"/>
  <c r="AU66" i="164"/>
  <c r="AU55" i="164"/>
  <c r="AH67" i="164"/>
  <c r="AM56" i="164"/>
  <c r="AQ72" i="164"/>
  <c r="BJ55" i="164"/>
  <c r="BB57" i="164"/>
  <c r="BJ69" i="164"/>
  <c r="AN58" i="164"/>
  <c r="S64" i="164"/>
  <c r="AA79" i="164"/>
  <c r="AV69" i="164"/>
  <c r="AM58" i="164"/>
  <c r="AK67" i="164"/>
  <c r="AJ77" i="164"/>
  <c r="AB72" i="164"/>
  <c r="AK63" i="164"/>
  <c r="AR73" i="164"/>
  <c r="AD55" i="164"/>
  <c r="AF60" i="164"/>
  <c r="T80" i="164"/>
  <c r="BF80" i="164"/>
  <c r="AF69" i="164"/>
  <c r="BP77" i="164"/>
  <c r="AO79" i="164"/>
  <c r="AL73" i="164"/>
  <c r="AY63" i="164"/>
  <c r="AF58" i="164"/>
  <c r="AI63" i="164"/>
  <c r="V79" i="164"/>
  <c r="AV70" i="164"/>
  <c r="AS72" i="164"/>
  <c r="AJ67" i="164"/>
  <c r="AW58" i="164"/>
  <c r="BI74" i="164"/>
  <c r="AU69" i="164"/>
  <c r="BK64" i="164"/>
  <c r="BP65" i="164"/>
  <c r="AH57" i="164"/>
  <c r="AC72" i="164"/>
  <c r="AT73" i="164"/>
  <c r="V84" i="164"/>
  <c r="Z57" i="164"/>
  <c r="AC70" i="164"/>
  <c r="AQ77" i="164"/>
  <c r="AI57" i="164"/>
  <c r="AN80" i="164"/>
  <c r="AL58" i="164"/>
  <c r="BE55" i="164"/>
  <c r="AF78" i="164"/>
  <c r="BF56" i="164"/>
  <c r="AC73" i="164"/>
  <c r="BM70" i="164"/>
  <c r="AV84" i="164"/>
  <c r="BI78" i="164"/>
  <c r="BI70" i="164"/>
  <c r="AH69" i="164"/>
  <c r="BO69" i="164"/>
  <c r="AD65" i="164"/>
  <c r="W60" i="164"/>
  <c r="BP66" i="164"/>
  <c r="U65" i="164"/>
  <c r="AX79" i="164"/>
  <c r="AK77" i="164"/>
  <c r="V74" i="164"/>
  <c r="BJ70" i="164"/>
  <c r="AZ56" i="164"/>
  <c r="AO59" i="164"/>
  <c r="AR60" i="164"/>
  <c r="AF70" i="164"/>
  <c r="AG77" i="164"/>
  <c r="V56" i="164"/>
  <c r="AV58" i="164"/>
  <c r="BM60" i="164"/>
  <c r="BJ80" i="164"/>
  <c r="AD61" i="164"/>
  <c r="AG80" i="164"/>
  <c r="AE80" i="164"/>
  <c r="Y74" i="164"/>
  <c r="BL84" i="164"/>
  <c r="BL57" i="164"/>
  <c r="BO80" i="164"/>
  <c r="AB58" i="164"/>
  <c r="AN72" i="164"/>
  <c r="BB77" i="164"/>
  <c r="U69" i="164"/>
  <c r="AR59" i="164"/>
  <c r="BG60" i="164"/>
  <c r="AE66" i="164"/>
  <c r="AW69" i="164"/>
  <c r="BC77" i="164"/>
  <c r="AI79" i="164"/>
  <c r="AT66" i="164"/>
  <c r="BB80" i="164"/>
  <c r="BE58" i="164"/>
  <c r="W79" i="164"/>
  <c r="AQ60" i="164"/>
  <c r="V59" i="164"/>
  <c r="AU60" i="164"/>
  <c r="AA72" i="164"/>
  <c r="AP78" i="164"/>
  <c r="W59" i="164"/>
  <c r="BG73" i="164"/>
  <c r="AU78" i="164"/>
  <c r="AA63" i="164"/>
  <c r="AP80" i="164"/>
  <c r="BK63" i="164"/>
  <c r="AL56" i="164"/>
  <c r="AM70" i="164"/>
  <c r="AF67" i="164"/>
  <c r="AP58" i="164"/>
  <c r="AD79" i="164"/>
  <c r="AP67" i="164"/>
  <c r="AB56" i="164"/>
  <c r="AE73" i="164"/>
  <c r="AD66" i="164"/>
  <c r="BH60" i="164"/>
  <c r="AI58" i="164"/>
  <c r="BG61" i="164"/>
  <c r="BM59" i="164"/>
  <c r="T60" i="164"/>
  <c r="AE55" i="164"/>
  <c r="AX61" i="164"/>
  <c r="AQ67" i="164"/>
  <c r="BC60" i="164"/>
  <c r="BG63" i="164"/>
  <c r="Z55" i="164"/>
  <c r="AJ61" i="164"/>
  <c r="AG63" i="164"/>
  <c r="Z77" i="164"/>
  <c r="AL67" i="164"/>
  <c r="BK57" i="164"/>
  <c r="T55" i="164"/>
  <c r="U77" i="164"/>
  <c r="AO57" i="164"/>
  <c r="BG57" i="164"/>
  <c r="BC79" i="164"/>
  <c r="BN64" i="164"/>
  <c r="AA69" i="164"/>
  <c r="BJ73" i="164"/>
  <c r="BD60" i="164"/>
  <c r="BK79" i="164"/>
  <c r="BM63" i="164"/>
  <c r="AG84" i="164"/>
  <c r="Z64" i="164"/>
  <c r="AM66" i="164"/>
  <c r="X56" i="164"/>
  <c r="BE67" i="164"/>
  <c r="AF55" i="164"/>
  <c r="BH56" i="164"/>
  <c r="AW67" i="164"/>
  <c r="T63" i="164"/>
  <c r="AB74" i="164"/>
  <c r="BG74" i="164"/>
  <c r="AG59" i="164"/>
  <c r="BC70" i="164"/>
  <c r="AW74" i="164"/>
  <c r="BC72" i="164"/>
  <c r="X78" i="164"/>
  <c r="AY69" i="164"/>
  <c r="AZ70" i="164"/>
  <c r="BL60" i="164"/>
  <c r="BG67" i="164"/>
  <c r="AT65" i="164"/>
  <c r="BI66" i="164"/>
  <c r="AD64" i="164"/>
  <c r="T72" i="164"/>
  <c r="AD57" i="164"/>
  <c r="BH84" i="164"/>
  <c r="BD69" i="164"/>
  <c r="BA65" i="164"/>
  <c r="W55" i="164"/>
  <c r="BD59" i="164"/>
  <c r="AD77" i="164"/>
  <c r="AB69" i="164"/>
  <c r="AG69" i="164"/>
  <c r="AU58" i="164"/>
  <c r="T74" i="164"/>
  <c r="S55" i="164"/>
  <c r="Y60" i="164"/>
  <c r="AQ64" i="164"/>
  <c r="AH56" i="164"/>
  <c r="AQ65" i="164"/>
  <c r="BM58" i="164"/>
  <c r="AK57" i="164"/>
  <c r="V77" i="164"/>
  <c r="AN69" i="164"/>
  <c r="AF64" i="164"/>
  <c r="AR58" i="164"/>
  <c r="AI66" i="164"/>
  <c r="AT56" i="164"/>
  <c r="AE56" i="164"/>
  <c r="AU70" i="164"/>
  <c r="AE69" i="164"/>
  <c r="AM65" i="164"/>
  <c r="AP84" i="164"/>
  <c r="AH59" i="164"/>
  <c r="AD110" i="100" l="1"/>
  <c r="AD109" i="100" s="1"/>
  <c r="AG110" i="100"/>
  <c r="AG109" i="100" s="1"/>
  <c r="AC110" i="100"/>
  <c r="AC109" i="100" s="1"/>
  <c r="Z110" i="100"/>
  <c r="Z109" i="100" s="1"/>
  <c r="AH110" i="100"/>
  <c r="AH109" i="100" s="1"/>
  <c r="AE110" i="100"/>
  <c r="AE109" i="100" s="1"/>
  <c r="AA110" i="100"/>
  <c r="AA109" i="100" s="1"/>
  <c r="AF110" i="100" l="1"/>
  <c r="AF109" i="100" s="1"/>
  <c r="AB110" i="100"/>
  <c r="AB109" i="100" s="1"/>
  <c r="AI110" i="100" l="1"/>
  <c r="AI109" i="100" s="1"/>
  <c r="AJ110" i="100" l="1"/>
  <c r="AJ109" i="100" s="1"/>
  <c r="AK110" i="100" l="1"/>
  <c r="AK109" i="100" s="1"/>
  <c r="AL110" i="100" l="1"/>
  <c r="AL109" i="100" s="1"/>
  <c r="AM110" i="100" l="1"/>
  <c r="AM109" i="100" s="1"/>
  <c r="AN110" i="100" l="1"/>
  <c r="AN109" i="100" s="1"/>
  <c r="AO110" i="100" l="1"/>
  <c r="AO109" i="100" s="1"/>
  <c r="AP110" i="100" l="1"/>
  <c r="AP109" i="100" s="1"/>
  <c r="AQ110" i="100" l="1"/>
  <c r="AQ109" i="100" s="1"/>
  <c r="AR110" i="100" l="1"/>
  <c r="AR109" i="100" s="1"/>
  <c r="AS110" i="100" l="1"/>
  <c r="AS109" i="100" s="1"/>
  <c r="AT110" i="100" l="1"/>
  <c r="AT109" i="100" s="1"/>
  <c r="AU110" i="100" l="1"/>
  <c r="AU109" i="100" s="1"/>
  <c r="AV110" i="100" l="1"/>
  <c r="AV109" i="100" s="1"/>
  <c r="AW110" i="100" l="1"/>
  <c r="AW109" i="100" s="1"/>
  <c r="AX110" i="100" l="1"/>
  <c r="AX109" i="100" s="1"/>
  <c r="AY110" i="100" l="1"/>
  <c r="AY109" i="100" s="1"/>
  <c r="AZ110" i="100" l="1"/>
  <c r="AZ109" i="100" s="1"/>
  <c r="BA110" i="100" l="1"/>
  <c r="BA109" i="100" s="1"/>
  <c r="BB110" i="100" l="1"/>
  <c r="BB109" i="100" s="1"/>
  <c r="BC110" i="100" l="1"/>
  <c r="BC109" i="100" s="1"/>
  <c r="BD110" i="100" l="1"/>
  <c r="BD109" i="100" s="1"/>
  <c r="BE110" i="100" l="1"/>
  <c r="BE109" i="100" s="1"/>
  <c r="BF110" i="100" l="1"/>
  <c r="BF109" i="100" s="1"/>
  <c r="BG110" i="100" l="1"/>
  <c r="BG109" i="100" s="1"/>
  <c r="BH110" i="100" l="1"/>
  <c r="BH109" i="100" s="1"/>
  <c r="BI110" i="100" l="1"/>
  <c r="BI109" i="100" s="1"/>
  <c r="BJ110" i="100" l="1"/>
  <c r="BJ109" i="100" s="1"/>
  <c r="BK110" i="100" l="1"/>
  <c r="BK109" i="100" s="1"/>
  <c r="BL110" i="100" l="1"/>
  <c r="BL109" i="100" s="1"/>
  <c r="BM110" i="100" l="1"/>
  <c r="BM109" i="100" s="1"/>
  <c r="BN110" i="100" l="1"/>
  <c r="BN109" i="100" s="1"/>
  <c r="BO110" i="100" l="1"/>
  <c r="BO109" i="100" s="1"/>
  <c r="BP110" i="100" l="1"/>
  <c r="BP109" i="100" s="1"/>
  <c r="BQ110" i="100" l="1"/>
  <c r="BQ109" i="100" s="1"/>
  <c r="BS110" i="100" l="1"/>
  <c r="BR110" i="100"/>
  <c r="BR109" i="100" s="1"/>
  <c r="BS109" i="100" l="1"/>
  <c r="BT110" i="100"/>
  <c r="BT109" i="100" l="1"/>
  <c r="BU110" i="100"/>
  <c r="BU109" i="100" l="1"/>
  <c r="BV110" i="100"/>
  <c r="BW110" i="100" l="1"/>
  <c r="BV109" i="100"/>
  <c r="BW109" i="100" l="1"/>
  <c r="BX110" i="100"/>
  <c r="BX109" i="100" l="1"/>
  <c r="BY110" i="100"/>
  <c r="BZ110" i="100" l="1"/>
  <c r="BY109" i="100"/>
  <c r="CA110" i="100" l="1"/>
  <c r="BZ109" i="100"/>
  <c r="CA109" i="100" l="1"/>
  <c r="CB110" i="100"/>
  <c r="CC110" i="100" l="1"/>
  <c r="CB109" i="100"/>
  <c r="CD110" i="100" l="1"/>
  <c r="CD109" i="100" s="1"/>
  <c r="CC109" i="100"/>
</calcChain>
</file>

<file path=xl/sharedStrings.xml><?xml version="1.0" encoding="utf-8"?>
<sst xmlns="http://schemas.openxmlformats.org/spreadsheetml/2006/main" count="1254" uniqueCount="587">
  <si>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</si>
  <si>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</si>
  <si>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</si>
  <si>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</si>
  <si>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</si>
  <si>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</si>
  <si>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</si>
  <si>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</si>
  <si>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</si>
  <si>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</si>
  <si>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</si>
  <si>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</si>
  <si>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</si>
  <si>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</si>
  <si>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</si>
  <si>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</si>
  <si>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</si>
  <si>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</si>
  <si>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</si>
  <si>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</si>
  <si>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</si>
  <si>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</si>
  <si>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</si>
  <si>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</si>
  <si>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</si>
  <si>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</si>
  <si>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</si>
  <si>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</si>
  <si>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</si>
  <si>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</si>
  <si>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</si>
  <si>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</si>
  <si>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</si>
  <si>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</si>
  <si>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</si>
  <si>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</si>
  <si>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</si>
  <si>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</si>
  <si>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</si>
  <si>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</si>
  <si>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</si>
  <si>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</si>
  <si>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</si>
  <si>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</si>
  <si>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</si>
  <si>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</si>
  <si>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</si>
  <si>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</si>
  <si>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</si>
  <si>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</si>
  <si>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</si>
  <si>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</si>
  <si>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</si>
  <si>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</si>
  <si>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</si>
  <si>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</si>
  <si>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</si>
  <si>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</si>
  <si>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</si>
  <si>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</si>
  <si>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</si>
  <si>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</si>
  <si>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</si>
  <si>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</si>
  <si>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</si>
  <si>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</si>
  <si>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</si>
  <si>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</si>
  <si>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</si>
  <si>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</si>
  <si>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</si>
  <si>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</si>
  <si>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</si>
  <si>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</si>
  <si>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</si>
  <si>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</si>
  <si>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</si>
  <si>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</si>
  <si>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</si>
  <si>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</si>
  <si>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</si>
  <si>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</si>
  <si>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</si>
  <si>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</si>
  <si>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</si>
  <si>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</si>
  <si>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</si>
  <si>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</si>
  <si>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</si>
  <si>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</si>
  <si>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</si>
  <si>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</si>
  <si>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</si>
  <si>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</si>
  <si>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Fixed.Connections</t>
  </si>
  <si>
    <t>Mobile.subscribers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</si>
  <si>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</si>
  <si>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</si>
  <si>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</si>
  <si>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</si>
  <si>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</si>
  <si>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</si>
  <si>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</si>
  <si>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</si>
  <si>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</si>
  <si>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</si>
  <si>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</si>
  <si>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</si>
  <si>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</si>
  <si>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</si>
  <si>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</si>
  <si>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</si>
  <si>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</si>
  <si>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</si>
  <si>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</si>
  <si>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</si>
  <si>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</si>
  <si>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</si>
  <si>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</si>
  <si>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</si>
  <si>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</si>
  <si>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</si>
  <si>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</si>
  <si>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</si>
  <si>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</si>
  <si>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Fuente</t>
  </si>
  <si>
    <t>Notas</t>
  </si>
  <si>
    <t>Periodo</t>
  </si>
  <si>
    <t>Unidades</t>
  </si>
  <si>
    <t>Conexiones</t>
  </si>
  <si>
    <t>Fin de año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</si>
  <si>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</si>
  <si>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</si>
  <si>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</si>
  <si>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</si>
  <si>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</si>
  <si>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</si>
  <si>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</si>
  <si>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Usuarios moviles activos</t>
  </si>
  <si>
    <t>Microondas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</si>
  <si>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</si>
  <si>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</si>
  <si>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</si>
  <si>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</si>
  <si>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</si>
  <si>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</si>
  <si>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</si>
  <si>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</si>
  <si>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</si>
  <si>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</si>
  <si>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</si>
  <si>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</si>
  <si>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</si>
  <si>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</si>
  <si>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</si>
  <si>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</si>
  <si>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</si>
  <si>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</si>
  <si>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</si>
  <si>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</si>
  <si>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</si>
  <si>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</si>
  <si>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</si>
  <si>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</si>
  <si>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</si>
  <si>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</si>
  <si>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</si>
  <si>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</si>
  <si>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</si>
  <si>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</si>
  <si>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</si>
  <si>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</si>
  <si>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Residencial</t>
  </si>
  <si>
    <t>No residencial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</si>
  <si>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</si>
  <si>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</si>
  <si>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</si>
  <si>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</si>
  <si>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</si>
  <si>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</si>
  <si>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</si>
  <si>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</si>
  <si>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</si>
  <si>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</si>
  <si>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</si>
  <si>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</si>
  <si>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</si>
  <si>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</si>
  <si>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</si>
  <si>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</si>
  <si>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</si>
  <si>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</si>
  <si>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</si>
  <si>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</si>
  <si>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</si>
  <si>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</si>
  <si>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</si>
  <si>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</si>
  <si>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</si>
  <si>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</si>
  <si>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</si>
  <si>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</si>
  <si>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</si>
  <si>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</si>
  <si>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</si>
  <si>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</si>
  <si>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</si>
  <si>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</si>
  <si>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</si>
  <si>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</si>
  <si>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</si>
  <si>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</si>
  <si>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</si>
  <si>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</si>
  <si>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</si>
  <si>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</si>
  <si>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</si>
  <si>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</si>
  <si>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</si>
  <si>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</si>
  <si>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</si>
  <si>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</si>
  <si>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</si>
  <si>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</si>
  <si>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</si>
  <si>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</si>
  <si>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</si>
  <si>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</si>
  <si>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</si>
  <si>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</si>
  <si>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</si>
  <si>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</si>
  <si>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</si>
  <si>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</si>
  <si>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</si>
  <si>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</si>
  <si>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</si>
  <si>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</si>
  <si>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</si>
  <si>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</si>
  <si>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</si>
  <si>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</si>
  <si>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</si>
  <si>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</si>
  <si>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</si>
  <si>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</si>
  <si>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</si>
  <si>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</si>
  <si>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</si>
  <si>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</si>
  <si>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</si>
  <si>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</si>
  <si>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</si>
  <si>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</si>
  <si>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</si>
  <si>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</si>
  <si>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</si>
  <si>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</si>
  <si>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</si>
  <si>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</si>
  <si>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</si>
  <si>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</si>
  <si>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</si>
  <si>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</si>
  <si>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</si>
  <si>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</si>
  <si>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</si>
  <si>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</si>
  <si>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</si>
  <si>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</si>
  <si>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</si>
  <si>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</si>
  <si>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</si>
  <si>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</si>
  <si>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</si>
  <si>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</si>
  <si>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</si>
  <si>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</si>
  <si>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</si>
  <si>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</si>
  <si>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</si>
  <si>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</si>
  <si>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</si>
  <si>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</si>
  <si>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</si>
  <si>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</si>
  <si>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</si>
  <si>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</si>
  <si>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</si>
  <si>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</si>
  <si>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</si>
  <si>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</si>
  <si>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</si>
  <si>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</si>
  <si>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</si>
  <si>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</si>
  <si>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</si>
  <si>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</si>
  <si>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</si>
  <si>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</si>
  <si>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</si>
  <si>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</si>
  <si>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</si>
  <si>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</si>
  <si>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</si>
  <si>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</si>
  <si>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</si>
  <si>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</si>
  <si>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</si>
  <si>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</si>
  <si>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</si>
  <si>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</si>
  <si>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</si>
  <si>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</si>
  <si>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</si>
  <si>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</si>
  <si>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</si>
  <si>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</si>
  <si>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</si>
  <si>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</si>
  <si>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Distribución de tráfico de la banda ancha móvil</t>
  </si>
  <si>
    <t>Distribución de tráfico de la banda ancha móvil (%)</t>
  </si>
  <si>
    <t>Lineas dedicadas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</si>
  <si>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</si>
  <si>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</si>
  <si>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</si>
  <si>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</si>
  <si>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</si>
  <si>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</si>
  <si>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</si>
  <si>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</si>
  <si>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</si>
  <si>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</si>
  <si>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</si>
  <si>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</si>
  <si>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</si>
  <si>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</si>
  <si>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</si>
  <si>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</si>
  <si>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</si>
  <si>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</si>
  <si>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</si>
  <si>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</si>
  <si>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</si>
  <si>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</si>
  <si>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</si>
  <si>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</si>
  <si>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</si>
  <si>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</si>
  <si>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</si>
  <si>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</si>
  <si>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</si>
  <si>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</si>
  <si>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</si>
  <si>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</si>
  <si>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</si>
  <si>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</si>
  <si>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</si>
  <si>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Líneas fijas - banda ancha</t>
  </si>
  <si>
    <t>Promedio</t>
  </si>
  <si>
    <t>Fijas (cable e IPTV)</t>
  </si>
  <si>
    <t>Otras (satelital y microondas)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</si>
  <si>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</si>
  <si>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</si>
  <si>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</si>
  <si>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</si>
  <si>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</si>
  <si>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</si>
  <si>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</si>
  <si>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Correos de voz como % de minutos entrantes móviles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</si>
  <si>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</si>
  <si>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</si>
  <si>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</si>
  <si>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</si>
  <si>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</si>
  <si>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</si>
  <si>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</si>
  <si>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Tráfico de roaming Internacional</t>
  </si>
  <si>
    <t>Basado en observaciones en otros paises</t>
  </si>
  <si>
    <t>Roaming in / orginación total</t>
  </si>
  <si>
    <t>Roaming in: originación/roaming total</t>
  </si>
  <si>
    <t>Supuesto Analysys Mason</t>
  </si>
  <si>
    <t>Proporción de HSPA downlink y uplink</t>
  </si>
  <si>
    <t>Anual</t>
  </si>
  <si>
    <t>Uso de datos total anual</t>
  </si>
  <si>
    <t>Operador modelado como porcentaje del mercado total</t>
  </si>
  <si>
    <t>Uno de los competidores como porcentaje del mercado total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</si>
  <si>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</si>
  <si>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</si>
  <si>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</si>
  <si>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</si>
  <si>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</si>
  <si>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</si>
  <si>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</si>
  <si>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</si>
  <si>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</si>
  <si>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</si>
  <si>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</si>
  <si>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</si>
  <si>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</si>
  <si>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</si>
  <si>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</si>
  <si>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</si>
  <si>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</si>
  <si>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</si>
  <si>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</si>
  <si>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</si>
  <si>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</si>
  <si>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</si>
  <si>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</si>
  <si>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</si>
  <si>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</si>
  <si>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</si>
  <si>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</si>
  <si>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</si>
  <si>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</si>
  <si>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</si>
  <si>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</si>
  <si>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</si>
  <si>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</si>
  <si>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</si>
  <si>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</si>
  <si>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</si>
  <si>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</si>
  <si>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</si>
  <si>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</si>
  <si>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</si>
  <si>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</si>
  <si>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</si>
  <si>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</si>
  <si>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</si>
  <si>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</si>
  <si>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</si>
  <si>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</si>
  <si>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</si>
  <si>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</si>
  <si>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</si>
  <si>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</si>
  <si>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</si>
  <si>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</si>
  <si>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</si>
  <si>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</si>
  <si>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</si>
  <si>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</si>
  <si>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</si>
  <si>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</si>
  <si>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</si>
  <si>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</si>
  <si>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</si>
  <si>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</si>
  <si>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</si>
  <si>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</si>
  <si>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</si>
  <si>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</si>
  <si>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</si>
  <si>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</si>
  <si>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</si>
  <si>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</si>
  <si>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circuitos E1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</si>
  <si>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</si>
  <si>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</si>
  <si>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</si>
  <si>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</si>
  <si>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</si>
  <si>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</si>
  <si>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</si>
  <si>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</si>
  <si>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</si>
  <si>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</si>
  <si>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</si>
  <si>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Trafico originado en fijo</t>
  </si>
  <si>
    <t>Final</t>
  </si>
  <si>
    <t>Off-net</t>
  </si>
  <si>
    <t>Proporcion de trafico saliente que es on-net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</si>
  <si>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</si>
  <si>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</si>
  <si>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</si>
  <si>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</si>
  <si>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</si>
  <si>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</si>
  <si>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Market.Retail.Services.Volumes.Fijo</t>
  </si>
  <si>
    <t>Market.Retail.Services.Volumes.Movil</t>
  </si>
  <si>
    <t>Market.Subscribers.Fijo</t>
  </si>
  <si>
    <t>Proporción de tráfico urbano</t>
  </si>
  <si>
    <t>Operator.Retail.Services.Proporcion.Urbano</t>
  </si>
  <si>
    <t>Market.Retail.Services.Proporcion.Urbano</t>
  </si>
  <si>
    <t>Localidad urbana: mas de 2500 habitantes</t>
  </si>
  <si>
    <t>COFETEL: Base localidad 3.0</t>
  </si>
  <si>
    <t>Movil</t>
  </si>
  <si>
    <t>Fijo</t>
  </si>
  <si>
    <t>Fijos</t>
  </si>
  <si>
    <t>Televisión</t>
  </si>
  <si>
    <t>Prepago</t>
  </si>
  <si>
    <t>Pospago</t>
  </si>
  <si>
    <t xml:space="preserve">CONAPO </t>
  </si>
  <si>
    <t>Crecimiento en base de viviendas de CONAPO</t>
  </si>
  <si>
    <t>thousand</t>
  </si>
  <si>
    <t>oversubscription.factor</t>
  </si>
  <si>
    <t>based on the slowest Telmex packet at 3Mbps</t>
  </si>
  <si>
    <t>% de llamada a moviles</t>
  </si>
  <si>
    <t>% de local trafico a moviles y a fijo</t>
  </si>
  <si>
    <t>share.of.average.speed</t>
  </si>
  <si>
    <t>Supuesto: 50% of the average speed and 1/(oversubscriptionfactor)Mbps</t>
  </si>
  <si>
    <t>Slowest Telmex packet (mbps) per connection</t>
  </si>
  <si>
    <t>Average speed per connection</t>
  </si>
  <si>
    <t>Analysys Mason basado en CONAPO</t>
  </si>
  <si>
    <t>IFT: incluye todo el transito off net</t>
  </si>
  <si>
    <t>IFT</t>
  </si>
  <si>
    <t>Distribución del tráfico de transito movil y fijo (como % del tránsito)</t>
  </si>
  <si>
    <t>Modelo fijo</t>
  </si>
  <si>
    <t>Modelo móvil</t>
  </si>
  <si>
    <t>cuota_operador_fijo_1</t>
  </si>
  <si>
    <t>cuota_operador_fijo_2</t>
  </si>
  <si>
    <t>cuota_operador_fijo_3</t>
  </si>
  <si>
    <t>cuota_operador_fijo_4</t>
  </si>
  <si>
    <t>cuota_operador_fijo_5</t>
  </si>
  <si>
    <t>cuota_operador_fijo_6</t>
  </si>
  <si>
    <t>cuota_operador_movil_1</t>
  </si>
  <si>
    <t>cuota_operador_movil_2</t>
  </si>
  <si>
    <t>cuota_operador_movil_3</t>
  </si>
  <si>
    <t>cuota_operador_movil_4</t>
  </si>
  <si>
    <t>cuota_operador_movil_5</t>
  </si>
  <si>
    <t>Modelo de demanda de Mercado para el IFT</t>
  </si>
  <si>
    <t>V</t>
  </si>
  <si>
    <t>Incluye PSTN, ISDN y VoIP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</si>
  <si>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</si>
  <si>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</si>
  <si>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</si>
  <si>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</si>
  <si>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</si>
  <si>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</si>
  <si>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</si>
  <si>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LTE</t>
  </si>
  <si>
    <t>CONAPO (2015), proyecciones 2010-2050</t>
  </si>
  <si>
    <t>INEGI (Censo 2010) y Encuesta Intercensal 2015</t>
  </si>
  <si>
    <t>Datos elegidos para el modelo</t>
  </si>
  <si>
    <t>INEGI, Encuesta Intercensal 2015</t>
  </si>
  <si>
    <t>Total de SMS enviados</t>
  </si>
  <si>
    <t>Datos historicos de modelos anteriores, Información Estadísticas UPR.xlsx</t>
  </si>
  <si>
    <t>Lineas Fijas - telefonia fija</t>
  </si>
  <si>
    <t>Incluye banda ancha movil y dongles</t>
  </si>
  <si>
    <t>Conexiones fijas (residenciales y no residenciales)</t>
  </si>
  <si>
    <t>Otras conexiones fijas</t>
  </si>
  <si>
    <t>Habitantes por Hogar</t>
  </si>
  <si>
    <t>Operator.Subscribers.Share.Mobile</t>
  </si>
  <si>
    <t>Usuarios o conexiones de banda ancha móvil</t>
  </si>
  <si>
    <t>Mobile.data.subscribers</t>
  </si>
  <si>
    <t>Market.Data.Subscribers</t>
  </si>
  <si>
    <t>Penetración por tecnología</t>
  </si>
  <si>
    <t>Poblacion</t>
  </si>
  <si>
    <t>Lineas dedicadas / circuitos IP/VPN</t>
  </si>
  <si>
    <t>Datos historicos de modelos anteriores</t>
  </si>
  <si>
    <t>Datos historicos de modelos anteriores, Larga Distancia Internacional a dic 2015.xlsx</t>
  </si>
  <si>
    <t>Consumo anual</t>
  </si>
  <si>
    <t>Operator.Retail.Services.Volumes.Fijo</t>
  </si>
  <si>
    <t>Operator.Subscribers.Fijo</t>
  </si>
  <si>
    <t>Operator.Subscribers.Share.Fijo</t>
  </si>
  <si>
    <t>Operator.Subscribers.Movil</t>
  </si>
  <si>
    <t>Operator.data.Subscribers.Movil</t>
  </si>
  <si>
    <t>MB por año por usuario (promedio)</t>
  </si>
  <si>
    <t>IFT para 2015</t>
  </si>
  <si>
    <t>Porcentaje de tráfico off-net (%)</t>
  </si>
  <si>
    <t>Tráfico off-net (%)</t>
  </si>
  <si>
    <t>Cuota de mercado (%)</t>
  </si>
  <si>
    <t>Distribución de los usuarios de banda ancha móvil por tecnología</t>
  </si>
  <si>
    <t>Tráfico mensual DL por usuario de banda ancha móvil y por tecnología</t>
  </si>
  <si>
    <t>MB / mes</t>
  </si>
  <si>
    <t>LTE (4G)</t>
  </si>
  <si>
    <t>2G + 2.5G (GPRS y EDGE)</t>
  </si>
  <si>
    <t>3G + 3.5G (R99 y HSPA)</t>
  </si>
  <si>
    <t>Datos obtenidos de Telcel</t>
  </si>
  <si>
    <t>Usuarios 4G sobre el total de usuarios de banda ancha móvil</t>
  </si>
  <si>
    <t>Operator.4G.proportion.Movil</t>
  </si>
  <si>
    <t>Cálculo para particion rural-urbana y de trafico por ASL</t>
  </si>
  <si>
    <t>Por suscriptor</t>
  </si>
  <si>
    <t>Mins</t>
  </si>
  <si>
    <t>Fuente: Informe Estadístico 3º Trimestre 2016 (IFT)</t>
  </si>
  <si>
    <t>SMS salientes</t>
  </si>
  <si>
    <t>SMS entrantes</t>
  </si>
  <si>
    <t>Resúmen de SMS fijos (total del mercado)</t>
  </si>
  <si>
    <t>Enviados (por la red fija) off-net por usuario móvil por mes</t>
  </si>
  <si>
    <t>Recibidos (en la red fija) off-net por usuario móvil por mes</t>
  </si>
  <si>
    <t>cuota_operador_movil_elegido</t>
  </si>
  <si>
    <t>Enlaces dedicados locales</t>
  </si>
  <si>
    <t>Enlaces dedicados larga distancia</t>
  </si>
  <si>
    <t>Tráfico total mercado de enlaces dedicados locales</t>
  </si>
  <si>
    <t>Tráfico total mercado de enlaces dedicados de larga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</si>
</sst>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4">
    <numFmt numFmtId="43" formatCode="_-* #,##0.00\ _€_-;\-* #,##0.00\ _€_-;_-* &quot;-&quot;??\ _€_-;_-@_-"/>
    <numFmt numFmtId="164" formatCode="_-* #,##0.00_-;\-* #,##0.00_-;_-* &quot;-&quot;??_-;_-@_-"/>
    <numFmt numFmtId="165" formatCode="#,##0_);[Red]\-#,##0_);0_);@_)"/>
    <numFmt numFmtId="166" formatCode="#,##0.00_);[Red]\-#,##0.00_);0.00_);@_)"/>
    <numFmt numFmtId="167" formatCode="#,##0%;[Red]\-#,##0%;0%;@_)"/>
    <numFmt numFmtId="168" formatCode="#,##0.00%;[Red]\-#,##0.00%;0.00%;@_)"/>
    <numFmt numFmtId="169" formatCode="dd\ mmm\ yy_)"/>
    <numFmt numFmtId="170" formatCode="* _(#,##0_);[Red]* \(#,##0\);* _(&quot;-&quot;?_);@_)"/>
    <numFmt numFmtId="171" formatCode="* _(#,##0.00_);[Red]* \(#,##0.00\);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EUR]\ * _(#,##0_);[Red][$EUR]\ * \(#,##0\);[$EUR]\ * _(&quot;-&quot;?_);@_)"/>
    <numFmt numFmtId="175" formatCode="[$EUR]\ * _(#,##0.00_);[Red][$EUR]\ * \(#,##0.00\);[$EUR]\ * _(&quot;-&quot;?_);@_)"/>
    <numFmt numFmtId="176" formatCode="\$\ * _(#,##0_);[Red]\$\ * \(#,##0\);\$\ * _(&quot;-&quot;?_);@_)"/>
    <numFmt numFmtId="177" formatCode="\$\ * _(#,##0.00_);[Red]\$\ * \(#,##0.00\);\$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\£\ * _(#,##0_);[Red]\£\ * \(#,##0\);\£\ * _(&quot;-&quot;?_);@_)"/>
    <numFmt numFmtId="181" formatCode="\£\ * _(#,##0.00_);[Red]\£\ * \(#,##0.00\);\£\ * _(&quot;-&quot;?_);@_)"/>
    <numFmt numFmtId="182" formatCode="[$GBP]\ * _(#,##0_);[Red][$GBP]\ * \(#,##0\);[$GBP]\ * _(&quot;-&quot;?_);@_)"/>
    <numFmt numFmtId="183" formatCode="[$GBP]\ * _(#,##0.00_);[Red][$GBP]\ * \(#,##0.00\);[$GBP]\ * _(&quot;-&quot;?_);@_)"/>
    <numFmt numFmtId="184" formatCode="mmm\ yy_)"/>
    <numFmt numFmtId="185" formatCode="yyyy_)"/>
    <numFmt numFmtId="186" formatCode="0.0%"/>
    <numFmt numFmtId="187" formatCode="#,##0.0%;[Red]\-#,##0.0%;0.0%;@_)"/>
    <numFmt numFmtId="188" formatCode="0.00000000000000000%"/>
    <numFmt numFmtId="189" formatCode="_(* #,##0.00_);_(* \(#,##0.00\);_(* &quot;-&quot;??_);_(@_)"/>
    <numFmt numFmtId="190" formatCode="_-[$€-2]* #,##0.00_-;\-[$€-2]* #,##0.00_-;_-[$€-2]* &quot;-&quot;??_-"/>
    <numFmt numFmtId="191" formatCode="#,##0.0000000%;[Red]\-#,##0.0000000%;0.0000000%;@_)"/>
    <numFmt numFmtId="192" formatCode="_(* #,##0_);_(* \(#,##0\);_(* &quot;-&quot;_);_(@_)"/>
    <numFmt numFmtId="193" formatCode="_(&quot;$&quot;* #,##0.00_);_(&quot;$&quot;* \(#,##0.00\);_(&quot;$&quot;* &quot;-&quot;??_);_(@_)"/>
    <numFmt numFmtId="194" formatCode="#,##0.0_);\(#,##0.0\)"/>
    <numFmt numFmtId="195" formatCode="0.0_)\%;\(0.0\)\%;0.0_)\%;@_)_%"/>
    <numFmt numFmtId="196" formatCode="0.0_)%;\(0.0&quot;)%&quot;;0.0_)%;@_)_%"/>
    <numFmt numFmtId="197" formatCode="&quot;£&quot;_(#,##0.00_);&quot;£&quot;\(#,##0.00\);&quot;£&quot;_(0.00_);@_)"/>
    <numFmt numFmtId="198" formatCode="#,##0.0_)_%;\(#,##0.0\)_%;0.0_)_%;@_)_%"/>
    <numFmt numFmtId="199" formatCode="\€_(#,##0.00_);\€\(#,##0.00\);\€_(0.00_);@_)"/>
    <numFmt numFmtId="200" formatCode="#,##0.0_);\(#,##0.0\);#,##0.0_);@_)"/>
    <numFmt numFmtId="201" formatCode="#,##0_)\x;\(#,##0\)\x;0_)\x;@_)_x"/>
    <numFmt numFmtId="202" formatCode="\£_(#,##0.00_);&quot;£(&quot;#,##0.00\);\£_(0.00_);@_)"/>
    <numFmt numFmtId="203" formatCode="&quot;$&quot;#,##0.000_);\(&quot;$&quot;#,##0.000\)"/>
    <numFmt numFmtId="204" formatCode="#,##0.00_);\(#,##0.00\);0.00_);@_)"/>
    <numFmt numFmtId="205" formatCode="0.0000000"/>
    <numFmt numFmtId="206" formatCode="#,##0\ \ "/>
    <numFmt numFmtId="207" formatCode="#,##0.00_ ;[Red]\-#,##0.00;\-"/>
    <numFmt numFmtId="208" formatCode="[&gt;=0]&quot;OK ...     &quot;;[Red]General;&quot;???&quot;;[Red]General"/>
    <numFmt numFmtId="209" formatCode="#,##0_ ;[Red]\-#,##0;\-"/>
    <numFmt numFmtId="210" formatCode="0.000"/>
    <numFmt numFmtId="211" formatCode="\€_(#,##0.00_);&quot;€(&quot;#,##0.00\);\€_(0.00_);@_)"/>
    <numFmt numFmtId="212" formatCode="0.0_)"/>
    <numFmt numFmtId="213" formatCode="_(* #,##0.00_);_(* \(#,##0.00\);_(* \-??_);_(@_)"/>
    <numFmt numFmtId="214" formatCode="0.0000"/>
    <numFmt numFmtId="215" formatCode="#,##0_)\x;\(#,##0&quot;)x&quot;;0_)\x;@_)_x"/>
    <numFmt numFmtId="216" formatCode="&quot;$&quot;#,##0.0_);\(&quot;$&quot;#,##0.0\)"/>
    <numFmt numFmtId="217" formatCode="#,##0_)_x;\(#,##0\)_x;0_)_x;@_)_x"/>
    <numFmt numFmtId="218" formatCode="d/m/yyyy"/>
    <numFmt numFmtId="219" formatCode="0.00;[Red]0.00"/>
    <numFmt numFmtId="220" formatCode="00000000"/>
    <numFmt numFmtId="221" formatCode="#,##0,;\-#,##0,"/>
    <numFmt numFmtId="222" formatCode="0.000_)"/>
    <numFmt numFmtId="223" formatCode="_-* #,##0\ _P_t_s_-;\-* #,##0\ _P_t_s_-;_-* &quot;-&quot;\ _P_t_s_-;_-@_-"/>
    <numFmt numFmtId="224" formatCode="0.0"/>
    <numFmt numFmtId="225" formatCode="ddd* yyyy\-mm\-dd"/>
    <numFmt numFmtId="226" formatCode="_-* #,##0.00\ [$€]_-;\-* #,##0.00\ [$€]_-;_-* &quot;-&quot;??\ [$€]_-;_-@_-"/>
    <numFmt numFmtId="227" formatCode="_([$€-2]* #,##0.00_);_([$€-2]* \(#,##0.00\);_([$€-2]* &quot;-&quot;??_)"/>
    <numFmt numFmtId="228" formatCode="####"/>
    <numFmt numFmtId="229" formatCode="#,##0.0"/>
    <numFmt numFmtId="230" formatCode="[=0]#;#,##0.0"/>
    <numFmt numFmtId="231" formatCode="#,##0.0\ \P;[Red]\-#,##0.0\ \P"/>
    <numFmt numFmtId="232" formatCode="&quot;Re-Nr. 2001-&quot;00\ 00\ 00"/>
    <numFmt numFmtId="233" formatCode="0%\);[Red]\(0%"/>
    <numFmt numFmtId="234" formatCode="#,##0.0000_);[Red]\-#,##0.0000_);0.0000_);@_)"/>
    <numFmt numFmtId="235" formatCode="0.000000%"/>
    <numFmt numFmtId="236" formatCode="#,##0_);[Red]\-#,##0_);&quot;-&quot;?_);@_)"/>
  </numFmts>
  <fonts count="92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sz val="9"/>
      <color indexed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6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5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170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69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90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5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164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1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7" fontId="4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>
      <alignment horizontal="right" vertical="center"/>
    </xf>
    <xf numFmtId="16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5" fontId="7" fillId="0" borderId="4" applyNumberFormat="0" applyFill="0" applyAlignment="0" applyProtection="0">
      <alignment vertical="center"/>
    </xf>
    <xf numFmtId="165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5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5" fontId="7" fillId="0" borderId="0" applyNumberFormat="0" applyFill="0" applyBorder="0" applyAlignment="0" applyProtection="0">
      <alignment vertical="center"/>
    </xf>
    <xf numFmtId="165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3" fillId="0" borderId="0"/>
    <xf numFmtId="189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3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38" fontId="27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28" fillId="0" borderId="0" applyFont="0" applyFill="0" applyAlignment="0" applyProtection="0"/>
    <xf numFmtId="195" fontId="16" fillId="0" borderId="0" applyFont="0" applyFill="0" applyBorder="0" applyAlignment="0" applyProtection="0"/>
    <xf numFmtId="196" fontId="28" fillId="0" borderId="0" applyFont="0" applyFill="0" applyAlignment="0" applyProtection="0"/>
    <xf numFmtId="196" fontId="28" fillId="0" borderId="0" applyFont="0" applyFill="0" applyAlignment="0" applyProtection="0"/>
    <xf numFmtId="0" fontId="16" fillId="0" borderId="0" applyFont="0" applyFill="0" applyAlignment="0" applyProtection="0"/>
    <xf numFmtId="196" fontId="28" fillId="0" borderId="0" applyFont="0" applyFill="0" applyAlignment="0" applyProtection="0"/>
    <xf numFmtId="196" fontId="28" fillId="0" borderId="0" applyFont="0" applyFill="0" applyAlignment="0" applyProtection="0"/>
    <xf numFmtId="0" fontId="16" fillId="0" borderId="0" applyFont="0" applyFill="0" applyAlignment="0" applyProtection="0"/>
    <xf numFmtId="195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28" fillId="0" borderId="0" applyFont="0" applyFill="0" applyAlignment="0" applyProtection="0"/>
    <xf numFmtId="198" fontId="16" fillId="0" borderId="0" applyFont="0" applyFill="0" applyBorder="0" applyAlignment="0" applyProtection="0"/>
    <xf numFmtId="198" fontId="28" fillId="0" borderId="0" applyFont="0" applyFill="0" applyAlignment="0" applyProtection="0"/>
    <xf numFmtId="198" fontId="28" fillId="0" borderId="0" applyFont="0" applyFill="0" applyAlignment="0" applyProtection="0"/>
    <xf numFmtId="0" fontId="16" fillId="0" borderId="0" applyFont="0" applyFill="0" applyAlignment="0" applyProtection="0"/>
    <xf numFmtId="198" fontId="28" fillId="0" borderId="0" applyFont="0" applyFill="0" applyAlignment="0" applyProtection="0"/>
    <xf numFmtId="198" fontId="28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29" fillId="9" borderId="0">
      <alignment vertical="center" wrapText="1"/>
    </xf>
    <xf numFmtId="0" fontId="29" fillId="9" borderId="0">
      <alignment vertical="center" wrapText="1"/>
    </xf>
    <xf numFmtId="0" fontId="29" fillId="9" borderId="0">
      <alignment vertical="center" wrapText="1"/>
    </xf>
    <xf numFmtId="0" fontId="16" fillId="8" borderId="0"/>
    <xf numFmtId="0" fontId="16" fillId="8" borderId="0"/>
    <xf numFmtId="0" fontId="30" fillId="8" borderId="0"/>
    <xf numFmtId="0" fontId="30" fillId="8" borderId="0"/>
    <xf numFmtId="0" fontId="30" fillId="8" borderId="0"/>
    <xf numFmtId="0" fontId="31" fillId="9" borderId="0">
      <alignment vertical="center" wrapText="1"/>
    </xf>
    <xf numFmtId="0" fontId="31" fillId="9" borderId="0">
      <alignment vertical="center" wrapText="1"/>
    </xf>
    <xf numFmtId="0" fontId="31" fillId="9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9" borderId="0">
      <alignment vertical="center" wrapText="1"/>
    </xf>
    <xf numFmtId="0" fontId="33" fillId="9" borderId="0">
      <alignment vertical="center" wrapText="1"/>
    </xf>
    <xf numFmtId="0" fontId="33" fillId="9" borderId="0">
      <alignment vertical="center" wrapText="1"/>
    </xf>
    <xf numFmtId="0" fontId="32" fillId="8" borderId="0"/>
    <xf numFmtId="0" fontId="32" fillId="8" borderId="0"/>
    <xf numFmtId="0" fontId="34" fillId="8" borderId="0"/>
    <xf numFmtId="0" fontId="34" fillId="8" borderId="0"/>
    <xf numFmtId="0" fontId="34" fillId="8" borderId="0"/>
    <xf numFmtId="0" fontId="35" fillId="9" borderId="0">
      <alignment vertical="center" wrapText="1"/>
    </xf>
    <xf numFmtId="0" fontId="35" fillId="9" borderId="0">
      <alignment vertical="center" wrapText="1"/>
    </xf>
    <xf numFmtId="0" fontId="35" fillId="9" borderId="0">
      <alignment vertical="center" wrapText="1"/>
    </xf>
    <xf numFmtId="0" fontId="34" fillId="8" borderId="0"/>
    <xf numFmtId="0" fontId="34" fillId="8" borderId="0"/>
    <xf numFmtId="0" fontId="36" fillId="8" borderId="0"/>
    <xf numFmtId="0" fontId="36" fillId="8" borderId="0"/>
    <xf numFmtId="0" fontId="36" fillId="8" borderId="0"/>
    <xf numFmtId="0" fontId="37" fillId="9" borderId="0">
      <alignment vertical="center" wrapText="1"/>
    </xf>
    <xf numFmtId="0" fontId="37" fillId="9" borderId="0">
      <alignment vertical="center" wrapText="1"/>
    </xf>
    <xf numFmtId="0" fontId="37" fillId="9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9" borderId="0">
      <alignment vertical="center" wrapText="1"/>
    </xf>
    <xf numFmtId="0" fontId="38" fillId="9" borderId="0">
      <alignment vertical="center" wrapText="1"/>
    </xf>
    <xf numFmtId="0" fontId="38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9" borderId="0">
      <alignment vertical="center" wrapText="1"/>
    </xf>
    <xf numFmtId="0" fontId="39" fillId="9" borderId="0">
      <alignment vertical="center" wrapText="1"/>
    </xf>
    <xf numFmtId="0" fontId="39" fillId="9" borderId="0">
      <alignment vertical="center" wrapText="1"/>
    </xf>
    <xf numFmtId="0" fontId="9" fillId="8" borderId="0"/>
    <xf numFmtId="0" fontId="9" fillId="8" borderId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200" fontId="28" fillId="0" borderId="0" applyFont="0" applyFill="0" applyAlignment="0" applyProtection="0"/>
    <xf numFmtId="200" fontId="16" fillId="0" borderId="0" applyFont="0" applyFill="0" applyBorder="0" applyAlignment="0" applyProtection="0"/>
    <xf numFmtId="200" fontId="28" fillId="0" borderId="0" applyFont="0" applyFill="0" applyAlignment="0" applyProtection="0"/>
    <xf numFmtId="200" fontId="28" fillId="0" borderId="0" applyFont="0" applyFill="0" applyAlignment="0" applyProtection="0"/>
    <xf numFmtId="0" fontId="16" fillId="0" borderId="0" applyFont="0" applyFill="0" applyAlignment="0" applyProtection="0"/>
    <xf numFmtId="200" fontId="28" fillId="0" borderId="0" applyFont="0" applyFill="0" applyAlignment="0" applyProtection="0"/>
    <xf numFmtId="200" fontId="28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202" fontId="28" fillId="0" borderId="0" applyFont="0" applyFill="0" applyAlignment="0" applyProtection="0"/>
    <xf numFmtId="197" fontId="16" fillId="0" borderId="0" applyFont="0" applyFill="0" applyBorder="0" applyAlignment="0" applyProtection="0"/>
    <xf numFmtId="202" fontId="28" fillId="0" borderId="0" applyFont="0" applyFill="0" applyAlignment="0" applyProtection="0"/>
    <xf numFmtId="202" fontId="28" fillId="0" borderId="0" applyFont="0" applyFill="0" applyAlignment="0" applyProtection="0"/>
    <xf numFmtId="0" fontId="16" fillId="0" borderId="0" applyFont="0" applyFill="0" applyAlignment="0" applyProtection="0"/>
    <xf numFmtId="202" fontId="28" fillId="0" borderId="0" applyFont="0" applyFill="0" applyAlignment="0" applyProtection="0"/>
    <xf numFmtId="202" fontId="28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4" fontId="28" fillId="0" borderId="0" applyFont="0" applyFill="0" applyAlignment="0" applyProtection="0"/>
    <xf numFmtId="204" fontId="16" fillId="0" borderId="0" applyFont="0" applyFill="0" applyBorder="0" applyAlignment="0" applyProtection="0"/>
    <xf numFmtId="204" fontId="28" fillId="0" borderId="0" applyFont="0" applyFill="0" applyAlignment="0" applyProtection="0"/>
    <xf numFmtId="204" fontId="28" fillId="0" borderId="0" applyFont="0" applyFill="0" applyAlignment="0" applyProtection="0"/>
    <xf numFmtId="0" fontId="16" fillId="0" borderId="0" applyFont="0" applyFill="0" applyAlignment="0" applyProtection="0"/>
    <xf numFmtId="204" fontId="28" fillId="0" borderId="0" applyFont="0" applyFill="0" applyAlignment="0" applyProtection="0"/>
    <xf numFmtId="204" fontId="28" fillId="0" borderId="0" applyFont="0" applyFill="0" applyAlignment="0" applyProtection="0"/>
    <xf numFmtId="0" fontId="16" fillId="0" borderId="0" applyFont="0" applyFill="0" applyAlignment="0" applyProtection="0"/>
    <xf numFmtId="204" fontId="16" fillId="0" borderId="0" applyFont="0" applyFill="0" applyBorder="0" applyAlignment="0" applyProtection="0"/>
    <xf numFmtId="205" fontId="16" fillId="11" borderId="14"/>
    <xf numFmtId="205" fontId="16" fillId="11" borderId="14"/>
    <xf numFmtId="205" fontId="16" fillId="11" borderId="14"/>
    <xf numFmtId="206" fontId="40" fillId="11" borderId="14"/>
    <xf numFmtId="205" fontId="16" fillId="11" borderId="14"/>
    <xf numFmtId="206" fontId="40" fillId="11" borderId="14"/>
    <xf numFmtId="205" fontId="16" fillId="11" borderId="14"/>
    <xf numFmtId="206" fontId="40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6" fontId="40" fillId="11" borderId="14"/>
    <xf numFmtId="206" fontId="40" fillId="11" borderId="14"/>
    <xf numFmtId="205" fontId="16" fillId="11" borderId="14"/>
    <xf numFmtId="206" fontId="40" fillId="11" borderId="14"/>
    <xf numFmtId="206" fontId="40" fillId="11" borderId="14"/>
    <xf numFmtId="206" fontId="40" fillId="11" borderId="14"/>
    <xf numFmtId="206" fontId="40" fillId="11" borderId="14"/>
    <xf numFmtId="206" fontId="40" fillId="11" borderId="14"/>
    <xf numFmtId="206" fontId="40" fillId="11" borderId="14"/>
    <xf numFmtId="207" fontId="16" fillId="11" borderId="14"/>
    <xf numFmtId="205" fontId="16" fillId="11" borderId="14"/>
    <xf numFmtId="206" fontId="40" fillId="11" borderId="14"/>
    <xf numFmtId="205" fontId="16" fillId="11" borderId="14"/>
    <xf numFmtId="206" fontId="40" fillId="11" borderId="14"/>
    <xf numFmtId="208" fontId="16" fillId="11" borderId="14"/>
    <xf numFmtId="209" fontId="29" fillId="0" borderId="14">
      <alignment vertical="center" wrapText="1"/>
    </xf>
    <xf numFmtId="209" fontId="29" fillId="0" borderId="14">
      <alignment vertical="center" wrapText="1"/>
    </xf>
    <xf numFmtId="209" fontId="29" fillId="0" borderId="14">
      <alignment vertical="center" wrapText="1"/>
    </xf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6" fontId="40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5" fontId="16" fillId="11" borderId="14"/>
    <xf numFmtId="207" fontId="16" fillId="11" borderId="14"/>
    <xf numFmtId="205" fontId="16" fillId="11" borderId="14"/>
    <xf numFmtId="206" fontId="40" fillId="11" borderId="14"/>
    <xf numFmtId="206" fontId="40" fillId="11" borderId="14"/>
    <xf numFmtId="206" fontId="40" fillId="11" borderId="14"/>
    <xf numFmtId="206" fontId="40" fillId="11" borderId="14"/>
    <xf numFmtId="205" fontId="16" fillId="11" borderId="14"/>
    <xf numFmtId="205" fontId="16" fillId="11" borderId="14"/>
    <xf numFmtId="207" fontId="16" fillId="11" borderId="14"/>
    <xf numFmtId="21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11" fontId="28" fillId="0" borderId="0" applyFont="0" applyFill="0" applyAlignment="0" applyProtection="0"/>
    <xf numFmtId="199" fontId="16" fillId="0" borderId="0" applyFont="0" applyFill="0" applyBorder="0" applyAlignment="0" applyProtection="0"/>
    <xf numFmtId="211" fontId="28" fillId="0" borderId="0" applyFont="0" applyFill="0" applyAlignment="0" applyProtection="0"/>
    <xf numFmtId="211" fontId="28" fillId="0" borderId="0" applyFont="0" applyFill="0" applyAlignment="0" applyProtection="0"/>
    <xf numFmtId="0" fontId="16" fillId="0" borderId="0" applyFont="0" applyFill="0" applyAlignment="0" applyProtection="0"/>
    <xf numFmtId="211" fontId="28" fillId="0" borderId="0" applyFont="0" applyFill="0" applyAlignment="0" applyProtection="0"/>
    <xf numFmtId="211" fontId="28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0" fontId="32" fillId="11" borderId="0"/>
    <xf numFmtId="0" fontId="32" fillId="11" borderId="0"/>
    <xf numFmtId="0" fontId="32" fillId="11" borderId="0"/>
    <xf numFmtId="0" fontId="41" fillId="0" borderId="0">
      <alignment vertical="center" wrapText="1"/>
    </xf>
    <xf numFmtId="0" fontId="41" fillId="0" borderId="0">
      <alignment vertical="center" wrapText="1"/>
    </xf>
    <xf numFmtId="0" fontId="41" fillId="0" borderId="0">
      <alignment vertical="center" wrapText="1"/>
    </xf>
    <xf numFmtId="0" fontId="32" fillId="11" borderId="0"/>
    <xf numFmtId="0" fontId="32" fillId="11" borderId="0"/>
    <xf numFmtId="0" fontId="42" fillId="0" borderId="0" applyNumberFormat="0" applyFill="0" applyBorder="0" applyAlignment="0" applyProtection="0"/>
    <xf numFmtId="212" fontId="42" fillId="0" borderId="0" applyFill="0" applyAlignment="0" applyProtection="0"/>
    <xf numFmtId="0" fontId="42" fillId="0" borderId="0" applyNumberFormat="0" applyFill="0" applyBorder="0" applyAlignment="0" applyProtection="0"/>
    <xf numFmtId="212" fontId="42" fillId="0" borderId="0" applyFill="0" applyAlignment="0" applyProtection="0"/>
    <xf numFmtId="212" fontId="42" fillId="0" borderId="0" applyFill="0" applyAlignment="0" applyProtection="0"/>
    <xf numFmtId="213" fontId="42" fillId="0" borderId="0" applyFill="0" applyAlignment="0" applyProtection="0"/>
    <xf numFmtId="212" fontId="42" fillId="0" borderId="0" applyFill="0" applyAlignment="0" applyProtection="0"/>
    <xf numFmtId="212" fontId="42" fillId="0" borderId="0" applyFill="0" applyAlignment="0" applyProtection="0"/>
    <xf numFmtId="213" fontId="42" fillId="0" borderId="0" applyFill="0" applyAlignment="0" applyProtection="0"/>
    <xf numFmtId="0" fontId="42" fillId="0" borderId="0" applyNumberFormat="0" applyFill="0" applyBorder="0" applyAlignment="0" applyProtection="0"/>
    <xf numFmtId="0" fontId="16" fillId="12" borderId="0" applyNumberFormat="0" applyFont="0" applyAlignment="0" applyProtection="0"/>
    <xf numFmtId="212" fontId="28" fillId="13" borderId="0" applyFont="0" applyAlignment="0" applyProtection="0"/>
    <xf numFmtId="0" fontId="16" fillId="12" borderId="0" applyNumberFormat="0" applyFont="0" applyAlignment="0" applyProtection="0"/>
    <xf numFmtId="212" fontId="28" fillId="13" borderId="0" applyFont="0" applyAlignment="0" applyProtection="0"/>
    <xf numFmtId="212" fontId="28" fillId="13" borderId="0" applyFont="0" applyAlignment="0" applyProtection="0"/>
    <xf numFmtId="0" fontId="16" fillId="13" borderId="0" applyFont="0" applyAlignment="0" applyProtection="0"/>
    <xf numFmtId="212" fontId="28" fillId="13" borderId="0" applyFont="0" applyAlignment="0" applyProtection="0"/>
    <xf numFmtId="212" fontId="28" fillId="13" borderId="0" applyFont="0" applyAlignment="0" applyProtection="0"/>
    <xf numFmtId="0" fontId="16" fillId="13" borderId="0" applyFont="0" applyAlignment="0" applyProtection="0"/>
    <xf numFmtId="0" fontId="16" fillId="12" borderId="0" applyNumberFormat="0" applyFont="0" applyAlignment="0" applyProtection="0"/>
    <xf numFmtId="214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15" fontId="28" fillId="0" borderId="0" applyFont="0" applyFill="0" applyAlignment="0" applyProtection="0"/>
    <xf numFmtId="201" fontId="16" fillId="0" borderId="0" applyFont="0" applyFill="0" applyBorder="0" applyAlignment="0" applyProtection="0"/>
    <xf numFmtId="215" fontId="28" fillId="0" borderId="0" applyFont="0" applyFill="0" applyAlignment="0" applyProtection="0"/>
    <xf numFmtId="215" fontId="28" fillId="0" borderId="0" applyFont="0" applyFill="0" applyAlignment="0" applyProtection="0"/>
    <xf numFmtId="0" fontId="16" fillId="0" borderId="0" applyFont="0" applyFill="0" applyAlignment="0" applyProtection="0"/>
    <xf numFmtId="215" fontId="28" fillId="0" borderId="0" applyFont="0" applyFill="0" applyAlignment="0" applyProtection="0"/>
    <xf numFmtId="215" fontId="28" fillId="0" borderId="0" applyFont="0" applyFill="0" applyAlignment="0" applyProtection="0"/>
    <xf numFmtId="0" fontId="16" fillId="0" borderId="0" applyFont="0" applyFill="0" applyAlignment="0" applyProtection="0"/>
    <xf numFmtId="201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7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03" fontId="16" fillId="0" borderId="0" applyFont="0" applyFill="0" applyBorder="0" applyProtection="0">
      <alignment horizontal="right"/>
    </xf>
    <xf numFmtId="217" fontId="28" fillId="0" borderId="0" applyFont="0" applyFill="0" applyProtection="0">
      <alignment horizontal="right"/>
    </xf>
    <xf numFmtId="217" fontId="16" fillId="0" borderId="0" applyFont="0" applyFill="0" applyBorder="0" applyProtection="0">
      <alignment horizontal="right"/>
    </xf>
    <xf numFmtId="217" fontId="28" fillId="0" borderId="0" applyFont="0" applyFill="0" applyProtection="0">
      <alignment horizontal="right"/>
    </xf>
    <xf numFmtId="217" fontId="28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7" fontId="28" fillId="0" borderId="0" applyFont="0" applyFill="0" applyProtection="0">
      <alignment horizontal="right"/>
    </xf>
    <xf numFmtId="217" fontId="28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7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29" fillId="14" borderId="0">
      <alignment vertical="center" wrapText="1"/>
    </xf>
    <xf numFmtId="0" fontId="29" fillId="14" borderId="0">
      <alignment vertical="center" wrapText="1"/>
    </xf>
    <xf numFmtId="0" fontId="29" fillId="14" borderId="0">
      <alignment vertical="center" wrapText="1"/>
    </xf>
    <xf numFmtId="0" fontId="16" fillId="8" borderId="0"/>
    <xf numFmtId="0" fontId="16" fillId="8" borderId="0"/>
    <xf numFmtId="0" fontId="30" fillId="8" borderId="0"/>
    <xf numFmtId="0" fontId="30" fillId="8" borderId="0"/>
    <xf numFmtId="0" fontId="30" fillId="8" borderId="0"/>
    <xf numFmtId="0" fontId="29" fillId="14" borderId="0">
      <alignment vertical="center" wrapText="1"/>
    </xf>
    <xf numFmtId="0" fontId="29" fillId="14" borderId="0">
      <alignment vertical="center" wrapText="1"/>
    </xf>
    <xf numFmtId="0" fontId="29" fillId="14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14" borderId="0">
      <alignment vertical="center" wrapText="1"/>
    </xf>
    <xf numFmtId="0" fontId="33" fillId="14" borderId="0">
      <alignment vertical="center" wrapText="1"/>
    </xf>
    <xf numFmtId="0" fontId="33" fillId="14" borderId="0">
      <alignment vertical="center" wrapText="1"/>
    </xf>
    <xf numFmtId="0" fontId="32" fillId="8" borderId="0"/>
    <xf numFmtId="0" fontId="32" fillId="8" borderId="0"/>
    <xf numFmtId="0" fontId="16" fillId="8" borderId="0"/>
    <xf numFmtId="0" fontId="16" fillId="8" borderId="0"/>
    <xf numFmtId="0" fontId="16" fillId="8" borderId="0"/>
    <xf numFmtId="0" fontId="29" fillId="14" borderId="0">
      <alignment vertical="center" wrapText="1"/>
    </xf>
    <xf numFmtId="0" fontId="29" fillId="14" borderId="0">
      <alignment vertical="center" wrapText="1"/>
    </xf>
    <xf numFmtId="0" fontId="29" fillId="14" borderId="0">
      <alignment vertical="center" wrapText="1"/>
    </xf>
    <xf numFmtId="0" fontId="16" fillId="8" borderId="0"/>
    <xf numFmtId="0" fontId="16" fillId="8" borderId="0"/>
    <xf numFmtId="0" fontId="36" fillId="8" borderId="0"/>
    <xf numFmtId="0" fontId="36" fillId="8" borderId="0"/>
    <xf numFmtId="0" fontId="36" fillId="8" borderId="0"/>
    <xf numFmtId="0" fontId="37" fillId="14" borderId="0">
      <alignment vertical="center" wrapText="1"/>
    </xf>
    <xf numFmtId="0" fontId="37" fillId="14" borderId="0">
      <alignment vertical="center" wrapText="1"/>
    </xf>
    <xf numFmtId="0" fontId="37" fillId="14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14" borderId="0">
      <alignment vertical="center" wrapText="1"/>
    </xf>
    <xf numFmtId="0" fontId="38" fillId="14" borderId="0">
      <alignment vertical="center" wrapText="1"/>
    </xf>
    <xf numFmtId="0" fontId="38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14" borderId="0">
      <alignment vertical="center" wrapText="1"/>
    </xf>
    <xf numFmtId="0" fontId="39" fillId="14" borderId="0">
      <alignment vertical="center" wrapText="1"/>
    </xf>
    <xf numFmtId="0" fontId="39" fillId="14" borderId="0">
      <alignment vertical="center" wrapText="1"/>
    </xf>
    <xf numFmtId="0" fontId="9" fillId="8" borderId="0"/>
    <xf numFmtId="0" fontId="9" fillId="8" borderId="0"/>
    <xf numFmtId="0" fontId="43" fillId="0" borderId="0" applyNumberFormat="0" applyFill="0" applyBorder="0" applyProtection="0">
      <alignment vertical="top"/>
    </xf>
    <xf numFmtId="212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212" fontId="43" fillId="0" borderId="0" applyFill="0" applyProtection="0">
      <alignment vertical="top"/>
    </xf>
    <xf numFmtId="212" fontId="43" fillId="0" borderId="0" applyFill="0" applyProtection="0">
      <alignment vertical="top"/>
    </xf>
    <xf numFmtId="212" fontId="43" fillId="0" borderId="0" applyFill="0" applyProtection="0">
      <alignment vertical="top"/>
    </xf>
    <xf numFmtId="212" fontId="43" fillId="0" borderId="0" applyFill="0" applyProtection="0">
      <alignment vertical="top"/>
    </xf>
    <xf numFmtId="212" fontId="43" fillId="0" borderId="0" applyFill="0" applyProtection="0">
      <alignment vertical="top"/>
    </xf>
    <xf numFmtId="212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0" fontId="44" fillId="0" borderId="15" applyNumberFormat="0" applyFill="0" applyAlignment="0" applyProtection="0"/>
    <xf numFmtId="212" fontId="44" fillId="0" borderId="15" applyFill="0" applyAlignment="0" applyProtection="0"/>
    <xf numFmtId="0" fontId="44" fillId="0" borderId="15" applyNumberFormat="0" applyFill="0" applyAlignment="0" applyProtection="0"/>
    <xf numFmtId="212" fontId="44" fillId="0" borderId="15" applyFill="0" applyAlignment="0" applyProtection="0"/>
    <xf numFmtId="212" fontId="44" fillId="0" borderId="15" applyFill="0" applyAlignment="0" applyProtection="0"/>
    <xf numFmtId="212" fontId="44" fillId="0" borderId="15" applyFill="0" applyAlignment="0" applyProtection="0"/>
    <xf numFmtId="212" fontId="44" fillId="0" borderId="15" applyFill="0" applyAlignment="0" applyProtection="0"/>
    <xf numFmtId="212" fontId="44" fillId="0" borderId="15" applyFill="0" applyAlignment="0" applyProtection="0"/>
    <xf numFmtId="212" fontId="44" fillId="0" borderId="15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Protection="0">
      <alignment horizontal="center"/>
    </xf>
    <xf numFmtId="212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212" fontId="45" fillId="0" borderId="16" applyFill="0" applyProtection="0">
      <alignment horizontal="center"/>
    </xf>
    <xf numFmtId="212" fontId="45" fillId="0" borderId="16" applyFill="0" applyProtection="0">
      <alignment horizontal="center"/>
    </xf>
    <xf numFmtId="212" fontId="45" fillId="0" borderId="16" applyFill="0" applyProtection="0">
      <alignment horizontal="center"/>
    </xf>
    <xf numFmtId="212" fontId="45" fillId="0" borderId="16" applyFill="0" applyProtection="0">
      <alignment horizontal="center"/>
    </xf>
    <xf numFmtId="212" fontId="45" fillId="0" borderId="16" applyFill="0" applyProtection="0">
      <alignment horizontal="center"/>
    </xf>
    <xf numFmtId="212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212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212" fontId="45" fillId="0" borderId="0" applyFill="0" applyProtection="0">
      <alignment horizontal="left"/>
    </xf>
    <xf numFmtId="212" fontId="45" fillId="0" borderId="0" applyFill="0" applyProtection="0">
      <alignment horizontal="left"/>
    </xf>
    <xf numFmtId="212" fontId="45" fillId="0" borderId="0" applyFill="0" applyProtection="0">
      <alignment horizontal="left"/>
    </xf>
    <xf numFmtId="212" fontId="45" fillId="0" borderId="0" applyFill="0" applyProtection="0">
      <alignment horizontal="left"/>
    </xf>
    <xf numFmtId="212" fontId="45" fillId="0" borderId="0" applyFill="0" applyProtection="0">
      <alignment horizontal="left"/>
    </xf>
    <xf numFmtId="212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212" fontId="47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212" fontId="47" fillId="0" borderId="0" applyFill="0" applyProtection="0">
      <alignment horizontal="center"/>
    </xf>
    <xf numFmtId="212" fontId="47" fillId="0" borderId="0" applyFill="0" applyProtection="0">
      <alignment horizontal="center"/>
    </xf>
    <xf numFmtId="0" fontId="16" fillId="0" borderId="0" applyFill="0" applyProtection="0">
      <alignment horizontal="center"/>
    </xf>
    <xf numFmtId="212" fontId="47" fillId="0" borderId="0" applyFill="0" applyProtection="0">
      <alignment horizontal="center"/>
    </xf>
    <xf numFmtId="212" fontId="47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0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Alignment="0" applyProtection="0"/>
    <xf numFmtId="212" fontId="24" fillId="0" borderId="0" applyFill="0" applyAlignment="0" applyProtection="0"/>
    <xf numFmtId="0" fontId="24" fillId="0" borderId="0" applyNumberFormat="0" applyFill="0" applyAlignment="0" applyProtection="0"/>
    <xf numFmtId="212" fontId="24" fillId="0" borderId="0" applyFill="0" applyAlignment="0" applyProtection="0"/>
    <xf numFmtId="0" fontId="49" fillId="0" borderId="0"/>
    <xf numFmtId="218" fontId="50" fillId="0" borderId="17">
      <alignment horizontal="centerContinuous"/>
    </xf>
    <xf numFmtId="218" fontId="50" fillId="0" borderId="17">
      <alignment horizontal="center"/>
    </xf>
    <xf numFmtId="219" fontId="51" fillId="0" borderId="0">
      <alignment horizontal="left"/>
    </xf>
    <xf numFmtId="220" fontId="52" fillId="0" borderId="0">
      <alignment horizontal="left"/>
    </xf>
    <xf numFmtId="0" fontId="48" fillId="0" borderId="0">
      <protection locked="0"/>
    </xf>
    <xf numFmtId="0" fontId="53" fillId="0" borderId="0">
      <alignment horizontal="center" wrapText="1"/>
      <protection locked="0"/>
    </xf>
    <xf numFmtId="221" fontId="16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16" fillId="0" borderId="0"/>
    <xf numFmtId="0" fontId="54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3" fontId="16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224" fontId="16" fillId="0" borderId="0" applyFont="0" applyFill="0" applyBorder="0" applyAlignment="0" applyProtection="0"/>
    <xf numFmtId="224" fontId="16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4" fontId="16" fillId="0" borderId="13" applyFill="0" applyBorder="0"/>
    <xf numFmtId="225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26" fontId="16" fillId="0" borderId="0" applyFont="0" applyFill="0" applyBorder="0" applyAlignment="0" applyProtection="0"/>
    <xf numFmtId="227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8" fillId="0" borderId="0" applyFont="0" applyFill="0" applyAlignment="0" applyProtection="0"/>
    <xf numFmtId="3" fontId="28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8" fontId="57" fillId="0" borderId="0" applyNumberFormat="0" applyFill="0" applyBorder="0" applyProtection="0">
      <alignment horizontal="right"/>
    </xf>
    <xf numFmtId="0" fontId="3" fillId="0" borderId="18" applyNumberFormat="0" applyAlignment="0" applyProtection="0">
      <alignment horizontal="left" vertical="center"/>
    </xf>
    <xf numFmtId="0" fontId="3" fillId="0" borderId="19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4" fontId="59" fillId="15" borderId="0"/>
    <xf numFmtId="229" fontId="60" fillId="0" borderId="0"/>
    <xf numFmtId="194" fontId="16" fillId="16" borderId="0"/>
    <xf numFmtId="0" fontId="16" fillId="17" borderId="0" applyNumberFormat="0" applyFont="0" applyBorder="0" applyAlignment="0"/>
    <xf numFmtId="230" fontId="16" fillId="18" borderId="21" applyNumberFormat="0" applyFont="0" applyBorder="0" applyAlignment="0"/>
    <xf numFmtId="212" fontId="28" fillId="19" borderId="0" applyFont="0" applyAlignment="0"/>
    <xf numFmtId="40" fontId="27" fillId="0" borderId="0" applyFont="0" applyFill="0" applyBorder="0" applyAlignment="0" applyProtection="0"/>
    <xf numFmtId="0" fontId="16" fillId="0" borderId="12"/>
    <xf numFmtId="231" fontId="16" fillId="0" borderId="22" applyBorder="0" applyAlignment="0" applyProtection="0">
      <alignment horizontal="center"/>
    </xf>
    <xf numFmtId="224" fontId="61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3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3" fillId="0" borderId="0">
      <alignment horizontal="center" wrapText="1"/>
      <protection locked="0"/>
    </xf>
    <xf numFmtId="186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6" fillId="0" borderId="12">
      <alignment horizontal="center"/>
    </xf>
    <xf numFmtId="3" fontId="27" fillId="0" borderId="0" applyFont="0" applyFill="0" applyBorder="0" applyAlignment="0" applyProtection="0"/>
    <xf numFmtId="0" fontId="27" fillId="20" borderId="0" applyNumberFormat="0" applyFont="0" applyBorder="0" applyAlignment="0" applyProtection="0"/>
    <xf numFmtId="232" fontId="16" fillId="0" borderId="0" applyFont="0" applyFill="0" applyBorder="0" applyAlignment="0" applyProtection="0"/>
    <xf numFmtId="49" fontId="4" fillId="0" borderId="0">
      <alignment horizontal="right"/>
    </xf>
    <xf numFmtId="4" fontId="64" fillId="12" borderId="23" applyNumberFormat="0" applyProtection="0">
      <alignment vertical="center"/>
    </xf>
    <xf numFmtId="4" fontId="65" fillId="21" borderId="23" applyNumberFormat="0" applyProtection="0">
      <alignment vertical="center"/>
    </xf>
    <xf numFmtId="4" fontId="64" fillId="21" borderId="23" applyNumberFormat="0" applyProtection="0">
      <alignment horizontal="left" vertical="center" indent="1"/>
    </xf>
    <xf numFmtId="0" fontId="64" fillId="21" borderId="23" applyNumberFormat="0" applyProtection="0">
      <alignment horizontal="left" vertical="top" indent="1"/>
    </xf>
    <xf numFmtId="4" fontId="64" fillId="22" borderId="0" applyNumberFormat="0" applyProtection="0">
      <alignment horizontal="left" vertical="center" indent="1"/>
    </xf>
    <xf numFmtId="4" fontId="66" fillId="23" borderId="23" applyNumberFormat="0" applyProtection="0">
      <alignment horizontal="right" vertical="center"/>
    </xf>
    <xf numFmtId="4" fontId="66" fillId="24" borderId="23" applyNumberFormat="0" applyProtection="0">
      <alignment horizontal="right" vertical="center"/>
    </xf>
    <xf numFmtId="4" fontId="66" fillId="25" borderId="23" applyNumberFormat="0" applyProtection="0">
      <alignment horizontal="right" vertical="center"/>
    </xf>
    <xf numFmtId="4" fontId="66" fillId="26" borderId="23" applyNumberFormat="0" applyProtection="0">
      <alignment horizontal="right" vertical="center"/>
    </xf>
    <xf numFmtId="4" fontId="66" fillId="27" borderId="23" applyNumberFormat="0" applyProtection="0">
      <alignment horizontal="right" vertical="center"/>
    </xf>
    <xf numFmtId="4" fontId="66" fillId="28" borderId="23" applyNumberFormat="0" applyProtection="0">
      <alignment horizontal="right" vertical="center"/>
    </xf>
    <xf numFmtId="4" fontId="66" fillId="29" borderId="23" applyNumberFormat="0" applyProtection="0">
      <alignment horizontal="right" vertical="center"/>
    </xf>
    <xf numFmtId="4" fontId="66" fillId="30" borderId="23" applyNumberFormat="0" applyProtection="0">
      <alignment horizontal="right" vertical="center"/>
    </xf>
    <xf numFmtId="4" fontId="66" fillId="31" borderId="23" applyNumberFormat="0" applyProtection="0">
      <alignment horizontal="right" vertical="center"/>
    </xf>
    <xf numFmtId="4" fontId="64" fillId="32" borderId="24" applyNumberFormat="0" applyProtection="0">
      <alignment horizontal="left" vertical="center" indent="1"/>
    </xf>
    <xf numFmtId="4" fontId="66" fillId="33" borderId="0" applyNumberFormat="0" applyProtection="0">
      <alignment horizontal="left" vertical="center" indent="1"/>
    </xf>
    <xf numFmtId="4" fontId="67" fillId="34" borderId="0" applyNumberFormat="0" applyProtection="0">
      <alignment horizontal="left" vertical="center" indent="1"/>
    </xf>
    <xf numFmtId="4" fontId="66" fillId="35" borderId="23" applyNumberFormat="0" applyProtection="0">
      <alignment horizontal="right" vertical="center"/>
    </xf>
    <xf numFmtId="4" fontId="66" fillId="33" borderId="0" applyNumberFormat="0" applyProtection="0">
      <alignment horizontal="left" vertical="center" indent="1"/>
    </xf>
    <xf numFmtId="4" fontId="66" fillId="22" borderId="0" applyNumberFormat="0" applyProtection="0">
      <alignment horizontal="left" vertical="center" indent="1"/>
    </xf>
    <xf numFmtId="0" fontId="16" fillId="34" borderId="23" applyNumberFormat="0" applyProtection="0">
      <alignment horizontal="left" vertical="center" indent="1"/>
    </xf>
    <xf numFmtId="0" fontId="16" fillId="34" borderId="23" applyNumberFormat="0" applyProtection="0">
      <alignment horizontal="left" vertical="top" indent="1"/>
    </xf>
    <xf numFmtId="0" fontId="16" fillId="22" borderId="23" applyNumberFormat="0" applyProtection="0">
      <alignment horizontal="left" vertical="center" indent="1"/>
    </xf>
    <xf numFmtId="0" fontId="16" fillId="22" borderId="23" applyNumberFormat="0" applyProtection="0">
      <alignment horizontal="left" vertical="top" indent="1"/>
    </xf>
    <xf numFmtId="0" fontId="16" fillId="9" borderId="23" applyNumberFormat="0" applyProtection="0">
      <alignment horizontal="left" vertical="center" indent="1"/>
    </xf>
    <xf numFmtId="0" fontId="16" fillId="9" borderId="23" applyNumberFormat="0" applyProtection="0">
      <alignment horizontal="left" vertical="top" indent="1"/>
    </xf>
    <xf numFmtId="0" fontId="16" fillId="2" borderId="23" applyNumberFormat="0" applyProtection="0">
      <alignment horizontal="left" vertical="center" indent="1"/>
    </xf>
    <xf numFmtId="0" fontId="16" fillId="2" borderId="23" applyNumberFormat="0" applyProtection="0">
      <alignment horizontal="left" vertical="top" indent="1"/>
    </xf>
    <xf numFmtId="4" fontId="66" fillId="11" borderId="23" applyNumberFormat="0" applyProtection="0">
      <alignment vertical="center"/>
    </xf>
    <xf numFmtId="4" fontId="68" fillId="11" borderId="23" applyNumberFormat="0" applyProtection="0">
      <alignment vertical="center"/>
    </xf>
    <xf numFmtId="4" fontId="66" fillId="11" borderId="23" applyNumberFormat="0" applyProtection="0">
      <alignment horizontal="left" vertical="center" indent="1"/>
    </xf>
    <xf numFmtId="0" fontId="66" fillId="11" borderId="23" applyNumberFormat="0" applyProtection="0">
      <alignment horizontal="left" vertical="top" indent="1"/>
    </xf>
    <xf numFmtId="4" fontId="66" fillId="33" borderId="23" applyNumberFormat="0" applyProtection="0">
      <alignment horizontal="right" vertical="center"/>
    </xf>
    <xf numFmtId="4" fontId="68" fillId="33" borderId="23" applyNumberFormat="0" applyProtection="0">
      <alignment horizontal="right" vertical="center"/>
    </xf>
    <xf numFmtId="4" fontId="66" fillId="35" borderId="23" applyNumberFormat="0" applyProtection="0">
      <alignment horizontal="left" vertical="center" indent="1"/>
    </xf>
    <xf numFmtId="0" fontId="66" fillId="22" borderId="23" applyNumberFormat="0" applyProtection="0">
      <alignment horizontal="left" vertical="top" indent="1"/>
    </xf>
    <xf numFmtId="4" fontId="69" fillId="15" borderId="0" applyNumberFormat="0" applyProtection="0">
      <alignment horizontal="left" vertical="center" indent="1"/>
    </xf>
    <xf numFmtId="4" fontId="70" fillId="33" borderId="23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1" fillId="36" borderId="25"/>
    <xf numFmtId="49" fontId="71" fillId="36" borderId="0"/>
    <xf numFmtId="0" fontId="72" fillId="10" borderId="25">
      <protection locked="0"/>
    </xf>
    <xf numFmtId="0" fontId="72" fillId="36" borderId="0"/>
    <xf numFmtId="3" fontId="9" fillId="0" borderId="0"/>
    <xf numFmtId="0" fontId="48" fillId="0" borderId="0" applyFill="0"/>
    <xf numFmtId="4" fontId="73" fillId="0" borderId="0"/>
    <xf numFmtId="4" fontId="50" fillId="0" borderId="0">
      <alignment horizontal="center"/>
    </xf>
    <xf numFmtId="0" fontId="16" fillId="0" borderId="0"/>
    <xf numFmtId="3" fontId="4" fillId="0" borderId="0"/>
    <xf numFmtId="0" fontId="74" fillId="0" borderId="0"/>
    <xf numFmtId="0" fontId="16" fillId="0" borderId="0"/>
    <xf numFmtId="4" fontId="75" fillId="0" borderId="26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6" fillId="0" borderId="0">
      <alignment horizontal="left"/>
    </xf>
    <xf numFmtId="0" fontId="16" fillId="0" borderId="17" applyFill="0" applyAlignment="0" applyProtection="0"/>
    <xf numFmtId="3" fontId="77" fillId="0" borderId="0"/>
    <xf numFmtId="0" fontId="7" fillId="0" borderId="19">
      <alignment horizontal="right" wrapText="1"/>
    </xf>
    <xf numFmtId="3" fontId="7" fillId="0" borderId="17" applyNumberFormat="0"/>
    <xf numFmtId="233" fontId="16" fillId="0" borderId="0" applyBorder="0" applyProtection="0"/>
    <xf numFmtId="4" fontId="50" fillId="0" borderId="0"/>
    <xf numFmtId="233" fontId="16" fillId="0" borderId="0" applyBorder="0"/>
    <xf numFmtId="0" fontId="16" fillId="0" borderId="0"/>
    <xf numFmtId="0" fontId="78" fillId="0" borderId="0" applyNumberFormat="0" applyFont="0" applyFill="0" applyBorder="0" applyProtection="0">
      <alignment vertical="center"/>
    </xf>
    <xf numFmtId="0" fontId="1" fillId="0" borderId="0"/>
    <xf numFmtId="170" fontId="4" fillId="0" borderId="0">
      <alignment vertical="center"/>
    </xf>
  </cellStyleXfs>
  <cellXfs count="375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5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5" fontId="4" fillId="0" borderId="3" xfId="40" applyNumberFormat="1">
      <alignment vertical="center"/>
      <protection locked="0"/>
    </xf>
    <xf numFmtId="165" fontId="4" fillId="0" borderId="1" xfId="35" applyNumberFormat="1">
      <alignment vertical="center"/>
    </xf>
    <xf numFmtId="165" fontId="4" fillId="0" borderId="2" xfId="36" applyNumberFormat="1">
      <alignment vertical="center"/>
      <protection locked="0"/>
    </xf>
    <xf numFmtId="165" fontId="4" fillId="5" borderId="0" xfId="38" applyNumberFormat="1">
      <alignment vertical="center"/>
    </xf>
    <xf numFmtId="165" fontId="4" fillId="0" borderId="0" xfId="3" applyNumberFormat="1">
      <alignment vertical="center"/>
    </xf>
    <xf numFmtId="165" fontId="4" fillId="7" borderId="0" xfId="51" applyNumberFormat="1">
      <alignment vertical="center"/>
    </xf>
    <xf numFmtId="165" fontId="4" fillId="3" borderId="0" xfId="34" applyNumberFormat="1">
      <alignment vertical="center"/>
    </xf>
    <xf numFmtId="166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5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5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62" applyFont="1" applyAlignment="1">
      <alignment horizontal="center" vertical="center"/>
    </xf>
    <xf numFmtId="169" fontId="0" fillId="0" borderId="0" xfId="25" applyFont="1" applyAlignment="1">
      <alignment horizontal="center"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5" fontId="4" fillId="6" borderId="0" xfId="39" applyNumberFormat="1" applyFill="1">
      <alignment vertical="center"/>
    </xf>
    <xf numFmtId="166" fontId="10" fillId="0" borderId="0" xfId="4">
      <alignment vertical="center"/>
    </xf>
    <xf numFmtId="165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38" fontId="8" fillId="0" borderId="7" xfId="29" applyNumberFormat="1" applyFill="1" applyBorder="1" applyAlignment="1">
      <alignment horizontal="center" vertical="center"/>
    </xf>
    <xf numFmtId="38" fontId="8" fillId="0" borderId="7" xfId="29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5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7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7" fontId="4" fillId="5" borderId="0" xfId="52" applyFill="1">
      <alignment vertical="center"/>
    </xf>
    <xf numFmtId="0" fontId="15" fillId="0" borderId="0" xfId="0" applyFont="1" applyAlignment="1">
      <alignment vertical="center"/>
    </xf>
    <xf numFmtId="166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5" fontId="4" fillId="0" borderId="1" xfId="35" applyNumberFormat="1" applyAlignment="1"/>
    <xf numFmtId="165" fontId="4" fillId="5" borderId="0" xfId="38" applyNumberFormat="1" applyAlignment="1"/>
    <xf numFmtId="0" fontId="10" fillId="0" borderId="0" xfId="4" applyNumberFormat="1">
      <alignment vertical="center"/>
    </xf>
    <xf numFmtId="166" fontId="4" fillId="3" borderId="3" xfId="34" applyNumberFormat="1" applyBorder="1" applyProtection="1">
      <alignment vertical="center"/>
      <protection locked="0"/>
    </xf>
    <xf numFmtId="167" fontId="4" fillId="0" borderId="0" xfId="53" applyFont="1" applyAlignment="1">
      <alignment vertical="center"/>
    </xf>
    <xf numFmtId="167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167" fontId="4" fillId="0" borderId="1" xfId="53" applyBorder="1" applyAlignment="1">
      <alignment vertical="center"/>
    </xf>
    <xf numFmtId="167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5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8" borderId="8" xfId="0" applyFont="1" applyFill="1" applyBorder="1" applyAlignment="1"/>
    <xf numFmtId="0" fontId="19" fillId="8" borderId="8" xfId="0" applyFont="1" applyFill="1" applyBorder="1" applyAlignment="1"/>
    <xf numFmtId="0" fontId="19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6" fontId="4" fillId="0" borderId="1" xfId="50" applyBorder="1" applyAlignment="1">
      <alignment horizontal="center" vertical="center"/>
    </xf>
    <xf numFmtId="166" fontId="7" fillId="2" borderId="0" xfId="50" applyFont="1" applyFill="1" applyAlignment="1">
      <alignment horizontal="centerContinuous" vertical="top"/>
    </xf>
    <xf numFmtId="166" fontId="7" fillId="2" borderId="0" xfId="50" applyFont="1" applyFill="1" applyAlignment="1">
      <alignment horizontal="center" vertical="top" wrapText="1"/>
    </xf>
    <xf numFmtId="166" fontId="19" fillId="8" borderId="8" xfId="50" applyFont="1" applyFill="1" applyBorder="1" applyAlignment="1"/>
    <xf numFmtId="166" fontId="18" fillId="0" borderId="0" xfId="50" applyFont="1">
      <alignment vertical="center"/>
    </xf>
    <xf numFmtId="167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6" fontId="4" fillId="5" borderId="0" xfId="38" applyNumberFormat="1">
      <alignment vertical="center"/>
    </xf>
    <xf numFmtId="0" fontId="20" fillId="0" borderId="0" xfId="4" applyNumberFormat="1" applyFont="1">
      <alignment vertical="center"/>
    </xf>
    <xf numFmtId="165" fontId="4" fillId="0" borderId="0" xfId="49" applyFont="1">
      <alignment vertical="center"/>
    </xf>
    <xf numFmtId="167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170" fontId="4" fillId="7" borderId="0" xfId="11" applyFill="1">
      <alignment vertical="center"/>
    </xf>
    <xf numFmtId="170" fontId="0" fillId="7" borderId="0" xfId="11" applyFont="1" applyFill="1">
      <alignment vertical="center"/>
    </xf>
    <xf numFmtId="170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70" fontId="12" fillId="0" borderId="0" xfId="11" applyFont="1">
      <alignment vertical="center"/>
    </xf>
    <xf numFmtId="170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7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7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7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5" fontId="4" fillId="0" borderId="0" xfId="49" applyBorder="1" applyAlignment="1">
      <alignment horizontal="center" vertical="center"/>
    </xf>
    <xf numFmtId="167" fontId="4" fillId="0" borderId="1" xfId="35" applyNumberFormat="1" applyAlignment="1">
      <alignment vertical="center"/>
    </xf>
    <xf numFmtId="164" fontId="0" fillId="0" borderId="0" xfId="0" applyNumberFormat="1" applyAlignment="1">
      <alignment vertical="center"/>
    </xf>
    <xf numFmtId="187" fontId="0" fillId="0" borderId="0" xfId="52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4" fillId="0" borderId="0" xfId="38" applyFill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0" fillId="0" borderId="0" xfId="4" applyNumberFormat="1" applyFont="1" applyBorder="1">
      <alignment vertical="center"/>
    </xf>
    <xf numFmtId="166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165" fontId="4" fillId="0" borderId="0" xfId="49" applyFill="1">
      <alignment vertical="center"/>
    </xf>
    <xf numFmtId="165" fontId="0" fillId="0" borderId="0" xfId="49" applyFont="1" applyAlignment="1">
      <alignment vertical="center"/>
    </xf>
    <xf numFmtId="165" fontId="4" fillId="0" borderId="0" xfId="49" applyFill="1" applyAlignment="1">
      <alignment vertical="center"/>
    </xf>
    <xf numFmtId="165" fontId="4" fillId="0" borderId="0" xfId="49" applyFont="1" applyAlignment="1">
      <alignment vertical="center"/>
    </xf>
    <xf numFmtId="0" fontId="20" fillId="0" borderId="0" xfId="4" applyNumberFormat="1" applyFont="1" applyAlignment="1">
      <alignment vertical="center"/>
    </xf>
    <xf numFmtId="168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6" fontId="0" fillId="0" borderId="0" xfId="50" applyFont="1" applyAlignment="1">
      <alignment vertical="center"/>
    </xf>
    <xf numFmtId="168" fontId="4" fillId="5" borderId="0" xfId="38" applyNumberFormat="1" applyAlignment="1">
      <alignment vertical="center"/>
    </xf>
    <xf numFmtId="167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0" fillId="0" borderId="0" xfId="4" applyNumberFormat="1" applyFont="1" applyFill="1" applyBorder="1" applyAlignment="1">
      <alignment vertical="center"/>
    </xf>
    <xf numFmtId="187" fontId="4" fillId="0" borderId="0" xfId="52" applyNumberFormat="1" applyFill="1" applyBorder="1" applyAlignment="1">
      <alignment vertical="center"/>
    </xf>
    <xf numFmtId="166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18" fillId="0" borderId="0" xfId="1" applyFont="1" applyBorder="1">
      <alignment vertical="center"/>
    </xf>
    <xf numFmtId="166" fontId="18" fillId="0" borderId="0" xfId="50" applyFont="1" applyBorder="1">
      <alignment vertical="center"/>
    </xf>
    <xf numFmtId="0" fontId="4" fillId="0" borderId="0" xfId="34" applyFont="1" applyFill="1" applyAlignment="1">
      <alignment horizontal="left" vertical="center" indent="1"/>
    </xf>
    <xf numFmtId="191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7" fontId="4" fillId="5" borderId="0" xfId="52" applyFill="1" applyAlignment="1">
      <alignment vertical="center"/>
    </xf>
    <xf numFmtId="165" fontId="4" fillId="0" borderId="2" xfId="36" applyNumberFormat="1" applyAlignment="1">
      <alignment vertical="center"/>
      <protection locked="0"/>
    </xf>
    <xf numFmtId="165" fontId="4" fillId="0" borderId="9" xfId="35" applyNumberFormat="1" applyBorder="1" applyAlignment="1">
      <alignment vertical="center"/>
    </xf>
    <xf numFmtId="165" fontId="4" fillId="0" borderId="1" xfId="35" applyNumberFormat="1" applyAlignment="1">
      <alignment vertical="center"/>
    </xf>
    <xf numFmtId="165" fontId="4" fillId="0" borderId="10" xfId="35" applyNumberFormat="1" applyBorder="1" applyAlignment="1">
      <alignment vertical="center"/>
    </xf>
    <xf numFmtId="165" fontId="4" fillId="0" borderId="2" xfId="9" applyBorder="1" applyAlignment="1" applyProtection="1">
      <alignment vertical="center"/>
      <protection locked="0"/>
    </xf>
    <xf numFmtId="165" fontId="4" fillId="0" borderId="0" xfId="9" applyBorder="1" applyAlignment="1" applyProtection="1">
      <alignment vertical="center"/>
      <protection locked="0"/>
    </xf>
    <xf numFmtId="167" fontId="4" fillId="0" borderId="0" xfId="35" applyNumberFormat="1" applyBorder="1" applyAlignment="1">
      <alignment vertical="center"/>
    </xf>
    <xf numFmtId="187" fontId="4" fillId="4" borderId="2" xfId="52" applyNumberFormat="1" applyFill="1" applyBorder="1" applyAlignment="1" applyProtection="1">
      <alignment vertical="center"/>
      <protection locked="0"/>
    </xf>
    <xf numFmtId="166" fontId="0" fillId="0" borderId="0" xfId="9" applyNumberFormat="1" applyFont="1" applyAlignment="1">
      <alignment vertical="center"/>
    </xf>
    <xf numFmtId="165" fontId="4" fillId="5" borderId="0" xfId="38" applyNumberFormat="1" applyAlignment="1">
      <alignment vertical="center"/>
    </xf>
    <xf numFmtId="187" fontId="4" fillId="0" borderId="1" xfId="35" applyNumberFormat="1" applyAlignment="1">
      <alignment vertical="center"/>
    </xf>
    <xf numFmtId="187" fontId="4" fillId="5" borderId="0" xfId="38" applyNumberFormat="1" applyAlignment="1">
      <alignment vertical="center"/>
    </xf>
    <xf numFmtId="165" fontId="4" fillId="5" borderId="0" xfId="9" applyFill="1" applyAlignment="1">
      <alignment vertical="center"/>
    </xf>
    <xf numFmtId="165" fontId="4" fillId="4" borderId="2" xfId="37" applyNumberFormat="1" applyAlignment="1">
      <alignment vertical="center"/>
      <protection locked="0"/>
    </xf>
    <xf numFmtId="167" fontId="4" fillId="4" borderId="2" xfId="52" applyFill="1" applyBorder="1" applyAlignment="1" applyProtection="1">
      <alignment vertical="center"/>
      <protection locked="0"/>
    </xf>
    <xf numFmtId="187" fontId="18" fillId="0" borderId="0" xfId="54" applyNumberFormat="1" applyFont="1" applyBorder="1" applyAlignment="1">
      <alignment vertical="center"/>
    </xf>
    <xf numFmtId="187" fontId="18" fillId="0" borderId="0" xfId="52" applyNumberFormat="1" applyFont="1" applyBorder="1" applyAlignment="1">
      <alignment vertical="center"/>
    </xf>
    <xf numFmtId="187" fontId="4" fillId="0" borderId="0" xfId="35" applyNumberFormat="1" applyBorder="1" applyAlignment="1">
      <alignment vertical="center"/>
    </xf>
    <xf numFmtId="168" fontId="10" fillId="0" borderId="0" xfId="4" applyNumberFormat="1" applyAlignment="1">
      <alignment vertical="center"/>
    </xf>
    <xf numFmtId="167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6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7" fontId="4" fillId="9" borderId="0" xfId="38" applyNumberFormat="1" applyFill="1" applyAlignment="1">
      <alignment vertical="center"/>
    </xf>
    <xf numFmtId="166" fontId="4" fillId="9" borderId="0" xfId="38" applyNumberFormat="1" applyFill="1" applyAlignment="1">
      <alignment vertical="center"/>
    </xf>
    <xf numFmtId="167" fontId="10" fillId="0" borderId="0" xfId="4" applyNumberFormat="1" applyAlignment="1">
      <alignment vertical="center"/>
    </xf>
    <xf numFmtId="165" fontId="4" fillId="0" borderId="1" xfId="65" applyNumberFormat="1" applyBorder="1" applyAlignment="1">
      <alignment vertical="center"/>
    </xf>
    <xf numFmtId="165" fontId="4" fillId="0" borderId="1" xfId="49" applyBorder="1" applyAlignment="1">
      <alignment vertical="center"/>
    </xf>
    <xf numFmtId="165" fontId="10" fillId="0" borderId="0" xfId="4" applyNumberFormat="1" applyAlignment="1">
      <alignment vertical="center"/>
    </xf>
    <xf numFmtId="165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5" fontId="4" fillId="0" borderId="0" xfId="65" applyNumberFormat="1" applyAlignment="1">
      <alignment vertical="center"/>
    </xf>
    <xf numFmtId="170" fontId="4" fillId="5" borderId="0" xfId="11" applyFill="1" applyAlignment="1">
      <alignment vertical="center"/>
    </xf>
    <xf numFmtId="170" fontId="4" fillId="0" borderId="1" xfId="35" applyNumberFormat="1" applyAlignment="1">
      <alignment vertical="center"/>
    </xf>
    <xf numFmtId="170" fontId="4" fillId="0" borderId="1" xfId="11" applyBorder="1" applyAlignment="1">
      <alignment vertical="center"/>
    </xf>
    <xf numFmtId="164" fontId="4" fillId="0" borderId="1" xfId="11" applyNumberFormat="1" applyBorder="1" applyAlignment="1">
      <alignment vertical="center"/>
    </xf>
    <xf numFmtId="170" fontId="4" fillId="0" borderId="0" xfId="11" applyBorder="1" applyAlignment="1">
      <alignment vertical="center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5" fontId="0" fillId="7" borderId="0" xfId="51" applyNumberFormat="1" applyFont="1" applyAlignment="1">
      <alignment vertical="center"/>
    </xf>
    <xf numFmtId="170" fontId="0" fillId="7" borderId="0" xfId="11" applyFont="1" applyFill="1" applyAlignment="1">
      <alignment vertical="center"/>
    </xf>
    <xf numFmtId="165" fontId="4" fillId="7" borderId="0" xfId="51" applyNumberFormat="1" applyAlignment="1">
      <alignment vertical="center"/>
    </xf>
    <xf numFmtId="165" fontId="4" fillId="0" borderId="1" xfId="9" applyBorder="1" applyAlignment="1">
      <alignment vertical="center"/>
    </xf>
    <xf numFmtId="165" fontId="4" fillId="0" borderId="0" xfId="35" applyNumberFormat="1" applyBorder="1" applyAlignment="1">
      <alignment vertical="center"/>
    </xf>
    <xf numFmtId="165" fontId="18" fillId="0" borderId="0" xfId="9" applyFont="1" applyBorder="1" applyAlignment="1">
      <alignment vertical="center"/>
    </xf>
    <xf numFmtId="165" fontId="18" fillId="0" borderId="11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6" fontId="4" fillId="5" borderId="0" xfId="38" applyNumberFormat="1" applyAlignment="1">
      <alignment vertical="center"/>
    </xf>
    <xf numFmtId="0" fontId="8" fillId="0" borderId="0" xfId="29" quotePrefix="1" applyFill="1" applyBorder="1">
      <alignment vertical="center"/>
    </xf>
    <xf numFmtId="167" fontId="4" fillId="4" borderId="2" xfId="37" applyNumberFormat="1" applyAlignment="1">
      <alignment vertical="center"/>
      <protection locked="0"/>
    </xf>
    <xf numFmtId="0" fontId="22" fillId="0" borderId="0" xfId="0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0" fillId="0" borderId="0" xfId="0" applyBorder="1" applyAlignment="1">
      <alignment horizontal="left" vertical="center"/>
    </xf>
    <xf numFmtId="167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7" fontId="4" fillId="37" borderId="3" xfId="53" applyFill="1" applyBorder="1" applyAlignment="1" applyProtection="1">
      <alignment vertical="center"/>
      <protection locked="0"/>
    </xf>
    <xf numFmtId="167" fontId="0" fillId="0" borderId="0" xfId="52" applyFont="1" applyAlignment="1">
      <alignment vertical="center"/>
    </xf>
    <xf numFmtId="167" fontId="0" fillId="0" borderId="0" xfId="52" applyFont="1" applyAlignment="1">
      <alignment horizontal="left" vertical="center"/>
    </xf>
    <xf numFmtId="167" fontId="0" fillId="0" borderId="0" xfId="52" applyFont="1" applyAlignment="1">
      <alignment horizontal="left" vertical="center" indent="1"/>
    </xf>
    <xf numFmtId="167" fontId="4" fillId="37" borderId="3" xfId="52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168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8" fontId="4" fillId="0" borderId="0" xfId="54" applyBorder="1" applyAlignment="1">
      <alignment vertical="center"/>
    </xf>
    <xf numFmtId="165" fontId="4" fillId="5" borderId="0" xfId="49" applyFill="1" applyAlignment="1">
      <alignment vertical="center"/>
    </xf>
    <xf numFmtId="0" fontId="12" fillId="0" borderId="0" xfId="42" applyAlignment="1">
      <alignment vertical="center"/>
    </xf>
    <xf numFmtId="187" fontId="4" fillId="37" borderId="1" xfId="35" applyNumberFormat="1" applyFill="1" applyAlignment="1">
      <alignment vertical="center"/>
    </xf>
    <xf numFmtId="168" fontId="0" fillId="0" borderId="0" xfId="54" applyFont="1">
      <alignment vertical="center"/>
    </xf>
    <xf numFmtId="165" fontId="4" fillId="6" borderId="0" xfId="39" applyNumberFormat="1" applyAlignment="1">
      <alignment vertical="center"/>
    </xf>
    <xf numFmtId="165" fontId="4" fillId="0" borderId="2" xfId="49" applyBorder="1" applyAlignment="1" applyProtection="1">
      <alignment vertical="center"/>
      <protection locked="0"/>
    </xf>
    <xf numFmtId="187" fontId="0" fillId="0" borderId="0" xfId="54" applyNumberFormat="1" applyFont="1" applyAlignment="1">
      <alignment vertical="center"/>
    </xf>
    <xf numFmtId="187" fontId="4" fillId="4" borderId="2" xfId="54" applyNumberFormat="1" applyFill="1" applyBorder="1" applyAlignment="1" applyProtection="1">
      <alignment vertical="center"/>
      <protection locked="0"/>
    </xf>
    <xf numFmtId="168" fontId="0" fillId="0" borderId="0" xfId="54" applyFont="1" applyAlignment="1">
      <alignment vertical="center"/>
    </xf>
    <xf numFmtId="168" fontId="4" fillId="0" borderId="1" xfId="35" applyNumberFormat="1" applyAlignment="1">
      <alignment vertical="center"/>
    </xf>
    <xf numFmtId="0" fontId="4" fillId="0" borderId="0" xfId="0" applyFont="1" applyAlignment="1">
      <alignment horizontal="center" vertical="top"/>
    </xf>
    <xf numFmtId="168" fontId="4" fillId="0" borderId="3" xfId="54" applyBorder="1" applyAlignment="1" applyProtection="1">
      <alignment vertical="center"/>
      <protection locked="0"/>
    </xf>
    <xf numFmtId="168" fontId="4" fillId="5" borderId="0" xfId="54" applyFill="1">
      <alignment vertical="center"/>
    </xf>
    <xf numFmtId="168" fontId="4" fillId="5" borderId="0" xfId="54" applyFill="1" applyAlignment="1">
      <alignment vertical="center"/>
    </xf>
    <xf numFmtId="168" fontId="0" fillId="38" borderId="0" xfId="54" applyFont="1" applyFill="1" applyAlignment="1">
      <alignment vertical="center"/>
    </xf>
    <xf numFmtId="0" fontId="79" fillId="0" borderId="0" xfId="29" applyFont="1" applyFill="1" applyBorder="1">
      <alignment vertical="center"/>
    </xf>
    <xf numFmtId="0" fontId="80" fillId="0" borderId="0" xfId="0" applyFont="1" applyAlignment="1">
      <alignment vertical="center"/>
    </xf>
    <xf numFmtId="0" fontId="81" fillId="8" borderId="8" xfId="0" applyFont="1" applyFill="1" applyBorder="1" applyAlignment="1"/>
    <xf numFmtId="165" fontId="80" fillId="0" borderId="0" xfId="49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81" fillId="8" borderId="8" xfId="0" applyFont="1" applyFill="1" applyBorder="1" applyAlignment="1">
      <alignment horizontal="center" vertical="top"/>
    </xf>
    <xf numFmtId="0" fontId="80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0" fillId="7" borderId="0" xfId="49" applyFont="1" applyFill="1" applyAlignment="1">
      <alignment vertical="center"/>
    </xf>
    <xf numFmtId="0" fontId="4" fillId="5" borderId="0" xfId="38" quotePrefix="1">
      <alignment vertical="center"/>
    </xf>
    <xf numFmtId="0" fontId="0" fillId="8" borderId="0" xfId="59" applyFont="1" applyAlignment="1">
      <alignment vertical="center"/>
    </xf>
    <xf numFmtId="0" fontId="0" fillId="0" borderId="0" xfId="0">
      <alignment vertical="center"/>
    </xf>
    <xf numFmtId="165" fontId="4" fillId="0" borderId="1" xfId="49" applyBorder="1">
      <alignment vertical="center"/>
    </xf>
    <xf numFmtId="0" fontId="82" fillId="0" borderId="0" xfId="0" applyFont="1" applyAlignment="1">
      <alignment horizontal="left" vertical="center" indent="1"/>
    </xf>
    <xf numFmtId="0" fontId="0" fillId="0" borderId="0" xfId="0">
      <alignment vertical="center"/>
    </xf>
    <xf numFmtId="0" fontId="4" fillId="0" borderId="2" xfId="36" applyAlignment="1">
      <alignment vertical="center"/>
      <protection locked="0"/>
    </xf>
    <xf numFmtId="0" fontId="83" fillId="0" borderId="0" xfId="42" applyFont="1" applyAlignment="1">
      <alignment vertical="center"/>
    </xf>
    <xf numFmtId="165" fontId="83" fillId="0" borderId="0" xfId="42" applyNumberFormat="1" applyFont="1" applyAlignment="1">
      <alignment vertical="center"/>
    </xf>
    <xf numFmtId="3" fontId="4" fillId="0" borderId="2" xfId="36" applyNumberFormat="1" applyAlignment="1">
      <alignment vertical="center"/>
      <protection locked="0"/>
    </xf>
    <xf numFmtId="165" fontId="4" fillId="0" borderId="11" xfId="35" applyNumberFormat="1" applyBorder="1" applyAlignment="1">
      <alignment vertical="center"/>
    </xf>
    <xf numFmtId="188" fontId="10" fillId="0" borderId="0" xfId="4" applyNumberFormat="1" applyAlignment="1">
      <alignment vertical="center"/>
    </xf>
    <xf numFmtId="168" fontId="82" fillId="5" borderId="0" xfId="38" applyNumberFormat="1" applyFont="1" applyAlignment="1">
      <alignment vertical="center"/>
    </xf>
    <xf numFmtId="168" fontId="82" fillId="0" borderId="0" xfId="52" applyNumberFormat="1" applyFont="1" applyAlignment="1">
      <alignment vertical="center"/>
    </xf>
    <xf numFmtId="166" fontId="0" fillId="0" borderId="0" xfId="50" applyFont="1">
      <alignment vertical="center"/>
    </xf>
    <xf numFmtId="3" fontId="10" fillId="0" borderId="0" xfId="4" applyNumberFormat="1" applyAlignment="1">
      <alignment vertical="center"/>
    </xf>
    <xf numFmtId="0" fontId="0" fillId="0" borderId="0" xfId="0" applyAlignment="1">
      <alignment horizontal="left" vertical="center" indent="3"/>
    </xf>
    <xf numFmtId="168" fontId="82" fillId="0" borderId="0" xfId="54" applyFont="1" applyBorder="1" applyAlignment="1">
      <alignment vertical="center"/>
    </xf>
    <xf numFmtId="234" fontId="4" fillId="0" borderId="1" xfId="35" applyNumberFormat="1" applyAlignment="1">
      <alignment vertical="center"/>
    </xf>
    <xf numFmtId="0" fontId="83" fillId="0" borderId="0" xfId="42" applyFont="1">
      <alignment vertical="center"/>
    </xf>
    <xf numFmtId="170" fontId="4" fillId="3" borderId="2" xfId="34" applyNumberFormat="1" applyBorder="1" applyAlignment="1" applyProtection="1">
      <alignment vertical="center"/>
      <protection locked="0"/>
    </xf>
    <xf numFmtId="165" fontId="4" fillId="3" borderId="1" xfId="49" applyFont="1" applyFill="1" applyBorder="1" applyAlignment="1">
      <alignment vertical="center"/>
    </xf>
    <xf numFmtId="165" fontId="4" fillId="3" borderId="1" xfId="34" applyNumberFormat="1" applyBorder="1" applyAlignment="1">
      <alignment vertical="center"/>
    </xf>
    <xf numFmtId="0" fontId="4" fillId="0" borderId="1" xfId="35" applyAlignment="1">
      <alignment vertical="center"/>
    </xf>
    <xf numFmtId="168" fontId="4" fillId="0" borderId="1" xfId="35" applyNumberFormat="1">
      <alignment vertical="center"/>
    </xf>
    <xf numFmtId="0" fontId="80" fillId="8" borderId="0" xfId="59" applyFont="1" applyAlignment="1">
      <alignment vertical="center"/>
    </xf>
    <xf numFmtId="0" fontId="3" fillId="8" borderId="0" xfId="59" applyFont="1" applyAlignment="1">
      <alignment vertical="center"/>
    </xf>
    <xf numFmtId="0" fontId="15" fillId="8" borderId="0" xfId="59" applyFont="1" applyAlignment="1">
      <alignment vertical="center"/>
    </xf>
    <xf numFmtId="0" fontId="20" fillId="8" borderId="0" xfId="59" applyNumberFormat="1" applyFont="1">
      <alignment vertical="center"/>
    </xf>
    <xf numFmtId="166" fontId="0" fillId="8" borderId="0" xfId="59" applyNumberFormat="1" applyFont="1">
      <alignment vertical="center"/>
    </xf>
    <xf numFmtId="0" fontId="7" fillId="0" borderId="0" xfId="33" applyAlignment="1">
      <alignment horizontal="left" vertical="center" indent="1"/>
    </xf>
    <xf numFmtId="186" fontId="4" fillId="0" borderId="1" xfId="35" applyNumberFormat="1" applyAlignment="1">
      <alignment vertical="center"/>
    </xf>
    <xf numFmtId="187" fontId="4" fillId="3" borderId="0" xfId="34" applyNumberFormat="1" applyAlignment="1">
      <alignment vertical="center"/>
    </xf>
    <xf numFmtId="165" fontId="4" fillId="39" borderId="0" xfId="9" applyFill="1" applyAlignment="1">
      <alignment vertical="center"/>
    </xf>
    <xf numFmtId="168" fontId="4" fillId="37" borderId="1" xfId="54" applyFill="1" applyBorder="1" applyAlignment="1">
      <alignment vertical="center"/>
    </xf>
    <xf numFmtId="168" fontId="4" fillId="4" borderId="2" xfId="54" applyFill="1" applyBorder="1" applyAlignment="1" applyProtection="1">
      <alignment vertical="center"/>
      <protection locked="0"/>
    </xf>
    <xf numFmtId="9" fontId="4" fillId="3" borderId="0" xfId="34" applyNumberFormat="1" applyAlignment="1">
      <alignment vertical="center"/>
    </xf>
    <xf numFmtId="167" fontId="4" fillId="0" borderId="2" xfId="36" applyNumberFormat="1" applyAlignment="1">
      <alignment vertical="center"/>
      <protection locked="0"/>
    </xf>
    <xf numFmtId="0" fontId="83" fillId="0" borderId="0" xfId="42" applyNumberFormat="1" applyFont="1" applyAlignment="1">
      <alignment vertical="center"/>
    </xf>
    <xf numFmtId="168" fontId="82" fillId="0" borderId="1" xfId="35" applyNumberFormat="1" applyFont="1" applyAlignment="1">
      <alignment vertical="center"/>
    </xf>
    <xf numFmtId="186" fontId="4" fillId="3" borderId="3" xfId="34" applyNumberFormat="1" applyBorder="1" applyAlignment="1" applyProtection="1">
      <alignment vertical="center"/>
      <protection locked="0"/>
    </xf>
    <xf numFmtId="187" fontId="4" fillId="0" borderId="3" xfId="40" applyNumberFormat="1" applyAlignment="1">
      <alignment vertical="center"/>
      <protection locked="0"/>
    </xf>
    <xf numFmtId="0" fontId="7" fillId="0" borderId="0" xfId="29" quotePrefix="1" applyFont="1" applyFill="1" applyBorder="1">
      <alignment vertical="center"/>
    </xf>
    <xf numFmtId="168" fontId="4" fillId="0" borderId="2" xfId="36" applyNumberFormat="1" applyAlignment="1">
      <alignment vertical="center"/>
      <protection locked="0"/>
    </xf>
    <xf numFmtId="49" fontId="0" fillId="0" borderId="0" xfId="62" applyFont="1" applyAlignment="1">
      <alignment vertical="center" wrapText="1"/>
    </xf>
    <xf numFmtId="0" fontId="4" fillId="6" borderId="0" xfId="39">
      <alignment vertical="center"/>
    </xf>
    <xf numFmtId="3" fontId="4" fillId="0" borderId="2" xfId="49" applyNumberFormat="1" applyBorder="1" applyAlignment="1" applyProtection="1">
      <alignment vertical="center"/>
      <protection locked="0"/>
    </xf>
    <xf numFmtId="165" fontId="4" fillId="40" borderId="2" xfId="36" applyNumberFormat="1" applyFill="1">
      <alignment vertical="center"/>
      <protection locked="0"/>
    </xf>
    <xf numFmtId="166" fontId="4" fillId="0" borderId="2" xfId="36" applyNumberFormat="1">
      <alignment vertical="center"/>
      <protection locked="0"/>
    </xf>
    <xf numFmtId="165" fontId="4" fillId="5" borderId="0" xfId="49" applyFill="1">
      <alignment vertical="center"/>
    </xf>
    <xf numFmtId="165" fontId="4" fillId="40" borderId="2" xfId="36" applyNumberFormat="1" applyFill="1" applyAlignment="1">
      <alignment vertical="center"/>
      <protection locked="0"/>
    </xf>
    <xf numFmtId="165" fontId="4" fillId="0" borderId="2" xfId="36" applyNumberFormat="1" applyAlignment="1">
      <protection locked="0"/>
    </xf>
    <xf numFmtId="165" fontId="4" fillId="40" borderId="1" xfId="35" applyNumberFormat="1" applyFill="1" applyAlignment="1">
      <alignment vertical="center"/>
    </xf>
    <xf numFmtId="165" fontId="0" fillId="40" borderId="0" xfId="9" applyFont="1" applyFill="1" applyAlignment="1">
      <alignment vertical="center"/>
    </xf>
    <xf numFmtId="167" fontId="4" fillId="40" borderId="1" xfId="35" applyNumberFormat="1" applyFill="1" applyAlignment="1">
      <alignment vertical="center"/>
    </xf>
    <xf numFmtId="168" fontId="4" fillId="5" borderId="0" xfId="38" applyNumberFormat="1">
      <alignment vertical="center"/>
    </xf>
    <xf numFmtId="170" fontId="4" fillId="40" borderId="0" xfId="11" applyFill="1">
      <alignment vertical="center"/>
    </xf>
    <xf numFmtId="165" fontId="4" fillId="40" borderId="0" xfId="38" applyNumberFormat="1" applyFill="1">
      <alignment vertical="center"/>
    </xf>
    <xf numFmtId="165" fontId="4" fillId="40" borderId="0" xfId="49" applyFill="1">
      <alignment vertical="center"/>
    </xf>
    <xf numFmtId="168" fontId="4" fillId="40" borderId="0" xfId="38" applyNumberFormat="1" applyFill="1" applyAlignment="1">
      <alignment vertical="center"/>
    </xf>
    <xf numFmtId="168" fontId="4" fillId="40" borderId="0" xfId="38" applyNumberFormat="1" applyFill="1">
      <alignment vertical="center"/>
    </xf>
    <xf numFmtId="167" fontId="0" fillId="7" borderId="0" xfId="51" applyNumberFormat="1" applyFont="1" applyAlignment="1">
      <alignment vertical="center"/>
    </xf>
    <xf numFmtId="9" fontId="4" fillId="40" borderId="0" xfId="51" applyNumberFormat="1" applyFill="1">
      <alignment vertical="center"/>
    </xf>
    <xf numFmtId="9" fontId="4" fillId="40" borderId="0" xfId="51" applyNumberFormat="1" applyFill="1" applyAlignment="1">
      <alignment vertical="center"/>
    </xf>
    <xf numFmtId="9" fontId="0" fillId="40" borderId="0" xfId="51" applyNumberFormat="1" applyFont="1" applyFill="1" applyAlignment="1">
      <alignment vertical="center"/>
    </xf>
    <xf numFmtId="167" fontId="0" fillId="40" borderId="0" xfId="53" applyFont="1" applyFill="1" applyAlignment="1">
      <alignment vertical="center"/>
    </xf>
    <xf numFmtId="167" fontId="4" fillId="40" borderId="0" xfId="52" applyFill="1">
      <alignment vertical="center"/>
    </xf>
    <xf numFmtId="167" fontId="4" fillId="5" borderId="0" xfId="38" applyNumberFormat="1">
      <alignment vertical="center"/>
    </xf>
    <xf numFmtId="170" fontId="4" fillId="5" borderId="0" xfId="38" applyNumberFormat="1">
      <alignment vertical="center"/>
    </xf>
    <xf numFmtId="170" fontId="4" fillId="5" borderId="0" xfId="38" applyNumberFormat="1" applyAlignment="1">
      <alignment vertical="center"/>
    </xf>
    <xf numFmtId="165" fontId="4" fillId="4" borderId="2" xfId="37" applyNumberFormat="1">
      <alignment vertical="center"/>
      <protection locked="0"/>
    </xf>
    <xf numFmtId="168" fontId="4" fillId="4" borderId="2" xfId="37" applyNumberFormat="1" applyAlignment="1">
      <alignment vertical="center"/>
      <protection locked="0"/>
    </xf>
    <xf numFmtId="166" fontId="18" fillId="0" borderId="0" xfId="50" applyFont="1" applyAlignment="1">
      <alignment vertical="center"/>
    </xf>
    <xf numFmtId="187" fontId="4" fillId="37" borderId="1" xfId="53" applyNumberFormat="1" applyFill="1" applyBorder="1" applyAlignment="1">
      <alignment vertical="center"/>
    </xf>
    <xf numFmtId="165" fontId="4" fillId="37" borderId="1" xfId="35" applyNumberFormat="1" applyFill="1" applyAlignment="1">
      <alignment vertical="center"/>
    </xf>
    <xf numFmtId="165" fontId="4" fillId="37" borderId="2" xfId="36" applyNumberFormat="1" applyFill="1" applyAlignment="1">
      <alignment vertical="center"/>
      <protection locked="0"/>
    </xf>
    <xf numFmtId="167" fontId="4" fillId="0" borderId="1" xfId="53" applyNumberFormat="1" applyBorder="1" applyAlignment="1">
      <alignment vertical="center"/>
    </xf>
    <xf numFmtId="187" fontId="0" fillId="0" borderId="0" xfId="53" applyNumberFormat="1" applyFont="1" applyAlignment="1">
      <alignment vertical="center"/>
    </xf>
    <xf numFmtId="187" fontId="4" fillId="41" borderId="1" xfId="35" applyNumberFormat="1" applyFill="1" applyAlignment="1">
      <alignment vertical="center"/>
    </xf>
    <xf numFmtId="187" fontId="4" fillId="42" borderId="1" xfId="35" applyNumberFormat="1" applyFill="1" applyAlignment="1">
      <alignment vertical="center"/>
    </xf>
    <xf numFmtId="168" fontId="7" fillId="0" borderId="0" xfId="53" applyNumberFormat="1" applyFont="1" applyAlignment="1">
      <alignment vertical="center"/>
    </xf>
    <xf numFmtId="167" fontId="7" fillId="0" borderId="0" xfId="53" applyFont="1" applyAlignment="1">
      <alignment vertical="center"/>
    </xf>
    <xf numFmtId="214" fontId="0" fillId="0" borderId="0" xfId="0" applyNumberFormat="1" applyAlignment="1">
      <alignment vertical="center"/>
    </xf>
    <xf numFmtId="166" fontId="4" fillId="0" borderId="1" xfId="49" applyNumberFormat="1" applyBorder="1" applyAlignment="1">
      <alignment vertical="center"/>
    </xf>
    <xf numFmtId="167" fontId="4" fillId="37" borderId="1" xfId="35" applyNumberFormat="1" applyFill="1" applyAlignment="1">
      <alignment vertical="center"/>
    </xf>
    <xf numFmtId="167" fontId="0" fillId="7" borderId="0" xfId="53" applyFont="1" applyFill="1" applyAlignment="1">
      <alignment vertical="center"/>
    </xf>
    <xf numFmtId="187" fontId="4" fillId="0" borderId="2" xfId="36" applyNumberFormat="1" applyAlignment="1">
      <alignment vertical="center"/>
      <protection locked="0"/>
    </xf>
    <xf numFmtId="165" fontId="4" fillId="41" borderId="1" xfId="35" applyNumberFormat="1" applyFill="1" applyAlignment="1">
      <alignment vertical="center"/>
    </xf>
    <xf numFmtId="164" fontId="4" fillId="43" borderId="1" xfId="11" applyNumberFormat="1" applyFill="1" applyBorder="1" applyAlignment="1">
      <alignment vertical="center"/>
    </xf>
    <xf numFmtId="0" fontId="4" fillId="0" borderId="0" xfId="47" applyAlignment="1">
      <alignment horizontal="left" vertical="center" indent="1"/>
    </xf>
    <xf numFmtId="186" fontId="4" fillId="40" borderId="0" xfId="51" applyNumberFormat="1" applyFill="1">
      <alignment vertical="center"/>
    </xf>
    <xf numFmtId="186" fontId="4" fillId="7" borderId="0" xfId="51" applyNumberFormat="1">
      <alignment vertical="center"/>
    </xf>
    <xf numFmtId="186" fontId="0" fillId="7" borderId="0" xfId="51" applyNumberFormat="1" applyFont="1" applyAlignment="1">
      <alignment vertical="center"/>
    </xf>
    <xf numFmtId="43" fontId="0" fillId="0" borderId="0" xfId="0" applyNumberFormat="1" applyAlignment="1">
      <alignment vertical="center"/>
    </xf>
    <xf numFmtId="187" fontId="4" fillId="37" borderId="2" xfId="53" applyNumberFormat="1" applyFill="1" applyBorder="1" applyAlignment="1" applyProtection="1">
      <alignment vertical="center"/>
      <protection locked="0"/>
    </xf>
    <xf numFmtId="235" fontId="0" fillId="0" borderId="0" xfId="0" applyNumberFormat="1" applyAlignment="1">
      <alignment vertical="center"/>
    </xf>
    <xf numFmtId="236" fontId="4" fillId="0" borderId="2" xfId="36" applyNumberFormat="1">
      <alignment vertical="center"/>
      <protection locked="0"/>
    </xf>
    <xf numFmtId="168" fontId="4" fillId="0" borderId="3" xfId="40" applyNumberFormat="1" applyAlignment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84" fillId="0" borderId="0" xfId="29" applyFont="1" applyFill="1" applyBorder="1">
      <alignment vertical="center"/>
    </xf>
    <xf numFmtId="0" fontId="84" fillId="0" borderId="0" xfId="29" applyFont="1" applyFill="1">
      <alignment vertical="center"/>
    </xf>
    <xf numFmtId="0" fontId="85" fillId="8" borderId="8" xfId="0" applyFont="1" applyFill="1" applyBorder="1" applyAlignment="1"/>
    <xf numFmtId="0" fontId="86" fillId="8" borderId="8" xfId="0" applyFont="1" applyFill="1" applyBorder="1" applyAlignment="1"/>
    <xf numFmtId="166" fontId="86" fillId="8" borderId="8" xfId="50" applyFont="1" applyFill="1" applyBorder="1" applyAlignment="1"/>
    <xf numFmtId="0" fontId="86" fillId="0" borderId="0" xfId="0" applyFont="1" applyAlignment="1"/>
    <xf numFmtId="0" fontId="87" fillId="0" borderId="0" xfId="0" applyFont="1" applyAlignment="1">
      <alignment vertical="center"/>
    </xf>
    <xf numFmtId="0" fontId="87" fillId="6" borderId="0" xfId="39" applyNumberFormat="1" applyFont="1" applyAlignment="1">
      <alignment vertical="center"/>
    </xf>
    <xf numFmtId="0" fontId="88" fillId="2" borderId="0" xfId="5" applyFont="1">
      <alignment horizontal="center" vertical="top" wrapText="1"/>
    </xf>
    <xf numFmtId="0" fontId="87" fillId="6" borderId="0" xfId="39" applyFont="1" applyAlignment="1">
      <alignment vertical="center"/>
    </xf>
    <xf numFmtId="186" fontId="87" fillId="0" borderId="3" xfId="40" applyNumberFormat="1" applyFont="1" applyAlignment="1">
      <alignment vertical="center"/>
      <protection locked="0"/>
    </xf>
    <xf numFmtId="0" fontId="89" fillId="0" borderId="0" xfId="42" applyFont="1" applyAlignment="1">
      <alignment vertical="center"/>
    </xf>
    <xf numFmtId="0" fontId="90" fillId="0" borderId="0" xfId="0" applyFont="1" applyAlignment="1">
      <alignment vertical="center"/>
    </xf>
    <xf numFmtId="187" fontId="87" fillId="0" borderId="1" xfId="35" applyNumberFormat="1" applyFont="1" applyAlignment="1">
      <alignment vertical="center"/>
    </xf>
    <xf numFmtId="187" fontId="87" fillId="0" borderId="3" xfId="40" applyNumberFormat="1" applyFont="1" applyAlignment="1">
      <alignment vertical="center"/>
      <protection locked="0"/>
    </xf>
    <xf numFmtId="0" fontId="87" fillId="0" borderId="0" xfId="0" applyFont="1" applyFill="1" applyAlignment="1">
      <alignment vertical="center"/>
    </xf>
    <xf numFmtId="0" fontId="87" fillId="3" borderId="3" xfId="34" applyFont="1" applyBorder="1" applyProtection="1">
      <alignment vertical="center"/>
      <protection locked="0"/>
    </xf>
    <xf numFmtId="187" fontId="87" fillId="0" borderId="1" xfId="53" applyNumberFormat="1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9" fontId="87" fillId="0" borderId="0" xfId="0" applyNumberFormat="1" applyFont="1" applyAlignment="1">
      <alignment vertical="center"/>
    </xf>
    <xf numFmtId="0" fontId="91" fillId="0" borderId="0" xfId="32" applyFont="1" applyAlignment="1">
      <alignment vertical="center"/>
    </xf>
    <xf numFmtId="0" fontId="88" fillId="0" borderId="0" xfId="0" applyFont="1" applyAlignment="1">
      <alignment vertical="center"/>
    </xf>
    <xf numFmtId="167" fontId="87" fillId="3" borderId="3" xfId="34" applyNumberFormat="1" applyFont="1" applyBorder="1" applyProtection="1">
      <alignment vertical="center"/>
      <protection locked="0"/>
    </xf>
    <xf numFmtId="168" fontId="87" fillId="0" borderId="1" xfId="35" applyNumberFormat="1" applyFont="1">
      <alignment vertical="center"/>
    </xf>
    <xf numFmtId="167" fontId="87" fillId="5" borderId="0" xfId="38" applyNumberFormat="1" applyFont="1">
      <alignment vertical="center"/>
    </xf>
    <xf numFmtId="167" fontId="87" fillId="40" borderId="0" xfId="38" applyNumberFormat="1" applyFont="1" applyFill="1">
      <alignment vertical="center"/>
    </xf>
    <xf numFmtId="0" fontId="89" fillId="0" borderId="0" xfId="42" applyFont="1">
      <alignment vertical="center"/>
    </xf>
    <xf numFmtId="167" fontId="87" fillId="40" borderId="1" xfId="35" applyNumberFormat="1" applyFont="1" applyFill="1">
      <alignment vertical="center"/>
    </xf>
    <xf numFmtId="0" fontId="87" fillId="0" borderId="3" xfId="40" applyFont="1" applyAlignment="1">
      <alignment vertical="center"/>
      <protection locked="0"/>
    </xf>
    <xf numFmtId="0" fontId="88" fillId="0" borderId="0" xfId="0" applyFont="1" applyAlignment="1">
      <alignment horizontal="left" vertical="center"/>
    </xf>
    <xf numFmtId="167" fontId="87" fillId="0" borderId="2" xfId="53" applyFont="1" applyBorder="1" applyAlignment="1" applyProtection="1">
      <alignment vertical="center"/>
      <protection locked="0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alculation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" xfId="9" builtinId="3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" xfId="11" builtinId="4"/>
    <cellStyle name="Currency (0dp)" xfId="70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 2" xfId="41"/>
    <cellStyle name="Model" xfId="537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e" xfId="48" builtinId="10" customBuiltin="1"/>
    <cellStyle name="Number" xfId="49"/>
    <cellStyle name="Number (2dp)" xfId="50"/>
    <cellStyle name="Number 2" xfId="607"/>
    <cellStyle name="Output" xfId="51" builtinId="21" customBuiltin="1"/>
    <cellStyle name="Output 2" xfId="608"/>
    <cellStyle name="per.style" xfId="609"/>
    <cellStyle name="Percent" xfId="52" builtinId="5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99"/>
      <color rgb="FFFFFFCC"/>
      <color rgb="FFFF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419100</xdr:rowOff>
    </xdr:to>
    <xdr:pic>
      <xdr:nvPicPr>
        <xdr:cNvPr id="18433" name="Picture 38" descr="AnalysysMason2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1</xdr:row>
      <xdr:rowOff>0</xdr:rowOff>
    </xdr:to>
    <xdr:pic>
      <xdr:nvPicPr>
        <xdr:cNvPr id="19457" name="Picture 14" descr="AnalysysMason2">
          <a:extLst>
            <a:ext uri="{FF2B5EF4-FFF2-40B4-BE49-F238E27FC236}">
              <a16:creationId xmlns:a16="http://schemas.microsoft.com/office/drawing/2014/main" id="{00000000-0008-0000-01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20481" name="Picture 43" descr="AnalysysMason2">
          <a:extLst>
            <a:ext uri="{FF2B5EF4-FFF2-40B4-BE49-F238E27FC236}">
              <a16:creationId xmlns:a16="http://schemas.microsoft.com/office/drawing/2014/main" id="{00000000-0008-0000-02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3" name="Picture 43" descr="P:\projects\EG011\WP\EG011040\AnalysysMason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16386" name="Picture 17" descr="AnalysysMason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21505" name="Picture 8" descr="AnalysysMason2">
          <a:extLst>
            <a:ext uri="{FF2B5EF4-FFF2-40B4-BE49-F238E27FC236}">
              <a16:creationId xmlns:a16="http://schemas.microsoft.com/office/drawing/2014/main" id="{00000000-0008-0000-04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2</xdr:col>
      <xdr:colOff>242</xdr:colOff>
      <xdr:row>1</xdr:row>
      <xdr:rowOff>3663</xdr:rowOff>
    </xdr:to>
    <xdr:pic>
      <xdr:nvPicPr>
        <xdr:cNvPr id="17409" name="Picture 1240" descr="AnalysysMason2">
          <a:extLst>
            <a:ext uri="{FF2B5EF4-FFF2-40B4-BE49-F238E27FC236}">
              <a16:creationId xmlns:a16="http://schemas.microsoft.com/office/drawing/2014/main" id="{00000000-0008-0000-05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2529" name="Picture 1" descr="AnalysysMason2">
          <a:extLst>
            <a:ext uri="{FF2B5EF4-FFF2-40B4-BE49-F238E27FC236}">
              <a16:creationId xmlns:a16="http://schemas.microsoft.com/office/drawing/2014/main" id="{00000000-0008-0000-0600-000001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3553" name="Picture 1" descr="AnalysysMason2">
          <a:extLst>
            <a:ext uri="{FF2B5EF4-FFF2-40B4-BE49-F238E27FC236}">
              <a16:creationId xmlns:a16="http://schemas.microsoft.com/office/drawing/2014/main" id="{00000000-0008-0000-0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ys.analysys.com\prj$\Users\Carlos.Lezama\AppData\Local\Microsoft\Windows\Temporary%20Internet%20Files\Content.Outlook\3TK5KPXK\Movil%2020111021%201430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ys%20Mason%20-%20Modelo%20fijo%202018%20-%20CS%20-%201%20noviembre%20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ys%20Mason%20-%20Modelo%20m&#243;vil%202018%20-%20CS%20-%201%20noviembre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Scenarios"/>
      <sheetName val="Market_basecase"/>
      <sheetName val="Market"/>
      <sheetName val="Asset_inputs"/>
      <sheetName val="Coverage"/>
      <sheetName val="Network_design_inputs"/>
      <sheetName val="Demand_Subs_Calc"/>
      <sheetName val="Core Network_design"/>
      <sheetName val="Access 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Chart3"/>
      <sheetName val="Unit_Opex"/>
      <sheetName val="Total_Opex"/>
      <sheetName val="Chart4"/>
      <sheetName val="Discount factors"/>
      <sheetName val="PureLRIC - Terminacion - Alt"/>
      <sheetName val="PureLRIC - Originacion - Alt"/>
      <sheetName val="PureLRIC - Transito - Alt"/>
      <sheetName val="PureLRIC - SMS - Alt"/>
      <sheetName val="ED"/>
      <sheetName val="Chart7 - Capex"/>
      <sheetName val="Chart7 - Opex"/>
      <sheetName val="EPMU"/>
      <sheetName val="plusLRAIC"/>
      <sheetName val="Results_fixed_services"/>
      <sheetName val="CH-LRAIC+"/>
    </sheetNames>
    <definedNames>
      <definedName name="operator.active" refersTo="='Control'!$D$20"/>
      <definedName name="Operator_group" refersTo="='Lists'!$Y$6:$Y$11"/>
    </definedNames>
    <sheetDataSet>
      <sheetData sheetId="0">
        <row r="20">
          <cell r="D20" t="str">
            <v>Esta hoja de contenidos</v>
          </cell>
        </row>
      </sheetData>
      <sheetData sheetId="1"/>
      <sheetData sheetId="2"/>
      <sheetData sheetId="3">
        <row r="20">
          <cell r="D20" t="str">
            <v>Alternativo</v>
          </cell>
        </row>
      </sheetData>
      <sheetData sheetId="4">
        <row r="6">
          <cell r="Y6" t="str">
            <v>Incumbente</v>
          </cell>
        </row>
        <row r="7">
          <cell r="Y7" t="str">
            <v>Alternativo</v>
          </cell>
        </row>
        <row r="8">
          <cell r="Y8" t="str">
            <v>Spare 1</v>
          </cell>
        </row>
        <row r="9">
          <cell r="Y9" t="str">
            <v>Spare 2</v>
          </cell>
        </row>
        <row r="10">
          <cell r="Y10" t="str">
            <v>Spare 3</v>
          </cell>
        </row>
        <row r="11">
          <cell r="Y11" t="str">
            <v>Spare 4</v>
          </cell>
        </row>
        <row r="20">
          <cell r="D20" t="str">
            <v>Llamadas en tránsito Local</v>
          </cell>
        </row>
      </sheetData>
      <sheetData sheetId="5">
        <row r="20">
          <cell r="D20">
            <v>0</v>
          </cell>
        </row>
      </sheetData>
      <sheetData sheetId="6">
        <row r="8">
          <cell r="Y8">
            <v>2029</v>
          </cell>
        </row>
        <row r="9">
          <cell r="Y9">
            <v>7883982.3145432761</v>
          </cell>
        </row>
        <row r="10">
          <cell r="Y10">
            <v>7883982.3145432761</v>
          </cell>
        </row>
        <row r="11">
          <cell r="Y11">
            <v>8024628.8928088527</v>
          </cell>
        </row>
      </sheetData>
      <sheetData sheetId="7">
        <row r="8">
          <cell r="Y8">
            <v>2029</v>
          </cell>
        </row>
        <row r="9">
          <cell r="Y9">
            <v>7883982.3145432761</v>
          </cell>
        </row>
        <row r="10">
          <cell r="Y10">
            <v>7883982.3145432761</v>
          </cell>
        </row>
        <row r="11">
          <cell r="Y11">
            <v>8024628.8928088527</v>
          </cell>
        </row>
      </sheetData>
      <sheetData sheetId="8">
        <row r="20">
          <cell r="D20" t="str">
            <v>Accesso</v>
          </cell>
        </row>
      </sheetData>
      <sheetData sheetId="9">
        <row r="8">
          <cell r="Y8">
            <v>2026</v>
          </cell>
        </row>
        <row r="9">
          <cell r="Y9">
            <v>11636</v>
          </cell>
        </row>
        <row r="10">
          <cell r="Y10">
            <v>7964</v>
          </cell>
        </row>
        <row r="11">
          <cell r="Y11">
            <v>4020</v>
          </cell>
        </row>
      </sheetData>
      <sheetData sheetId="10">
        <row r="8">
          <cell r="Y8">
            <v>2026</v>
          </cell>
        </row>
        <row r="9">
          <cell r="Y9">
            <v>92</v>
          </cell>
        </row>
        <row r="20">
          <cell r="D20">
            <v>197</v>
          </cell>
        </row>
      </sheetData>
      <sheetData sheetId="11">
        <row r="9">
          <cell r="Y9">
            <v>7591336.0908679189</v>
          </cell>
        </row>
        <row r="10">
          <cell r="Y10">
            <v>144014.79326751415</v>
          </cell>
        </row>
        <row r="11">
          <cell r="Y11">
            <v>392192.82823127648</v>
          </cell>
        </row>
      </sheetData>
      <sheetData sheetId="12">
        <row r="9">
          <cell r="Y9">
            <v>54271.320452400985</v>
          </cell>
        </row>
      </sheetData>
      <sheetData sheetId="13">
        <row r="8">
          <cell r="Y8">
            <v>11636</v>
          </cell>
        </row>
        <row r="9">
          <cell r="Y9">
            <v>144014.79326751415</v>
          </cell>
        </row>
        <row r="10">
          <cell r="Y10">
            <v>42782.096453316699</v>
          </cell>
        </row>
      </sheetData>
      <sheetData sheetId="14"/>
      <sheetData sheetId="15">
        <row r="7">
          <cell r="Y7">
            <v>0</v>
          </cell>
        </row>
        <row r="8">
          <cell r="Y8">
            <v>0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</sheetData>
      <sheetData sheetId="16">
        <row r="8">
          <cell r="Y8">
            <v>11636</v>
          </cell>
        </row>
        <row r="9">
          <cell r="Y9">
            <v>7964</v>
          </cell>
        </row>
        <row r="10">
          <cell r="Y10">
            <v>4020</v>
          </cell>
        </row>
        <row r="11">
          <cell r="Y11">
            <v>1000</v>
          </cell>
        </row>
      </sheetData>
      <sheetData sheetId="17">
        <row r="8">
          <cell r="Y8">
            <v>8424806823.3745775</v>
          </cell>
        </row>
        <row r="9">
          <cell r="Y9">
            <v>222176571.16002384</v>
          </cell>
        </row>
        <row r="10">
          <cell r="Y10">
            <v>4221354852.0404525</v>
          </cell>
        </row>
        <row r="11">
          <cell r="Y11">
            <v>15349047060.697807</v>
          </cell>
        </row>
      </sheetData>
      <sheetData sheetId="18">
        <row r="7">
          <cell r="Y7" t="str">
            <v>Enlaces dedicados locales</v>
          </cell>
        </row>
        <row r="8">
          <cell r="Y8">
            <v>0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20">
          <cell r="D20" t="str">
            <v>Distribución sin enlaces dedicados</v>
          </cell>
        </row>
      </sheetData>
      <sheetData sheetId="19">
        <row r="7">
          <cell r="Y7">
            <v>2026</v>
          </cell>
        </row>
        <row r="8">
          <cell r="Y8">
            <v>8424806823.3745775</v>
          </cell>
        </row>
        <row r="9">
          <cell r="Y9">
            <v>222176571.16002384</v>
          </cell>
        </row>
        <row r="10">
          <cell r="Y10">
            <v>4221354852.0404525</v>
          </cell>
        </row>
        <row r="11">
          <cell r="Y11">
            <v>15349047060.697807</v>
          </cell>
        </row>
      </sheetData>
      <sheetData sheetId="20">
        <row r="7">
          <cell r="Y7">
            <v>2030</v>
          </cell>
        </row>
        <row r="8">
          <cell r="Y8">
            <v>0</v>
          </cell>
        </row>
        <row r="9">
          <cell r="Y9">
            <v>-0.08</v>
          </cell>
        </row>
        <row r="10">
          <cell r="Y10">
            <v>-0.05</v>
          </cell>
        </row>
        <row r="11">
          <cell r="Y11">
            <v>-0.05</v>
          </cell>
        </row>
      </sheetData>
      <sheetData sheetId="21">
        <row r="7">
          <cell r="Y7">
            <v>2030</v>
          </cell>
        </row>
        <row r="8">
          <cell r="Y8">
            <v>4015.3981873900425</v>
          </cell>
        </row>
        <row r="9">
          <cell r="Y9">
            <v>6040.2571023986957</v>
          </cell>
        </row>
        <row r="10">
          <cell r="Y10">
            <v>48322.056819189565</v>
          </cell>
        </row>
        <row r="11">
          <cell r="Y11">
            <v>160959.12392187433</v>
          </cell>
        </row>
      </sheetData>
      <sheetData sheetId="22">
        <row r="7">
          <cell r="Y7">
            <v>2030</v>
          </cell>
        </row>
        <row r="8">
          <cell r="Y8">
            <v>0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20">
          <cell r="D20" t="str">
            <v>MSAN</v>
          </cell>
        </row>
      </sheetData>
      <sheetData sheetId="24">
        <row r="7">
          <cell r="Y7">
            <v>2030</v>
          </cell>
        </row>
        <row r="8">
          <cell r="Y8">
            <v>17800</v>
          </cell>
        </row>
        <row r="9">
          <cell r="Y9">
            <v>35700</v>
          </cell>
        </row>
        <row r="10">
          <cell r="Y10">
            <v>88000</v>
          </cell>
        </row>
        <row r="11">
          <cell r="Y11">
            <v>140000</v>
          </cell>
        </row>
      </sheetData>
      <sheetData sheetId="25">
        <row r="7">
          <cell r="Y7">
            <v>1.0044717282201363</v>
          </cell>
        </row>
        <row r="20">
          <cell r="D20" t="str">
            <v>No asignado</v>
          </cell>
        </row>
      </sheetData>
      <sheetData sheetId="27">
        <row r="7">
          <cell r="Y7">
            <v>5.4406026678324837E-2</v>
          </cell>
        </row>
        <row r="8">
          <cell r="Y8">
            <v>3.0420438552765461</v>
          </cell>
        </row>
        <row r="9">
          <cell r="Y9">
            <v>0.32872635884767415</v>
          </cell>
        </row>
        <row r="20">
          <cell r="D20" t="str">
            <v>Datos 2020 en adelante: 3%: Inflación objetivo de Banco de México a largo plazo</v>
          </cell>
        </row>
      </sheetData>
      <sheetData sheetId="28">
        <row r="6">
          <cell r="Y6">
            <v>0.32872635884767415</v>
          </cell>
        </row>
      </sheetData>
      <sheetData sheetId="29">
        <row r="6">
          <cell r="Y6">
            <v>0.32872635884767415</v>
          </cell>
        </row>
      </sheetData>
      <sheetData sheetId="30">
        <row r="6">
          <cell r="Y6">
            <v>0.32872635884767415</v>
          </cell>
        </row>
      </sheetData>
      <sheetData sheetId="31">
        <row r="6">
          <cell r="Y6">
            <v>0.32872635884767415</v>
          </cell>
        </row>
      </sheetData>
      <sheetData sheetId="32">
        <row r="7">
          <cell r="Y7">
            <v>2030</v>
          </cell>
        </row>
        <row r="8">
          <cell r="Y8">
            <v>0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20">
          <cell r="D20" t="str">
            <v>USD</v>
          </cell>
        </row>
      </sheetData>
      <sheetData sheetId="35">
        <row r="7">
          <cell r="Y7">
            <v>2030</v>
          </cell>
        </row>
        <row r="8">
          <cell r="Y8">
            <v>314499843.10889143</v>
          </cell>
        </row>
        <row r="9">
          <cell r="Y9">
            <v>416919155.00869</v>
          </cell>
        </row>
        <row r="10">
          <cell r="Y10">
            <v>673701039.19292855</v>
          </cell>
        </row>
        <row r="11">
          <cell r="Y11">
            <v>348039539.3316319</v>
          </cell>
        </row>
      </sheetData>
      <sheetData sheetId="36">
        <row r="8">
          <cell r="Y8">
            <v>2030</v>
          </cell>
        </row>
        <row r="9">
          <cell r="Y9">
            <v>3.5513791284638016E-5</v>
          </cell>
        </row>
        <row r="10">
          <cell r="Y10">
            <v>4.7079132718103612E-5</v>
          </cell>
        </row>
        <row r="11">
          <cell r="Y11">
            <v>1.9727114947936975E-5</v>
          </cell>
        </row>
      </sheetData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s"/>
      <sheetName val="Demanda"/>
      <sheetName val="Market"/>
      <sheetName val="Asset_inputs"/>
      <sheetName val="Coverage"/>
      <sheetName val="Network_design_inputs"/>
      <sheetName val="Chart1"/>
      <sheetName val="Demand_Subs_Calc"/>
      <sheetName val="Chart2"/>
      <sheetName val="Geotypes"/>
      <sheetName val="Network_design"/>
      <sheetName val="Chart3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PureLRIC - Terminacion - Alt"/>
      <sheetName val="PureLRIC - SMS - Alt"/>
      <sheetName val="ED"/>
      <sheetName val="plusLRAIC"/>
      <sheetName val="Results_mobile"/>
      <sheetName val="Erlang"/>
    </sheetNames>
    <definedNames>
      <definedName name="operadores" refersTo="='Lists'!$AG$6:$AG$9"/>
    </definedNames>
    <sheetDataSet>
      <sheetData sheetId="0" refreshError="1"/>
      <sheetData sheetId="1" refreshError="1"/>
      <sheetData sheetId="2" refreshError="1"/>
      <sheetData sheetId="3">
        <row r="17">
          <cell r="G17" t="str">
            <v>Alternativo</v>
          </cell>
        </row>
      </sheetData>
      <sheetData sheetId="4">
        <row r="6">
          <cell r="D6" t="str">
            <v>Llamadas on-net</v>
          </cell>
          <cell r="E6" t="str">
            <v>minutos</v>
          </cell>
          <cell r="AG6" t="str">
            <v>Alternativo</v>
          </cell>
        </row>
        <row r="7">
          <cell r="D7" t="str">
            <v>Llamadas a redes fijas</v>
          </cell>
          <cell r="E7" t="str">
            <v>minutos</v>
          </cell>
          <cell r="AG7" t="str">
            <v>Spare</v>
          </cell>
        </row>
        <row r="8">
          <cell r="D8" t="str">
            <v>Llamadas a otras redes móviles</v>
          </cell>
          <cell r="E8" t="str">
            <v>minutos</v>
          </cell>
          <cell r="AG8" t="str">
            <v>Movistar</v>
          </cell>
        </row>
        <row r="9">
          <cell r="D9" t="str">
            <v>Llamadas a internacional</v>
          </cell>
          <cell r="E9" t="str">
            <v>minutos</v>
          </cell>
          <cell r="AG9" t="str">
            <v>AT&amp;T</v>
          </cell>
        </row>
        <row r="10">
          <cell r="D10" t="str">
            <v>Llamadas entrantes de fijos</v>
          </cell>
          <cell r="E10" t="str">
            <v>minutos</v>
          </cell>
        </row>
        <row r="11">
          <cell r="D11" t="str">
            <v>Llamadas entrantes de otros móviles</v>
          </cell>
          <cell r="E11" t="str">
            <v>minutos</v>
          </cell>
        </row>
        <row r="12">
          <cell r="D12" t="str">
            <v>Llamadas entrantes internacionales</v>
          </cell>
          <cell r="E12" t="str">
            <v>minutos</v>
          </cell>
        </row>
        <row r="13">
          <cell r="D13" t="str">
            <v>Roaming en originación</v>
          </cell>
          <cell r="E13" t="str">
            <v>minutos</v>
          </cell>
        </row>
        <row r="14">
          <cell r="D14" t="str">
            <v>Roaming en terminación</v>
          </cell>
          <cell r="E14" t="str">
            <v>minutos</v>
          </cell>
        </row>
        <row r="15">
          <cell r="D15" t="str">
            <v>SMS on-net</v>
          </cell>
          <cell r="E15" t="str">
            <v>mensajes</v>
          </cell>
        </row>
        <row r="16">
          <cell r="D16" t="str">
            <v>SMS salientes a otras redes</v>
          </cell>
          <cell r="E16" t="str">
            <v>mensajes</v>
          </cell>
        </row>
        <row r="17">
          <cell r="D17" t="str">
            <v>SMS entrantes de otras redes</v>
          </cell>
          <cell r="E17" t="str">
            <v>mensajes</v>
          </cell>
        </row>
        <row r="18">
          <cell r="D18" t="str">
            <v>Recuperación de correo de voz</v>
          </cell>
          <cell r="E18" t="str">
            <v>minutos</v>
          </cell>
        </row>
        <row r="19">
          <cell r="D19" t="str">
            <v>Depósito de correo de voz</v>
          </cell>
          <cell r="E19" t="str">
            <v>minutos</v>
          </cell>
        </row>
        <row r="20">
          <cell r="D20" t="str">
            <v xml:space="preserve">Datos GPRS </v>
          </cell>
          <cell r="E20" t="str">
            <v>megabytes</v>
          </cell>
        </row>
        <row r="21">
          <cell r="D21" t="str">
            <v>Datos EDGE</v>
          </cell>
          <cell r="E21" t="str">
            <v>megabytes</v>
          </cell>
        </row>
        <row r="22">
          <cell r="D22" t="str">
            <v>Datos Release 99</v>
          </cell>
          <cell r="E22" t="str">
            <v>megabytes</v>
          </cell>
        </row>
        <row r="23">
          <cell r="D23" t="str">
            <v>Datos - HSDPA</v>
          </cell>
          <cell r="E23" t="str">
            <v>megabytes</v>
          </cell>
        </row>
        <row r="24">
          <cell r="D24" t="str">
            <v>Datos - HSUPA</v>
          </cell>
          <cell r="E24" t="str">
            <v>megabytes</v>
          </cell>
        </row>
        <row r="25">
          <cell r="D25" t="str">
            <v>Datos - LTE</v>
          </cell>
          <cell r="E25" t="str">
            <v>megabytes</v>
          </cell>
        </row>
        <row r="26">
          <cell r="D26" t="str">
            <v>Llamadas en tránsito Local</v>
          </cell>
          <cell r="E26" t="str">
            <v>minutos</v>
          </cell>
        </row>
        <row r="27">
          <cell r="D27" t="str">
            <v>Llamadas en tránsito Larga Distancia</v>
          </cell>
          <cell r="E27" t="str">
            <v>minutos</v>
          </cell>
        </row>
        <row r="28">
          <cell r="D28" t="str">
            <v>Mobile Service23</v>
          </cell>
          <cell r="E28" t="str">
            <v>Mobile Unit23</v>
          </cell>
        </row>
        <row r="29">
          <cell r="D29" t="str">
            <v>Mobile Service24</v>
          </cell>
          <cell r="E29" t="str">
            <v>Mobile Unit24</v>
          </cell>
        </row>
        <row r="30">
          <cell r="D30" t="str">
            <v>Mobile Service25</v>
          </cell>
          <cell r="E30" t="str">
            <v>Mobile Unit25</v>
          </cell>
        </row>
        <row r="31">
          <cell r="D31" t="str">
            <v>Mobile Service26</v>
          </cell>
          <cell r="E31" t="str">
            <v>Mobile Unit26</v>
          </cell>
        </row>
        <row r="32">
          <cell r="D32" t="str">
            <v>Mobile Service27</v>
          </cell>
          <cell r="E32" t="str">
            <v>Mobile Unit27</v>
          </cell>
        </row>
        <row r="33">
          <cell r="D33" t="str">
            <v>Mobile Service28</v>
          </cell>
          <cell r="E33" t="str">
            <v>Mobile Unit28</v>
          </cell>
        </row>
        <row r="34">
          <cell r="D34" t="str">
            <v>Mobile Service29</v>
          </cell>
          <cell r="E34" t="str">
            <v>Mobile Unit29</v>
          </cell>
        </row>
        <row r="35">
          <cell r="D35" t="str">
            <v>Mobile Service30</v>
          </cell>
          <cell r="E35" t="str">
            <v>Mobile Unit30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M28">
            <v>16413</v>
          </cell>
          <cell r="N28">
            <v>16645</v>
          </cell>
          <cell r="O28">
            <v>16742</v>
          </cell>
          <cell r="P28">
            <v>18131</v>
          </cell>
          <cell r="Q28">
            <v>19504</v>
          </cell>
          <cell r="R28">
            <v>20847</v>
          </cell>
          <cell r="S28">
            <v>22207</v>
          </cell>
          <cell r="T28">
            <v>23601</v>
          </cell>
          <cell r="U28">
            <v>24993</v>
          </cell>
          <cell r="V28">
            <v>24972</v>
          </cell>
          <cell r="W28">
            <v>26378</v>
          </cell>
          <cell r="X28">
            <v>26378</v>
          </cell>
          <cell r="Y28">
            <v>26378</v>
          </cell>
          <cell r="Z28">
            <v>26378</v>
          </cell>
          <cell r="AA28">
            <v>26378</v>
          </cell>
          <cell r="AB28">
            <v>26378</v>
          </cell>
          <cell r="AC28">
            <v>26378</v>
          </cell>
          <cell r="AD28">
            <v>27791</v>
          </cell>
          <cell r="AE28">
            <v>27791</v>
          </cell>
          <cell r="AF28">
            <v>27791</v>
          </cell>
          <cell r="AG28">
            <v>27791</v>
          </cell>
          <cell r="AH28">
            <v>27791</v>
          </cell>
          <cell r="AI28">
            <v>27791</v>
          </cell>
          <cell r="AJ28">
            <v>27791</v>
          </cell>
          <cell r="AK28">
            <v>27791</v>
          </cell>
          <cell r="AL28">
            <v>27791</v>
          </cell>
          <cell r="AM28">
            <v>27791</v>
          </cell>
          <cell r="AN28">
            <v>27791</v>
          </cell>
          <cell r="AO28">
            <v>27791</v>
          </cell>
          <cell r="AP28">
            <v>27791</v>
          </cell>
          <cell r="AQ28">
            <v>27791</v>
          </cell>
          <cell r="AR28">
            <v>27791</v>
          </cell>
          <cell r="AS28">
            <v>27791</v>
          </cell>
          <cell r="AT28">
            <v>27791</v>
          </cell>
          <cell r="AU28">
            <v>27791</v>
          </cell>
          <cell r="AV28">
            <v>27791</v>
          </cell>
          <cell r="AW28">
            <v>27791</v>
          </cell>
          <cell r="AX28">
            <v>27791</v>
          </cell>
          <cell r="AY28">
            <v>27791</v>
          </cell>
          <cell r="AZ28">
            <v>27791</v>
          </cell>
          <cell r="BA28">
            <v>27791</v>
          </cell>
          <cell r="BB28">
            <v>27791</v>
          </cell>
          <cell r="BC28">
            <v>27791</v>
          </cell>
          <cell r="BD28">
            <v>27791</v>
          </cell>
          <cell r="BE28">
            <v>27791</v>
          </cell>
          <cell r="BF28">
            <v>27791</v>
          </cell>
        </row>
        <row r="29">
          <cell r="M29">
            <v>2141</v>
          </cell>
          <cell r="N29">
            <v>4078</v>
          </cell>
          <cell r="O29">
            <v>4564</v>
          </cell>
          <cell r="P29">
            <v>5379</v>
          </cell>
          <cell r="Q29">
            <v>5810</v>
          </cell>
          <cell r="R29">
            <v>6248</v>
          </cell>
          <cell r="S29">
            <v>6232</v>
          </cell>
          <cell r="T29">
            <v>6602</v>
          </cell>
          <cell r="U29">
            <v>6974</v>
          </cell>
          <cell r="V29">
            <v>6974</v>
          </cell>
          <cell r="W29">
            <v>7349</v>
          </cell>
          <cell r="X29">
            <v>7349</v>
          </cell>
          <cell r="Y29">
            <v>7349</v>
          </cell>
          <cell r="Z29">
            <v>7349</v>
          </cell>
          <cell r="AA29">
            <v>7349</v>
          </cell>
          <cell r="AB29">
            <v>7349</v>
          </cell>
          <cell r="AC29">
            <v>7349</v>
          </cell>
          <cell r="AD29">
            <v>7349</v>
          </cell>
          <cell r="AE29">
            <v>7724</v>
          </cell>
          <cell r="AF29">
            <v>7724</v>
          </cell>
          <cell r="AG29">
            <v>7724</v>
          </cell>
          <cell r="AH29">
            <v>7724</v>
          </cell>
          <cell r="AI29">
            <v>7724</v>
          </cell>
          <cell r="AJ29">
            <v>7724</v>
          </cell>
          <cell r="AK29">
            <v>7724</v>
          </cell>
          <cell r="AL29">
            <v>7724</v>
          </cell>
          <cell r="AM29">
            <v>7724</v>
          </cell>
          <cell r="AN29">
            <v>7724</v>
          </cell>
          <cell r="AO29">
            <v>7724</v>
          </cell>
          <cell r="AP29">
            <v>7724</v>
          </cell>
          <cell r="AQ29">
            <v>7724</v>
          </cell>
          <cell r="AR29">
            <v>7724</v>
          </cell>
          <cell r="AS29">
            <v>7724</v>
          </cell>
          <cell r="AT29">
            <v>7724</v>
          </cell>
          <cell r="AU29">
            <v>7724</v>
          </cell>
          <cell r="AV29">
            <v>7724</v>
          </cell>
          <cell r="AW29">
            <v>7724</v>
          </cell>
          <cell r="AX29">
            <v>7724</v>
          </cell>
          <cell r="AY29">
            <v>7724</v>
          </cell>
          <cell r="AZ29">
            <v>7724</v>
          </cell>
          <cell r="BA29">
            <v>7724</v>
          </cell>
          <cell r="BB29">
            <v>7724</v>
          </cell>
          <cell r="BC29">
            <v>7724</v>
          </cell>
          <cell r="BD29">
            <v>7724</v>
          </cell>
          <cell r="BE29">
            <v>7724</v>
          </cell>
          <cell r="BF29">
            <v>7724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M31">
            <v>219</v>
          </cell>
          <cell r="N31">
            <v>262</v>
          </cell>
          <cell r="O31">
            <v>357</v>
          </cell>
          <cell r="P31">
            <v>475</v>
          </cell>
          <cell r="Q31">
            <v>546</v>
          </cell>
          <cell r="R31">
            <v>732</v>
          </cell>
          <cell r="S31">
            <v>826</v>
          </cell>
          <cell r="T31">
            <v>931</v>
          </cell>
          <cell r="U31">
            <v>1036</v>
          </cell>
          <cell r="V31">
            <v>1141</v>
          </cell>
          <cell r="W31">
            <v>1245</v>
          </cell>
          <cell r="X31">
            <v>1349</v>
          </cell>
          <cell r="Y31">
            <v>1211</v>
          </cell>
          <cell r="Z31">
            <v>1203</v>
          </cell>
          <cell r="AA31">
            <v>1203</v>
          </cell>
          <cell r="AB31">
            <v>1204</v>
          </cell>
          <cell r="AC31">
            <v>1204</v>
          </cell>
          <cell r="AD31">
            <v>1204</v>
          </cell>
          <cell r="AE31">
            <v>1205</v>
          </cell>
          <cell r="AF31">
            <v>1205</v>
          </cell>
          <cell r="AG31">
            <v>1205</v>
          </cell>
          <cell r="AH31">
            <v>1206</v>
          </cell>
          <cell r="AI31">
            <v>1206</v>
          </cell>
          <cell r="AJ31">
            <v>1206</v>
          </cell>
          <cell r="AK31">
            <v>1207</v>
          </cell>
          <cell r="AL31">
            <v>1207</v>
          </cell>
          <cell r="AM31">
            <v>1207</v>
          </cell>
          <cell r="AN31">
            <v>1207</v>
          </cell>
          <cell r="AO31">
            <v>1208</v>
          </cell>
          <cell r="AP31">
            <v>1208</v>
          </cell>
          <cell r="AQ31">
            <v>1208</v>
          </cell>
          <cell r="AR31">
            <v>1208</v>
          </cell>
          <cell r="AS31">
            <v>1208</v>
          </cell>
          <cell r="AT31">
            <v>1209</v>
          </cell>
          <cell r="AU31">
            <v>1209</v>
          </cell>
          <cell r="AV31">
            <v>1209</v>
          </cell>
          <cell r="AW31">
            <v>1209</v>
          </cell>
          <cell r="AX31">
            <v>1209</v>
          </cell>
          <cell r="AY31">
            <v>1209</v>
          </cell>
          <cell r="AZ31">
            <v>1209</v>
          </cell>
          <cell r="BA31">
            <v>1209</v>
          </cell>
          <cell r="BB31">
            <v>1210</v>
          </cell>
          <cell r="BC31">
            <v>1210</v>
          </cell>
          <cell r="BD31">
            <v>1210</v>
          </cell>
          <cell r="BE31">
            <v>1210</v>
          </cell>
          <cell r="BF31">
            <v>1210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412">
          <cell r="E1412">
            <v>2010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4" tint="-0.499984740745262"/>
    <outlinePr summaryBelow="0"/>
    <pageSetUpPr autoPageBreaks="0"/>
  </sheetPr>
  <dimension ref="A1:D84"/>
  <sheetViews>
    <sheetView showGridLines="0" zoomScaleNormal="100" workbookViewId="0">
      <selection activeCell="I44" sqref="I44"/>
    </sheetView>
  </sheetViews>
  <sheetFormatPr defaultColWidth="0" defaultRowHeight="11.5" zeroHeight="1"/>
  <cols>
    <col min="1" max="1" width="16.69921875" style="28" customWidth="1"/>
    <col min="2" max="2" width="72.59765625" style="28" bestFit="1" customWidth="1"/>
    <col min="3" max="3" width="16.69921875" style="28" customWidth="1"/>
    <col min="4" max="4" width="62.69921875" style="28" customWidth="1"/>
    <col min="5" max="16384" width="12.69921875" hidden="1"/>
  </cols>
  <sheetData>
    <row r="1" spans="1:4" s="38" customFormat="1" ht="33.75" customHeight="1">
      <c r="B1" s="39" t="str">
        <f>Workbook.Title</f>
        <v>Modelo de demanda de Mercado para el IFT</v>
      </c>
    </row>
    <row r="2" spans="1:4" s="42" customFormat="1" ht="12" customHeight="1"/>
    <row r="3" spans="1:4" s="2" customFormat="1" ht="18">
      <c r="A3" s="26" t="s">
        <v>63</v>
      </c>
    </row>
    <row r="4" spans="1:4" ht="6" customHeight="1">
      <c r="A4"/>
      <c r="B4"/>
      <c r="C4"/>
      <c r="D4"/>
    </row>
    <row r="5" spans="1:4">
      <c r="A5" s="27" t="s">
        <v>468</v>
      </c>
      <c r="B5" s="35" t="s">
        <v>522</v>
      </c>
      <c r="C5"/>
      <c r="D5"/>
    </row>
    <row r="6" spans="1:4">
      <c r="A6" s="27" t="s">
        <v>469</v>
      </c>
      <c r="B6" s="35" t="s">
        <v>531</v>
      </c>
      <c r="C6"/>
      <c r="D6"/>
    </row>
    <row r="7" spans="1:4">
      <c r="A7"/>
      <c r="B7"/>
      <c r="C7"/>
      <c r="D7"/>
    </row>
    <row r="8" spans="1:4">
      <c r="A8" s="27" t="s">
        <v>461</v>
      </c>
      <c r="B8" s="28" t="s">
        <v>471</v>
      </c>
      <c r="C8"/>
      <c r="D8"/>
    </row>
    <row r="9" spans="1:4">
      <c r="A9" s="27" t="s">
        <v>462</v>
      </c>
      <c r="B9" s="28" t="s">
        <v>459</v>
      </c>
      <c r="C9"/>
    </row>
    <row r="10" spans="1:4" hidden="1">
      <c r="A10" s="27"/>
      <c r="B10" s="28" t="s">
        <v>463</v>
      </c>
      <c r="C10"/>
      <c r="D10"/>
    </row>
    <row r="11" spans="1:4" hidden="1">
      <c r="A11" s="27"/>
      <c r="B11" s="28" t="s">
        <v>464</v>
      </c>
      <c r="C11"/>
      <c r="D11"/>
    </row>
    <row r="12" spans="1:4" hidden="1">
      <c r="A12" s="27"/>
      <c r="B12" s="28" t="s">
        <v>465</v>
      </c>
      <c r="C12"/>
      <c r="D12"/>
    </row>
    <row r="13" spans="1:4" hidden="1">
      <c r="A13" s="27"/>
      <c r="B13" s="28" t="s">
        <v>459</v>
      </c>
      <c r="C13"/>
      <c r="D13"/>
    </row>
    <row r="14" spans="1:4">
      <c r="A14" s="27" t="s">
        <v>466</v>
      </c>
      <c r="B14" s="35" t="s">
        <v>460</v>
      </c>
      <c r="C14"/>
      <c r="D14"/>
    </row>
    <row r="15" spans="1:4">
      <c r="A15" s="27" t="s">
        <v>65</v>
      </c>
      <c r="B15" s="214" t="s">
        <v>467</v>
      </c>
      <c r="C15"/>
      <c r="D15"/>
    </row>
    <row r="16" spans="1:4">
      <c r="A16"/>
      <c r="B16"/>
      <c r="C16"/>
      <c r="D16"/>
    </row>
    <row r="17" spans="1:4" s="2" customFormat="1" ht="18">
      <c r="A17" s="26" t="s">
        <v>64</v>
      </c>
    </row>
    <row r="18" spans="1:4" ht="6" customHeight="1">
      <c r="A18"/>
      <c r="B18"/>
      <c r="C18"/>
      <c r="D18"/>
    </row>
    <row r="19" spans="1:4" ht="15.5">
      <c r="A19" s="3" t="s">
        <v>35</v>
      </c>
      <c r="B19" s="3" t="s">
        <v>36</v>
      </c>
      <c r="C19" s="3" t="s">
        <v>37</v>
      </c>
      <c r="D19" s="3" t="s">
        <v>38</v>
      </c>
    </row>
    <row r="20" spans="1:4">
      <c r="A20" s="28" t="s">
        <v>67</v>
      </c>
      <c r="B20" s="289" t="s">
        <v>526</v>
      </c>
      <c r="C20" s="28" t="s">
        <v>459</v>
      </c>
    </row>
    <row r="21" spans="1:4">
      <c r="A21" s="28" t="s">
        <v>523</v>
      </c>
      <c r="B21" s="289" t="s">
        <v>527</v>
      </c>
      <c r="C21" s="28" t="s">
        <v>459</v>
      </c>
    </row>
    <row r="22" spans="1:4">
      <c r="A22" s="28" t="s">
        <v>66</v>
      </c>
      <c r="B22" s="289" t="s">
        <v>528</v>
      </c>
      <c r="C22" s="28" t="s">
        <v>459</v>
      </c>
    </row>
    <row r="23" spans="1:4">
      <c r="A23" s="28" t="s">
        <v>525</v>
      </c>
      <c r="B23" s="289" t="s">
        <v>529</v>
      </c>
      <c r="C23" s="28" t="s">
        <v>459</v>
      </c>
    </row>
    <row r="24" spans="1:4">
      <c r="A24" s="28" t="s">
        <v>348</v>
      </c>
      <c r="B24" s="289" t="s">
        <v>530</v>
      </c>
      <c r="C24" s="28" t="s">
        <v>459</v>
      </c>
    </row>
    <row r="25" spans="1:4">
      <c r="A25" s="57" t="s">
        <v>340</v>
      </c>
      <c r="B25" s="28" t="s">
        <v>119</v>
      </c>
      <c r="C25" s="28" t="s">
        <v>459</v>
      </c>
    </row>
    <row r="26" spans="1:4">
      <c r="A26" s="57" t="s">
        <v>489</v>
      </c>
      <c r="B26" s="28" t="s">
        <v>323</v>
      </c>
      <c r="C26" s="28" t="s">
        <v>459</v>
      </c>
    </row>
    <row r="27" spans="1:4" ht="12" thickBot="1">
      <c r="A27" s="57" t="s">
        <v>158</v>
      </c>
      <c r="B27" s="28" t="s">
        <v>326</v>
      </c>
      <c r="C27" s="28" t="s">
        <v>459</v>
      </c>
    </row>
    <row r="28" spans="1:4">
      <c r="A28" s="34"/>
      <c r="B28" s="33"/>
      <c r="C28" s="33"/>
      <c r="D28" s="33"/>
    </row>
    <row r="29" spans="1:4" hidden="1"/>
    <row r="30" spans="1:4" hidden="1"/>
    <row r="31" spans="1:4" hidden="1">
      <c r="A31"/>
      <c r="B31"/>
      <c r="C31"/>
      <c r="D31"/>
    </row>
    <row r="32" spans="1:4" hidden="1">
      <c r="A32"/>
      <c r="B32"/>
      <c r="C32"/>
      <c r="D32"/>
    </row>
    <row r="33" spans="1:4" hidden="1">
      <c r="A33"/>
      <c r="B33"/>
      <c r="C33"/>
      <c r="D33"/>
    </row>
    <row r="34" spans="1:4" hidden="1">
      <c r="A34"/>
      <c r="B34"/>
      <c r="C34"/>
      <c r="D34"/>
    </row>
    <row r="35" spans="1:4" hidden="1">
      <c r="A35"/>
      <c r="B35"/>
      <c r="C35"/>
      <c r="D35"/>
    </row>
    <row r="36" spans="1:4" hidden="1">
      <c r="A36"/>
      <c r="B36"/>
      <c r="C36"/>
      <c r="D36"/>
    </row>
    <row r="37" spans="1:4" hidden="1">
      <c r="A37"/>
      <c r="B37"/>
      <c r="C37"/>
      <c r="D37"/>
    </row>
    <row r="38" spans="1:4" hidden="1">
      <c r="A38"/>
      <c r="B38"/>
      <c r="C38"/>
      <c r="D38"/>
    </row>
    <row r="39" spans="1:4" hidden="1"/>
    <row r="40" spans="1:4" hidden="1"/>
    <row r="41" spans="1:4" hidden="1"/>
    <row r="42" spans="1:4" hidden="1"/>
    <row r="43" spans="1:4" hidden="1"/>
    <row r="44" spans="1:4" hidden="1"/>
    <row r="45" spans="1:4" hidden="1"/>
    <row r="46" spans="1:4" hidden="1"/>
    <row r="47" spans="1:4" hidden="1"/>
    <row r="48" spans="1:4" hidden="1"/>
    <row r="49" spans="1:4" hidden="1"/>
    <row r="50" spans="1:4" hidden="1"/>
    <row r="51" spans="1:4" hidden="1"/>
    <row r="52" spans="1:4" hidden="1"/>
    <row r="53" spans="1:4" hidden="1"/>
    <row r="54" spans="1:4" hidden="1"/>
    <row r="55" spans="1:4" hidden="1">
      <c r="A55"/>
      <c r="B55"/>
      <c r="C55"/>
      <c r="D55"/>
    </row>
    <row r="56" spans="1:4" hidden="1">
      <c r="A56"/>
      <c r="B56"/>
      <c r="C56"/>
      <c r="D56"/>
    </row>
    <row r="57" spans="1:4" hidden="1">
      <c r="A57"/>
      <c r="B57"/>
      <c r="C57"/>
      <c r="D57"/>
    </row>
    <row r="58" spans="1:4" hidden="1">
      <c r="A58"/>
      <c r="B58"/>
      <c r="C58"/>
      <c r="D58"/>
    </row>
    <row r="59" spans="1:4" hidden="1">
      <c r="A59"/>
      <c r="B59"/>
      <c r="C59"/>
      <c r="D59"/>
    </row>
    <row r="60" spans="1:4" hidden="1">
      <c r="A60"/>
      <c r="B60"/>
      <c r="C60"/>
      <c r="D60"/>
    </row>
    <row r="61" spans="1:4" hidden="1">
      <c r="A61"/>
      <c r="B61"/>
      <c r="C61"/>
      <c r="D61"/>
    </row>
    <row r="62" spans="1:4" hidden="1"/>
    <row r="63" spans="1:4" hidden="1"/>
    <row r="64" spans="1:4" hidden="1"/>
    <row r="65" spans="1:4" hidden="1"/>
    <row r="66" spans="1:4" hidden="1"/>
    <row r="67" spans="1:4" hidden="1"/>
    <row r="68" spans="1:4" hidden="1"/>
    <row r="69" spans="1:4" hidden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 hidden="1"/>
    <row r="78" spans="1:4" hidden="1"/>
    <row r="79" spans="1:4" hidden="1">
      <c r="A79"/>
      <c r="B79"/>
      <c r="C79"/>
      <c r="D79"/>
    </row>
    <row r="80" spans="1:4" hidden="1">
      <c r="A80"/>
      <c r="B80"/>
      <c r="C80"/>
      <c r="D80"/>
    </row>
    <row r="81" spans="1:4" hidden="1">
      <c r="A81"/>
      <c r="B81"/>
      <c r="C81"/>
      <c r="D81"/>
    </row>
    <row r="82" spans="1:4" hidden="1">
      <c r="A82"/>
      <c r="B82"/>
      <c r="C82"/>
      <c r="D82"/>
    </row>
    <row r="83" spans="1:4" hidden="1">
      <c r="A83"/>
      <c r="B83"/>
      <c r="C83"/>
      <c r="D83"/>
    </row>
    <row r="84" spans="1:4" hidden="1">
      <c r="A84"/>
      <c r="B84"/>
      <c r="C84"/>
      <c r="D84"/>
    </row>
  </sheetData>
  <phoneticPr fontId="0" type="noConversion"/>
  <dataValidations disablePrompts="1" count="1">
    <dataValidation type="list" allowBlank="1" sqref="B9 C20:C27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4" tint="-0.499984740745262"/>
    <pageSetUpPr autoPageBreaks="0"/>
  </sheetPr>
  <dimension ref="A1:D13"/>
  <sheetViews>
    <sheetView showGridLines="0" zoomScaleNormal="100" workbookViewId="0">
      <selection activeCell="I44" sqref="I44"/>
    </sheetView>
  </sheetViews>
  <sheetFormatPr defaultColWidth="0" defaultRowHeight="11.5" zeroHeight="1"/>
  <cols>
    <col min="1" max="1" width="16.69921875" style="24" customWidth="1"/>
    <col min="2" max="2" width="16.69921875" style="25" customWidth="1"/>
    <col min="3" max="3" width="16.69921875" style="24" customWidth="1"/>
    <col min="4" max="4" width="92.69921875" style="28" customWidth="1"/>
    <col min="5" max="16384" width="12.69921875" hidden="1"/>
  </cols>
  <sheetData>
    <row r="1" spans="1:4" s="43" customFormat="1" ht="33.75" customHeight="1">
      <c r="C1" s="44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8">
      <c r="A3" s="26" t="s">
        <v>63</v>
      </c>
    </row>
    <row r="4" spans="1:4" ht="6" customHeight="1">
      <c r="A4"/>
      <c r="B4"/>
      <c r="C4"/>
      <c r="D4"/>
    </row>
    <row r="5" spans="1:4">
      <c r="A5" s="27" t="s">
        <v>61</v>
      </c>
      <c r="B5" s="28" t="str">
        <f>Workbook.Title</f>
        <v>Modelo de demanda de Mercado para el IFT</v>
      </c>
      <c r="C5"/>
      <c r="D5"/>
    </row>
    <row r="6" spans="1:4">
      <c r="A6" s="27" t="s">
        <v>60</v>
      </c>
      <c r="B6" s="28" t="str">
        <f>Workbook.Objective</f>
        <v>Demanda del mercado fijo y móvil de telecomunicaciones</v>
      </c>
      <c r="C6"/>
      <c r="D6"/>
    </row>
    <row r="7" spans="1:4">
      <c r="A7"/>
      <c r="B7"/>
      <c r="C7"/>
      <c r="D7"/>
    </row>
    <row r="8" spans="1:4">
      <c r="A8" s="27" t="s">
        <v>59</v>
      </c>
      <c r="B8" t="str">
        <f>Workbook.Version</f>
        <v>Final</v>
      </c>
      <c r="D8"/>
    </row>
    <row r="9" spans="1:4">
      <c r="A9" s="27" t="s">
        <v>37</v>
      </c>
      <c r="B9" s="28" t="str">
        <f>Workbook.Status</f>
        <v>Aprobado para publicación</v>
      </c>
      <c r="C9"/>
      <c r="D9"/>
    </row>
    <row r="10" spans="1:4">
      <c r="A10" s="27" t="s">
        <v>62</v>
      </c>
      <c r="B10" s="28" t="str">
        <f>Workbook.Author</f>
        <v>Guillermo Fernández Castellanos</v>
      </c>
      <c r="C10"/>
      <c r="D10"/>
    </row>
    <row r="11" spans="1:4">
      <c r="A11" s="27" t="s">
        <v>65</v>
      </c>
      <c r="B11" s="28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  <row r="13" spans="1:4"/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4" tint="-0.499984740745262"/>
    <outlinePr summaryBelow="0"/>
    <pageSetUpPr autoPageBreaks="0" fitToPage="1"/>
  </sheetPr>
  <dimension ref="A1:L33"/>
  <sheetViews>
    <sheetView showGridLines="0" zoomScaleNormal="100" workbookViewId="0">
      <selection activeCell="I44" sqref="I44"/>
    </sheetView>
  </sheetViews>
  <sheetFormatPr defaultColWidth="0" defaultRowHeight="11.5" zeroHeight="1"/>
  <cols>
    <col min="1" max="1" width="2.69921875" style="214" customWidth="1"/>
    <col min="2" max="2" width="26.69921875" style="214" customWidth="1"/>
    <col min="3" max="12" width="12.69921875" style="214" customWidth="1"/>
    <col min="13" max="16384" width="12.69921875" style="214" hidden="1"/>
  </cols>
  <sheetData>
    <row r="1" spans="1:5" s="36" customFormat="1" ht="33.75" customHeight="1">
      <c r="C1" s="40" t="s">
        <v>396</v>
      </c>
    </row>
    <row r="2" spans="1:5"/>
    <row r="3" spans="1:5" ht="18">
      <c r="A3" s="6" t="s">
        <v>56</v>
      </c>
    </row>
    <row r="4" spans="1:5"/>
    <row r="5" spans="1:5">
      <c r="B5" s="22" t="s">
        <v>45</v>
      </c>
      <c r="C5" s="7">
        <v>100</v>
      </c>
      <c r="D5" s="15" t="s">
        <v>39</v>
      </c>
      <c r="E5" s="214" t="s">
        <v>52</v>
      </c>
    </row>
    <row r="6" spans="1:5"/>
    <row r="7" spans="1:5">
      <c r="B7" s="5" t="s">
        <v>46</v>
      </c>
      <c r="C7" s="9">
        <v>100</v>
      </c>
      <c r="D7" s="15" t="s">
        <v>39</v>
      </c>
      <c r="E7" s="214" t="s">
        <v>51</v>
      </c>
    </row>
    <row r="8" spans="1:5"/>
    <row r="9" spans="1:5">
      <c r="B9" s="5" t="s">
        <v>54</v>
      </c>
      <c r="C9" s="21">
        <v>100</v>
      </c>
      <c r="D9" s="15" t="s">
        <v>39</v>
      </c>
      <c r="E9" s="214" t="s">
        <v>55</v>
      </c>
    </row>
    <row r="10" spans="1:5"/>
    <row r="11" spans="1:5">
      <c r="B11" s="5" t="s">
        <v>47</v>
      </c>
      <c r="C11" s="8">
        <v>100</v>
      </c>
      <c r="D11" s="15" t="s">
        <v>40</v>
      </c>
      <c r="E11" s="214" t="s">
        <v>53</v>
      </c>
    </row>
    <row r="12" spans="1:5"/>
    <row r="13" spans="1:5">
      <c r="B13" s="5" t="s">
        <v>48</v>
      </c>
      <c r="C13" s="10">
        <v>100</v>
      </c>
      <c r="D13" s="15" t="s">
        <v>40</v>
      </c>
      <c r="E13" s="214" t="s">
        <v>72</v>
      </c>
    </row>
    <row r="14" spans="1:5"/>
    <row r="15" spans="1:5" ht="23">
      <c r="B15" s="5" t="s">
        <v>69</v>
      </c>
      <c r="C15" s="29">
        <v>100</v>
      </c>
      <c r="D15" s="15" t="s">
        <v>40</v>
      </c>
      <c r="E15" s="214" t="s">
        <v>70</v>
      </c>
    </row>
    <row r="16" spans="1:5"/>
    <row r="17" spans="1:6" ht="18" hidden="1">
      <c r="A17" s="6" t="s">
        <v>57</v>
      </c>
    </row>
    <row r="18" spans="1:6" hidden="1"/>
    <row r="19" spans="1:6" hidden="1">
      <c r="B19" s="5" t="s">
        <v>41</v>
      </c>
      <c r="C19" s="11">
        <v>100</v>
      </c>
      <c r="D19" s="15" t="s">
        <v>40</v>
      </c>
      <c r="E19" s="214" t="s">
        <v>50</v>
      </c>
    </row>
    <row r="20" spans="1:6">
      <c r="C20" s="11"/>
    </row>
    <row r="21" spans="1:6">
      <c r="B21" s="5" t="s">
        <v>58</v>
      </c>
      <c r="C21" s="31">
        <v>123.45</v>
      </c>
      <c r="E21" s="214" t="s">
        <v>397</v>
      </c>
    </row>
    <row r="22" spans="1:6"/>
    <row r="23" spans="1:6" ht="12">
      <c r="B23" s="5" t="s">
        <v>71</v>
      </c>
      <c r="C23" s="30">
        <v>0</v>
      </c>
      <c r="D23" s="15" t="s">
        <v>40</v>
      </c>
      <c r="E23" s="214" t="s">
        <v>398</v>
      </c>
      <c r="F23" s="20"/>
    </row>
    <row r="24" spans="1:6"/>
    <row r="25" spans="1:6" ht="12">
      <c r="B25" s="5" t="s">
        <v>71</v>
      </c>
      <c r="C25" s="30">
        <v>0.1</v>
      </c>
      <c r="D25" s="15" t="s">
        <v>40</v>
      </c>
      <c r="E25" s="214" t="s">
        <v>398</v>
      </c>
      <c r="F25" s="20"/>
    </row>
    <row r="26" spans="1:6"/>
    <row r="27" spans="1:6">
      <c r="B27" s="5" t="s">
        <v>42</v>
      </c>
      <c r="C27" s="12">
        <v>100</v>
      </c>
      <c r="E27" s="214" t="s">
        <v>399</v>
      </c>
    </row>
    <row r="28" spans="1:6"/>
    <row r="29" spans="1:6" ht="12">
      <c r="B29" s="5" t="s">
        <v>49</v>
      </c>
      <c r="C29" s="18" t="s">
        <v>49</v>
      </c>
      <c r="D29" s="15" t="s">
        <v>40</v>
      </c>
      <c r="E29" s="214" t="s">
        <v>400</v>
      </c>
    </row>
    <row r="30" spans="1:6"/>
    <row r="31" spans="1:6">
      <c r="B31" s="5" t="s">
        <v>43</v>
      </c>
      <c r="C31" s="13">
        <v>100</v>
      </c>
      <c r="E31" s="214" t="s">
        <v>44</v>
      </c>
    </row>
    <row r="32" spans="1:6"/>
    <row r="33"/>
  </sheetData>
  <phoneticPr fontId="0" type="noConversion"/>
  <conditionalFormatting sqref="C25:C26">
    <cfRule type="cellIs" dxfId="40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46"/>
  <sheetViews>
    <sheetView showGridLines="0" tabSelected="1" zoomScaleNormal="100" workbookViewId="0"/>
  </sheetViews>
  <sheetFormatPr defaultColWidth="12.69921875" defaultRowHeight="11.5"/>
  <cols>
    <col min="1" max="1" width="6.69921875" style="350" customWidth="1"/>
    <col min="2" max="2" width="33" style="350" customWidth="1"/>
    <col min="3" max="4" width="12.69921875" style="350"/>
    <col min="5" max="5" width="12.59765625" style="350" customWidth="1"/>
    <col min="6" max="8" width="12.69921875" style="350"/>
    <col min="9" max="9" width="12.69921875" style="350" customWidth="1"/>
    <col min="10" max="16384" width="12.69921875" style="350"/>
  </cols>
  <sheetData>
    <row r="1" spans="1:76" s="344" customFormat="1" ht="33.75" customHeight="1">
      <c r="D1" s="345" t="s">
        <v>333</v>
      </c>
      <c r="L1" s="344" t="s">
        <v>68</v>
      </c>
    </row>
    <row r="3" spans="1:76" s="349" customFormat="1" ht="18" customHeight="1">
      <c r="A3" s="346">
        <v>1</v>
      </c>
      <c r="B3" s="346" t="s">
        <v>509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8"/>
      <c r="BR3" s="348"/>
      <c r="BS3" s="347"/>
      <c r="BT3" s="347"/>
      <c r="BU3" s="347"/>
      <c r="BV3" s="347"/>
      <c r="BW3" s="347"/>
      <c r="BX3" s="347"/>
    </row>
    <row r="5" spans="1:76">
      <c r="B5" s="351" t="str">
        <f>[2]!operator.active</f>
        <v>Alternativo</v>
      </c>
    </row>
    <row r="7" spans="1:76" ht="23">
      <c r="C7" s="352" t="s">
        <v>332</v>
      </c>
      <c r="D7" s="352" t="s">
        <v>335</v>
      </c>
    </row>
    <row r="8" spans="1:76" ht="12">
      <c r="B8" s="353" t="str">
        <f t="array" ref="B8:B13">[2]!Operator_group</f>
        <v>Incumbente</v>
      </c>
      <c r="D8" s="354">
        <v>0.64200000000000002</v>
      </c>
      <c r="E8" s="355" t="s">
        <v>511</v>
      </c>
      <c r="H8" s="356" t="s">
        <v>576</v>
      </c>
    </row>
    <row r="9" spans="1:76" ht="12">
      <c r="B9" s="353" t="str">
        <v>Alternativo</v>
      </c>
      <c r="D9" s="357">
        <f>(1-cuota_operador_fijo_1)</f>
        <v>0.35799999999999998</v>
      </c>
      <c r="E9" s="355" t="s">
        <v>512</v>
      </c>
    </row>
    <row r="10" spans="1:76" ht="12">
      <c r="B10" s="353" t="str">
        <v>Spare 1</v>
      </c>
      <c r="D10" s="358">
        <v>0</v>
      </c>
      <c r="E10" s="355" t="s">
        <v>513</v>
      </c>
    </row>
    <row r="11" spans="1:76" ht="12">
      <c r="B11" s="353" t="str">
        <v>Spare 2</v>
      </c>
      <c r="D11" s="358">
        <v>0</v>
      </c>
      <c r="E11" s="355" t="s">
        <v>514</v>
      </c>
      <c r="H11" s="350" t="s">
        <v>68</v>
      </c>
    </row>
    <row r="12" spans="1:76" ht="12">
      <c r="B12" s="353" t="str">
        <v>Spare 3</v>
      </c>
      <c r="D12" s="358">
        <v>0</v>
      </c>
      <c r="E12" s="355" t="s">
        <v>515</v>
      </c>
    </row>
    <row r="13" spans="1:76" ht="12">
      <c r="B13" s="353" t="str">
        <v>Spare 4</v>
      </c>
      <c r="D13" s="358">
        <v>0</v>
      </c>
      <c r="E13" s="355" t="s">
        <v>516</v>
      </c>
    </row>
    <row r="15" spans="1:76" s="349" customFormat="1" ht="18" customHeight="1">
      <c r="A15" s="346">
        <v>2</v>
      </c>
      <c r="B15" s="346" t="s">
        <v>510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8"/>
      <c r="BR15" s="348"/>
      <c r="BS15" s="347"/>
      <c r="BT15" s="347"/>
      <c r="BU15" s="347"/>
      <c r="BV15" s="347"/>
      <c r="BW15" s="347"/>
      <c r="BX15" s="347"/>
    </row>
    <row r="17" spans="1:76">
      <c r="B17" s="353" t="str">
        <f>[3]Control!$G$17</f>
        <v>Alternativo</v>
      </c>
    </row>
    <row r="18" spans="1:76">
      <c r="A18" s="359"/>
      <c r="H18" s="359"/>
      <c r="I18" s="359"/>
      <c r="J18" s="359"/>
      <c r="K18" s="359"/>
      <c r="L18" s="359"/>
    </row>
    <row r="19" spans="1:76" ht="12">
      <c r="B19" s="350" t="s">
        <v>334</v>
      </c>
      <c r="C19" s="360">
        <v>3</v>
      </c>
      <c r="D19" s="361">
        <f>1/C19</f>
        <v>0.33333333333333331</v>
      </c>
      <c r="E19" s="355" t="s">
        <v>517</v>
      </c>
      <c r="K19" s="362"/>
    </row>
    <row r="20" spans="1:76" ht="12">
      <c r="B20" s="353" t="str">
        <f t="array" ref="B20:B23">[3]!operadores</f>
        <v>Alternativo</v>
      </c>
      <c r="D20" s="354">
        <v>0.15999999999999998</v>
      </c>
      <c r="E20" s="355" t="s">
        <v>518</v>
      </c>
      <c r="K20" s="362"/>
    </row>
    <row r="21" spans="1:76" ht="12">
      <c r="B21" s="353" t="str">
        <v>Spare</v>
      </c>
      <c r="D21" s="358">
        <v>0.68</v>
      </c>
      <c r="E21" s="355" t="s">
        <v>519</v>
      </c>
      <c r="H21" s="356"/>
      <c r="K21" s="362"/>
    </row>
    <row r="22" spans="1:76" ht="12">
      <c r="B22" s="353" t="str">
        <v>Movistar</v>
      </c>
      <c r="D22" s="358">
        <v>0.23599999999999999</v>
      </c>
      <c r="E22" s="355" t="s">
        <v>520</v>
      </c>
      <c r="H22" s="356" t="s">
        <v>576</v>
      </c>
      <c r="K22" s="362"/>
    </row>
    <row r="23" spans="1:76" ht="12">
      <c r="B23" s="353" t="str">
        <v>AT&amp;T</v>
      </c>
      <c r="D23" s="358">
        <v>9.7000000000000003E-2</v>
      </c>
      <c r="E23" s="355" t="s">
        <v>521</v>
      </c>
      <c r="H23" s="356" t="s">
        <v>576</v>
      </c>
    </row>
    <row r="24" spans="1:76">
      <c r="D24" s="363"/>
    </row>
    <row r="25" spans="1:76" s="349" customFormat="1" ht="18" customHeight="1">
      <c r="A25" s="346">
        <v>3</v>
      </c>
      <c r="B25" s="346" t="s">
        <v>339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8"/>
      <c r="BR25" s="348"/>
      <c r="BS25" s="347"/>
      <c r="BT25" s="347"/>
      <c r="BU25" s="347"/>
      <c r="BV25" s="347"/>
      <c r="BW25" s="347"/>
      <c r="BX25" s="347"/>
    </row>
    <row r="27" spans="1:76" ht="15.5">
      <c r="B27" s="364" t="s">
        <v>338</v>
      </c>
    </row>
    <row r="29" spans="1:76">
      <c r="D29" s="352">
        <f t="array" ref="D29:BV29">TRANSPOSE(Market.Years)</f>
        <v>2000</v>
      </c>
      <c r="E29" s="352">
        <v>2001</v>
      </c>
      <c r="F29" s="352">
        <v>2002</v>
      </c>
      <c r="G29" s="352">
        <v>2003</v>
      </c>
      <c r="H29" s="352">
        <v>2004</v>
      </c>
      <c r="I29" s="352">
        <v>2005</v>
      </c>
      <c r="J29" s="352">
        <v>2006</v>
      </c>
      <c r="K29" s="352">
        <v>2007</v>
      </c>
      <c r="L29" s="352">
        <v>2008</v>
      </c>
      <c r="M29" s="352">
        <v>2009</v>
      </c>
      <c r="N29" s="352">
        <v>2010</v>
      </c>
      <c r="O29" s="352">
        <v>2011</v>
      </c>
      <c r="P29" s="352">
        <v>2012</v>
      </c>
      <c r="Q29" s="352">
        <v>2013</v>
      </c>
      <c r="R29" s="352">
        <v>2014</v>
      </c>
      <c r="S29" s="352">
        <v>2015</v>
      </c>
      <c r="T29" s="352">
        <v>2016</v>
      </c>
      <c r="U29" s="352">
        <v>2017</v>
      </c>
      <c r="V29" s="352">
        <v>2018</v>
      </c>
      <c r="W29" s="352">
        <v>2019</v>
      </c>
      <c r="X29" s="352">
        <v>2020</v>
      </c>
      <c r="Y29" s="352">
        <v>2021</v>
      </c>
      <c r="Z29" s="352">
        <v>2022</v>
      </c>
      <c r="AA29" s="352">
        <v>2023</v>
      </c>
      <c r="AB29" s="352">
        <v>2024</v>
      </c>
      <c r="AC29" s="352">
        <v>2025</v>
      </c>
      <c r="AD29" s="352">
        <v>2026</v>
      </c>
      <c r="AE29" s="352">
        <v>2027</v>
      </c>
      <c r="AF29" s="352">
        <v>2028</v>
      </c>
      <c r="AG29" s="352">
        <v>2029</v>
      </c>
      <c r="AH29" s="352">
        <v>2030</v>
      </c>
      <c r="AI29" s="352">
        <v>2031</v>
      </c>
      <c r="AJ29" s="352">
        <v>2032</v>
      </c>
      <c r="AK29" s="352">
        <v>2033</v>
      </c>
      <c r="AL29" s="352">
        <v>2034</v>
      </c>
      <c r="AM29" s="352">
        <v>2035</v>
      </c>
      <c r="AN29" s="352">
        <v>2036</v>
      </c>
      <c r="AO29" s="352">
        <v>2037</v>
      </c>
      <c r="AP29" s="352">
        <v>2038</v>
      </c>
      <c r="AQ29" s="352">
        <v>2039</v>
      </c>
      <c r="AR29" s="352">
        <v>2040</v>
      </c>
      <c r="AS29" s="352">
        <v>2041</v>
      </c>
      <c r="AT29" s="352">
        <v>2042</v>
      </c>
      <c r="AU29" s="352">
        <v>2043</v>
      </c>
      <c r="AV29" s="352">
        <v>2044</v>
      </c>
      <c r="AW29" s="352">
        <v>2045</v>
      </c>
      <c r="AX29" s="352">
        <v>2046</v>
      </c>
      <c r="AY29" s="352">
        <v>2047</v>
      </c>
      <c r="AZ29" s="352">
        <v>2048</v>
      </c>
      <c r="BA29" s="352">
        <v>2049</v>
      </c>
      <c r="BB29" s="352">
        <v>2050</v>
      </c>
      <c r="BC29" s="352">
        <v>2051</v>
      </c>
      <c r="BD29" s="352">
        <v>2052</v>
      </c>
      <c r="BE29" s="352">
        <v>2053</v>
      </c>
      <c r="BF29" s="352">
        <v>2054</v>
      </c>
      <c r="BG29" s="352">
        <v>2055</v>
      </c>
      <c r="BH29" s="352">
        <v>2056</v>
      </c>
      <c r="BI29" s="352">
        <v>2057</v>
      </c>
      <c r="BJ29" s="352">
        <v>2058</v>
      </c>
      <c r="BK29" s="352">
        <v>2059</v>
      </c>
      <c r="BL29" s="352">
        <v>2060</v>
      </c>
      <c r="BM29" s="352">
        <v>2061</v>
      </c>
      <c r="BN29" s="352">
        <v>2062</v>
      </c>
      <c r="BO29" s="352">
        <v>2063</v>
      </c>
      <c r="BP29" s="352">
        <v>2064</v>
      </c>
      <c r="BQ29" s="352">
        <v>2065</v>
      </c>
      <c r="BR29" s="352">
        <v>2066</v>
      </c>
      <c r="BS29" s="352">
        <v>2067</v>
      </c>
      <c r="BT29" s="352">
        <v>2068</v>
      </c>
      <c r="BU29" s="352">
        <v>2069</v>
      </c>
      <c r="BV29" s="352">
        <v>2070</v>
      </c>
    </row>
    <row r="30" spans="1:76" ht="12">
      <c r="B30" s="365" t="s">
        <v>336</v>
      </c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7">
        <f t="shared" ref="P30:S31" si="0">($T30-$O30)/($T$29-$O$29)+O30</f>
        <v>7.1599999999999997E-2</v>
      </c>
      <c r="Q30" s="367">
        <f t="shared" si="0"/>
        <v>0.14319999999999999</v>
      </c>
      <c r="R30" s="367">
        <f t="shared" si="0"/>
        <v>0.21479999999999999</v>
      </c>
      <c r="S30" s="367">
        <f t="shared" si="0"/>
        <v>0.28639999999999999</v>
      </c>
      <c r="T30" s="368">
        <f>CHOOSE(MATCH($B$5, Control!$B$8:$B$13, 0),cuota_operador_fijo_1, cuota_operador_fijo_2, cuota_operador_fijo_3, cuota_operador_fijo_4, cuota_operador_fijo_5, cuota_operador_fijo_6)</f>
        <v>0.35799999999999998</v>
      </c>
      <c r="U30" s="369">
        <f>T30</f>
        <v>0.35799999999999998</v>
      </c>
      <c r="V30" s="369">
        <f t="shared" ref="V30:BB30" si="1">U30</f>
        <v>0.35799999999999998</v>
      </c>
      <c r="W30" s="369">
        <f t="shared" si="1"/>
        <v>0.35799999999999998</v>
      </c>
      <c r="X30" s="369">
        <f t="shared" si="1"/>
        <v>0.35799999999999998</v>
      </c>
      <c r="Y30" s="369">
        <f t="shared" si="1"/>
        <v>0.35799999999999998</v>
      </c>
      <c r="Z30" s="369">
        <f t="shared" si="1"/>
        <v>0.35799999999999998</v>
      </c>
      <c r="AA30" s="369">
        <f t="shared" si="1"/>
        <v>0.35799999999999998</v>
      </c>
      <c r="AB30" s="369">
        <f t="shared" si="1"/>
        <v>0.35799999999999998</v>
      </c>
      <c r="AC30" s="369">
        <f t="shared" si="1"/>
        <v>0.35799999999999998</v>
      </c>
      <c r="AD30" s="369">
        <f t="shared" si="1"/>
        <v>0.35799999999999998</v>
      </c>
      <c r="AE30" s="369">
        <f t="shared" si="1"/>
        <v>0.35799999999999998</v>
      </c>
      <c r="AF30" s="369">
        <f t="shared" si="1"/>
        <v>0.35799999999999998</v>
      </c>
      <c r="AG30" s="369">
        <f t="shared" si="1"/>
        <v>0.35799999999999998</v>
      </c>
      <c r="AH30" s="369">
        <f t="shared" si="1"/>
        <v>0.35799999999999998</v>
      </c>
      <c r="AI30" s="369">
        <f t="shared" si="1"/>
        <v>0.35799999999999998</v>
      </c>
      <c r="AJ30" s="369">
        <f t="shared" si="1"/>
        <v>0.35799999999999998</v>
      </c>
      <c r="AK30" s="369">
        <f t="shared" si="1"/>
        <v>0.35799999999999998</v>
      </c>
      <c r="AL30" s="369">
        <f t="shared" si="1"/>
        <v>0.35799999999999998</v>
      </c>
      <c r="AM30" s="369">
        <f t="shared" si="1"/>
        <v>0.35799999999999998</v>
      </c>
      <c r="AN30" s="369">
        <f t="shared" si="1"/>
        <v>0.35799999999999998</v>
      </c>
      <c r="AO30" s="369">
        <f t="shared" si="1"/>
        <v>0.35799999999999998</v>
      </c>
      <c r="AP30" s="369">
        <f t="shared" si="1"/>
        <v>0.35799999999999998</v>
      </c>
      <c r="AQ30" s="369">
        <f t="shared" si="1"/>
        <v>0.35799999999999998</v>
      </c>
      <c r="AR30" s="369">
        <f t="shared" si="1"/>
        <v>0.35799999999999998</v>
      </c>
      <c r="AS30" s="369">
        <f t="shared" si="1"/>
        <v>0.35799999999999998</v>
      </c>
      <c r="AT30" s="369">
        <f t="shared" si="1"/>
        <v>0.35799999999999998</v>
      </c>
      <c r="AU30" s="369">
        <f t="shared" si="1"/>
        <v>0.35799999999999998</v>
      </c>
      <c r="AV30" s="369">
        <f t="shared" si="1"/>
        <v>0.35799999999999998</v>
      </c>
      <c r="AW30" s="369">
        <f t="shared" si="1"/>
        <v>0.35799999999999998</v>
      </c>
      <c r="AX30" s="369">
        <f t="shared" si="1"/>
        <v>0.35799999999999998</v>
      </c>
      <c r="AY30" s="369">
        <f t="shared" si="1"/>
        <v>0.35799999999999998</v>
      </c>
      <c r="AZ30" s="369">
        <f t="shared" si="1"/>
        <v>0.35799999999999998</v>
      </c>
      <c r="BA30" s="369">
        <f t="shared" si="1"/>
        <v>0.35799999999999998</v>
      </c>
      <c r="BB30" s="369">
        <f t="shared" si="1"/>
        <v>0.35799999999999998</v>
      </c>
      <c r="BC30" s="369">
        <f t="shared" ref="BC30:BE31" si="2">BB30</f>
        <v>0.35799999999999998</v>
      </c>
      <c r="BD30" s="369">
        <f t="shared" si="2"/>
        <v>0.35799999999999998</v>
      </c>
      <c r="BE30" s="369">
        <f t="shared" si="2"/>
        <v>0.35799999999999998</v>
      </c>
      <c r="BF30" s="369">
        <f t="shared" ref="BF30:BH31" si="3">BE30</f>
        <v>0.35799999999999998</v>
      </c>
      <c r="BG30" s="369">
        <f t="shared" si="3"/>
        <v>0.35799999999999998</v>
      </c>
      <c r="BH30" s="369">
        <f t="shared" si="3"/>
        <v>0.35799999999999998</v>
      </c>
      <c r="BI30" s="369">
        <f t="shared" ref="BI30:BV30" si="4">BH30</f>
        <v>0.35799999999999998</v>
      </c>
      <c r="BJ30" s="369">
        <f t="shared" si="4"/>
        <v>0.35799999999999998</v>
      </c>
      <c r="BK30" s="369">
        <f t="shared" si="4"/>
        <v>0.35799999999999998</v>
      </c>
      <c r="BL30" s="369">
        <f t="shared" si="4"/>
        <v>0.35799999999999998</v>
      </c>
      <c r="BM30" s="369">
        <f t="shared" si="4"/>
        <v>0.35799999999999998</v>
      </c>
      <c r="BN30" s="369">
        <f t="shared" si="4"/>
        <v>0.35799999999999998</v>
      </c>
      <c r="BO30" s="369">
        <f t="shared" si="4"/>
        <v>0.35799999999999998</v>
      </c>
      <c r="BP30" s="369">
        <f t="shared" si="4"/>
        <v>0.35799999999999998</v>
      </c>
      <c r="BQ30" s="369">
        <f t="shared" si="4"/>
        <v>0.35799999999999998</v>
      </c>
      <c r="BR30" s="369">
        <f t="shared" si="4"/>
        <v>0.35799999999999998</v>
      </c>
      <c r="BS30" s="369">
        <f t="shared" si="4"/>
        <v>0.35799999999999998</v>
      </c>
      <c r="BT30" s="369">
        <f t="shared" si="4"/>
        <v>0.35799999999999998</v>
      </c>
      <c r="BU30" s="369">
        <f t="shared" si="4"/>
        <v>0.35799999999999998</v>
      </c>
      <c r="BV30" s="369">
        <f t="shared" si="4"/>
        <v>0.35799999999999998</v>
      </c>
      <c r="BW30" s="370" t="s">
        <v>0</v>
      </c>
    </row>
    <row r="31" spans="1:76" ht="12">
      <c r="B31" s="365" t="s">
        <v>337</v>
      </c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7">
        <f t="shared" si="0"/>
        <v>3.1999999999999994E-2</v>
      </c>
      <c r="Q31" s="367">
        <f t="shared" si="0"/>
        <v>6.3999999999999987E-2</v>
      </c>
      <c r="R31" s="367">
        <f t="shared" si="0"/>
        <v>9.5999999999999974E-2</v>
      </c>
      <c r="S31" s="367">
        <f t="shared" si="0"/>
        <v>0.12799999999999997</v>
      </c>
      <c r="T31" s="368">
        <f>CHOOSE(MATCH($B$17, Control!$B$19:$B$23, 0),cuota_operador_movil_1, cuota_operador_movil_2, cuota_operador_movil_3, cuota_operador_movil_4, cuota_operador_movil_5)</f>
        <v>0.15999999999999998</v>
      </c>
      <c r="U31" s="371">
        <f>T31</f>
        <v>0.15999999999999998</v>
      </c>
      <c r="V31" s="371">
        <f t="shared" ref="V31:BB31" si="5">U31</f>
        <v>0.15999999999999998</v>
      </c>
      <c r="W31" s="371">
        <f t="shared" si="5"/>
        <v>0.15999999999999998</v>
      </c>
      <c r="X31" s="371">
        <f t="shared" si="5"/>
        <v>0.15999999999999998</v>
      </c>
      <c r="Y31" s="371">
        <f t="shared" si="5"/>
        <v>0.15999999999999998</v>
      </c>
      <c r="Z31" s="371">
        <f t="shared" si="5"/>
        <v>0.15999999999999998</v>
      </c>
      <c r="AA31" s="371">
        <f t="shared" si="5"/>
        <v>0.15999999999999998</v>
      </c>
      <c r="AB31" s="371">
        <f t="shared" si="5"/>
        <v>0.15999999999999998</v>
      </c>
      <c r="AC31" s="371">
        <f t="shared" si="5"/>
        <v>0.15999999999999998</v>
      </c>
      <c r="AD31" s="371">
        <f t="shared" si="5"/>
        <v>0.15999999999999998</v>
      </c>
      <c r="AE31" s="371">
        <f t="shared" si="5"/>
        <v>0.15999999999999998</v>
      </c>
      <c r="AF31" s="371">
        <f t="shared" si="5"/>
        <v>0.15999999999999998</v>
      </c>
      <c r="AG31" s="371">
        <f t="shared" si="5"/>
        <v>0.15999999999999998</v>
      </c>
      <c r="AH31" s="371">
        <f t="shared" si="5"/>
        <v>0.15999999999999998</v>
      </c>
      <c r="AI31" s="371">
        <f t="shared" si="5"/>
        <v>0.15999999999999998</v>
      </c>
      <c r="AJ31" s="371">
        <f t="shared" si="5"/>
        <v>0.15999999999999998</v>
      </c>
      <c r="AK31" s="371">
        <f t="shared" si="5"/>
        <v>0.15999999999999998</v>
      </c>
      <c r="AL31" s="371">
        <f t="shared" si="5"/>
        <v>0.15999999999999998</v>
      </c>
      <c r="AM31" s="371">
        <f t="shared" si="5"/>
        <v>0.15999999999999998</v>
      </c>
      <c r="AN31" s="371">
        <f t="shared" si="5"/>
        <v>0.15999999999999998</v>
      </c>
      <c r="AO31" s="371">
        <f t="shared" si="5"/>
        <v>0.15999999999999998</v>
      </c>
      <c r="AP31" s="371">
        <f t="shared" si="5"/>
        <v>0.15999999999999998</v>
      </c>
      <c r="AQ31" s="371">
        <f t="shared" si="5"/>
        <v>0.15999999999999998</v>
      </c>
      <c r="AR31" s="371">
        <f t="shared" si="5"/>
        <v>0.15999999999999998</v>
      </c>
      <c r="AS31" s="371">
        <f t="shared" si="5"/>
        <v>0.15999999999999998</v>
      </c>
      <c r="AT31" s="371">
        <f t="shared" si="5"/>
        <v>0.15999999999999998</v>
      </c>
      <c r="AU31" s="371">
        <f t="shared" si="5"/>
        <v>0.15999999999999998</v>
      </c>
      <c r="AV31" s="371">
        <f t="shared" si="5"/>
        <v>0.15999999999999998</v>
      </c>
      <c r="AW31" s="371">
        <f t="shared" si="5"/>
        <v>0.15999999999999998</v>
      </c>
      <c r="AX31" s="371">
        <f t="shared" si="5"/>
        <v>0.15999999999999998</v>
      </c>
      <c r="AY31" s="371">
        <f t="shared" si="5"/>
        <v>0.15999999999999998</v>
      </c>
      <c r="AZ31" s="371">
        <f t="shared" si="5"/>
        <v>0.15999999999999998</v>
      </c>
      <c r="BA31" s="371">
        <f t="shared" si="5"/>
        <v>0.15999999999999998</v>
      </c>
      <c r="BB31" s="371">
        <f t="shared" si="5"/>
        <v>0.15999999999999998</v>
      </c>
      <c r="BC31" s="371">
        <f t="shared" si="2"/>
        <v>0.15999999999999998</v>
      </c>
      <c r="BD31" s="371">
        <f t="shared" si="2"/>
        <v>0.15999999999999998</v>
      </c>
      <c r="BE31" s="371">
        <f t="shared" si="2"/>
        <v>0.15999999999999998</v>
      </c>
      <c r="BF31" s="371">
        <f t="shared" si="3"/>
        <v>0.15999999999999998</v>
      </c>
      <c r="BG31" s="371">
        <f t="shared" si="3"/>
        <v>0.15999999999999998</v>
      </c>
      <c r="BH31" s="371">
        <f t="shared" si="3"/>
        <v>0.15999999999999998</v>
      </c>
      <c r="BI31" s="371">
        <f t="shared" ref="BI31:BV31" si="6">BH31</f>
        <v>0.15999999999999998</v>
      </c>
      <c r="BJ31" s="371">
        <f t="shared" si="6"/>
        <v>0.15999999999999998</v>
      </c>
      <c r="BK31" s="371">
        <f t="shared" si="6"/>
        <v>0.15999999999999998</v>
      </c>
      <c r="BL31" s="371">
        <f t="shared" si="6"/>
        <v>0.15999999999999998</v>
      </c>
      <c r="BM31" s="371">
        <f t="shared" si="6"/>
        <v>0.15999999999999998</v>
      </c>
      <c r="BN31" s="371">
        <f t="shared" si="6"/>
        <v>0.15999999999999998</v>
      </c>
      <c r="BO31" s="371">
        <f t="shared" si="6"/>
        <v>0.15999999999999998</v>
      </c>
      <c r="BP31" s="371">
        <f t="shared" si="6"/>
        <v>0.15999999999999998</v>
      </c>
      <c r="BQ31" s="371">
        <f t="shared" si="6"/>
        <v>0.15999999999999998</v>
      </c>
      <c r="BR31" s="371">
        <f t="shared" si="6"/>
        <v>0.15999999999999998</v>
      </c>
      <c r="BS31" s="371">
        <f t="shared" si="6"/>
        <v>0.15999999999999998</v>
      </c>
      <c r="BT31" s="371">
        <f t="shared" si="6"/>
        <v>0.15999999999999998</v>
      </c>
      <c r="BU31" s="371">
        <f t="shared" si="6"/>
        <v>0.15999999999999998</v>
      </c>
      <c r="BV31" s="371">
        <f t="shared" si="6"/>
        <v>0.15999999999999998</v>
      </c>
      <c r="BW31" s="370" t="s">
        <v>1</v>
      </c>
    </row>
    <row r="32" spans="1:76" ht="12">
      <c r="T32" s="355" t="s">
        <v>582</v>
      </c>
    </row>
    <row r="34" spans="1:76" s="349" customFormat="1" ht="18" customHeight="1">
      <c r="A34" s="346">
        <v>4</v>
      </c>
      <c r="B34" s="346" t="s">
        <v>401</v>
      </c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8"/>
      <c r="BR34" s="348"/>
      <c r="BS34" s="347"/>
      <c r="BT34" s="347"/>
      <c r="BU34" s="347"/>
      <c r="BV34" s="347"/>
      <c r="BW34" s="347"/>
      <c r="BX34" s="347"/>
    </row>
    <row r="36" spans="1:76" ht="12">
      <c r="D36" s="365" t="s">
        <v>409</v>
      </c>
      <c r="E36" s="372" t="s">
        <v>411</v>
      </c>
      <c r="F36" s="372" t="s">
        <v>85</v>
      </c>
      <c r="G36" s="372" t="s">
        <v>410</v>
      </c>
      <c r="H36" s="355" t="s">
        <v>428</v>
      </c>
    </row>
    <row r="37" spans="1:76" ht="12">
      <c r="B37" s="373" t="s">
        <v>419</v>
      </c>
      <c r="C37" s="372" t="s">
        <v>85</v>
      </c>
      <c r="D37" s="355" t="s">
        <v>431</v>
      </c>
      <c r="E37" s="374">
        <v>-0.05</v>
      </c>
      <c r="F37" s="374">
        <v>0</v>
      </c>
      <c r="G37" s="374">
        <v>0.05</v>
      </c>
      <c r="H37" s="355" t="s">
        <v>433</v>
      </c>
    </row>
    <row r="38" spans="1:76" ht="12">
      <c r="B38" s="373" t="s">
        <v>420</v>
      </c>
      <c r="C38" s="372" t="s">
        <v>85</v>
      </c>
      <c r="D38" s="355" t="s">
        <v>432</v>
      </c>
      <c r="E38" s="374">
        <v>-0.3</v>
      </c>
      <c r="F38" s="374">
        <v>0</v>
      </c>
      <c r="G38" s="374">
        <v>0.3</v>
      </c>
      <c r="H38" s="355" t="s">
        <v>434</v>
      </c>
    </row>
    <row r="39" spans="1:76" ht="12">
      <c r="B39" s="373" t="s">
        <v>435</v>
      </c>
      <c r="C39" s="372" t="s">
        <v>85</v>
      </c>
      <c r="D39" s="355" t="s">
        <v>436</v>
      </c>
      <c r="E39" s="374">
        <v>-0.1</v>
      </c>
      <c r="F39" s="374">
        <v>0</v>
      </c>
      <c r="G39" s="374">
        <v>0.1</v>
      </c>
      <c r="H39" s="355" t="s">
        <v>437</v>
      </c>
    </row>
    <row r="40" spans="1:76" ht="12">
      <c r="B40" s="373" t="s">
        <v>407</v>
      </c>
      <c r="C40" s="372" t="s">
        <v>85</v>
      </c>
      <c r="D40" s="355" t="s">
        <v>421</v>
      </c>
      <c r="E40" s="374">
        <v>-0.5</v>
      </c>
      <c r="F40" s="374">
        <v>0</v>
      </c>
      <c r="G40" s="374">
        <v>0.5</v>
      </c>
      <c r="H40" s="355" t="s">
        <v>412</v>
      </c>
    </row>
    <row r="41" spans="1:76" ht="12">
      <c r="B41" s="373" t="s">
        <v>405</v>
      </c>
      <c r="C41" s="372" t="s">
        <v>85</v>
      </c>
      <c r="D41" s="355" t="s">
        <v>422</v>
      </c>
      <c r="E41" s="374">
        <v>-0.3</v>
      </c>
      <c r="F41" s="374">
        <v>0</v>
      </c>
      <c r="G41" s="374">
        <v>0.3</v>
      </c>
      <c r="H41" s="355" t="s">
        <v>413</v>
      </c>
    </row>
    <row r="42" spans="1:76" ht="12">
      <c r="B42" s="373" t="s">
        <v>406</v>
      </c>
      <c r="C42" s="372" t="s">
        <v>85</v>
      </c>
      <c r="D42" s="355" t="s">
        <v>423</v>
      </c>
      <c r="E42" s="374">
        <v>-0.3</v>
      </c>
      <c r="F42" s="374">
        <v>0</v>
      </c>
      <c r="G42" s="374">
        <v>0.3</v>
      </c>
      <c r="H42" s="355" t="s">
        <v>414</v>
      </c>
    </row>
    <row r="43" spans="1:76" ht="12">
      <c r="B43" s="373" t="s">
        <v>408</v>
      </c>
      <c r="C43" s="372" t="s">
        <v>85</v>
      </c>
      <c r="D43" s="355" t="s">
        <v>424</v>
      </c>
      <c r="E43" s="374">
        <v>-0.2</v>
      </c>
      <c r="F43" s="374">
        <v>0</v>
      </c>
      <c r="G43" s="374">
        <v>0.4</v>
      </c>
      <c r="H43" s="355" t="s">
        <v>415</v>
      </c>
    </row>
    <row r="44" spans="1:76" ht="12">
      <c r="B44" s="373" t="s">
        <v>402</v>
      </c>
      <c r="C44" s="372" t="s">
        <v>85</v>
      </c>
      <c r="D44" s="355" t="s">
        <v>425</v>
      </c>
      <c r="E44" s="374">
        <v>-0.3</v>
      </c>
      <c r="F44" s="374">
        <v>0</v>
      </c>
      <c r="G44" s="374">
        <v>0.3</v>
      </c>
      <c r="H44" s="355" t="s">
        <v>416</v>
      </c>
    </row>
    <row r="45" spans="1:76" ht="12">
      <c r="B45" s="373" t="s">
        <v>403</v>
      </c>
      <c r="C45" s="372" t="s">
        <v>85</v>
      </c>
      <c r="D45" s="355" t="s">
        <v>426</v>
      </c>
      <c r="E45" s="374">
        <v>-0.2</v>
      </c>
      <c r="F45" s="374">
        <v>0</v>
      </c>
      <c r="G45" s="374">
        <v>0.2</v>
      </c>
      <c r="H45" s="355" t="s">
        <v>417</v>
      </c>
    </row>
    <row r="46" spans="1:76" ht="12">
      <c r="B46" s="373" t="s">
        <v>404</v>
      </c>
      <c r="C46" s="372" t="s">
        <v>85</v>
      </c>
      <c r="D46" s="355" t="s">
        <v>427</v>
      </c>
      <c r="E46" s="374">
        <v>-0.1</v>
      </c>
      <c r="F46" s="374">
        <v>0</v>
      </c>
      <c r="G46" s="374">
        <v>0.1</v>
      </c>
      <c r="H46" s="355" t="s">
        <v>418</v>
      </c>
    </row>
  </sheetData>
  <phoneticPr fontId="0" type="noConversion"/>
  <dataValidations disablePrompts="1" count="1">
    <dataValidation type="list" allowBlank="1" showInputMessage="1" showErrorMessage="1" sqref="C37:C46">
      <formula1>$E$36:$G$36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  <pageSetUpPr autoPageBreaks="0"/>
  </sheetPr>
  <dimension ref="A1:R77"/>
  <sheetViews>
    <sheetView showGridLines="0" zoomScaleNormal="100" workbookViewId="0">
      <selection activeCell="H26" sqref="H26"/>
    </sheetView>
  </sheetViews>
  <sheetFormatPr defaultColWidth="12.69921875" defaultRowHeight="11.5"/>
  <cols>
    <col min="1" max="1" width="6.69921875" customWidth="1"/>
    <col min="2" max="2" width="12.69921875" customWidth="1"/>
    <col min="3" max="3" width="10.69921875" customWidth="1"/>
    <col min="4" max="4" width="42.8984375" bestFit="1" customWidth="1"/>
    <col min="5" max="5" width="12.69921875" customWidth="1"/>
    <col min="6" max="6" width="9.69921875" customWidth="1"/>
    <col min="7" max="7" width="42.8984375" bestFit="1" customWidth="1"/>
    <col min="8" max="8" width="12.69921875" customWidth="1"/>
    <col min="9" max="9" width="10.296875" customWidth="1"/>
    <col min="10" max="10" width="12.69921875" customWidth="1"/>
    <col min="11" max="11" width="8.59765625" customWidth="1"/>
    <col min="12" max="12" width="22" bestFit="1" customWidth="1"/>
    <col min="13" max="13" width="8.59765625" customWidth="1"/>
    <col min="14" max="14" width="18.8984375" bestFit="1" customWidth="1"/>
    <col min="15" max="15" width="9" customWidth="1"/>
    <col min="17" max="17" width="8.59765625" customWidth="1"/>
    <col min="18" max="18" width="15.09765625" customWidth="1"/>
  </cols>
  <sheetData>
    <row r="1" spans="1:18" s="37" customFormat="1" ht="33.75" customHeight="1">
      <c r="A1" s="37" t="s">
        <v>68</v>
      </c>
      <c r="D1" s="41" t="s">
        <v>348</v>
      </c>
    </row>
    <row r="2" spans="1:18" ht="12">
      <c r="B2" s="7">
        <v>1000</v>
      </c>
      <c r="C2" s="219" t="s">
        <v>496</v>
      </c>
    </row>
    <row r="3" spans="1:18" ht="12">
      <c r="B3" s="7">
        <v>1000</v>
      </c>
      <c r="C3" s="19" t="s">
        <v>114</v>
      </c>
    </row>
    <row r="5" spans="1:18" ht="34.5">
      <c r="B5" s="45" t="s">
        <v>349</v>
      </c>
      <c r="D5" s="45" t="s">
        <v>350</v>
      </c>
      <c r="E5" s="1" t="s">
        <v>128</v>
      </c>
      <c r="G5" s="45" t="s">
        <v>351</v>
      </c>
      <c r="H5" s="1" t="s">
        <v>128</v>
      </c>
      <c r="J5" s="45" t="s">
        <v>352</v>
      </c>
      <c r="L5" s="45" t="s">
        <v>353</v>
      </c>
      <c r="N5" s="45" t="s">
        <v>115</v>
      </c>
      <c r="P5" s="45" t="s">
        <v>354</v>
      </c>
      <c r="R5" s="45" t="s">
        <v>355</v>
      </c>
    </row>
    <row r="6" spans="1:18">
      <c r="B6" s="46">
        <v>2000</v>
      </c>
      <c r="C6">
        <v>1</v>
      </c>
      <c r="D6" s="290" t="str">
        <f>[3]Lists!D6</f>
        <v>Llamadas on-net</v>
      </c>
      <c r="E6" s="290" t="str">
        <f>[3]Lists!E6</f>
        <v>minutos</v>
      </c>
      <c r="F6">
        <v>1</v>
      </c>
      <c r="G6" s="100" t="s">
        <v>268</v>
      </c>
      <c r="H6" s="48" t="s">
        <v>327</v>
      </c>
      <c r="J6" s="48" t="s">
        <v>78</v>
      </c>
      <c r="L6" s="48" t="s">
        <v>26</v>
      </c>
      <c r="N6" s="48" t="s">
        <v>117</v>
      </c>
      <c r="P6" s="48" t="s">
        <v>159</v>
      </c>
      <c r="R6" s="48" t="s">
        <v>157</v>
      </c>
    </row>
    <row r="7" spans="1:18">
      <c r="B7" s="47">
        <f t="shared" ref="B7:B58" si="0">B6+1</f>
        <v>2001</v>
      </c>
      <c r="C7">
        <v>2</v>
      </c>
      <c r="D7" s="290" t="str">
        <f>[3]Lists!D7</f>
        <v>Llamadas a redes fijas</v>
      </c>
      <c r="E7" s="290" t="str">
        <f>[3]Lists!E7</f>
        <v>minutos</v>
      </c>
      <c r="F7">
        <v>2</v>
      </c>
      <c r="G7" s="100" t="s">
        <v>269</v>
      </c>
      <c r="H7" s="48" t="s">
        <v>327</v>
      </c>
      <c r="J7" s="48" t="s">
        <v>79</v>
      </c>
      <c r="L7" s="48" t="s">
        <v>27</v>
      </c>
      <c r="N7" s="48" t="s">
        <v>118</v>
      </c>
      <c r="P7" s="48" t="s">
        <v>158</v>
      </c>
      <c r="R7" s="48" t="s">
        <v>139</v>
      </c>
    </row>
    <row r="8" spans="1:18">
      <c r="B8" s="47">
        <f t="shared" si="0"/>
        <v>2002</v>
      </c>
      <c r="C8">
        <v>3</v>
      </c>
      <c r="D8" s="290" t="str">
        <f>[3]Lists!D8</f>
        <v>Llamadas a otras redes móviles</v>
      </c>
      <c r="E8" s="290" t="str">
        <f>[3]Lists!E8</f>
        <v>minutos</v>
      </c>
      <c r="F8">
        <v>3</v>
      </c>
      <c r="G8" s="100" t="s">
        <v>270</v>
      </c>
      <c r="H8" s="48" t="s">
        <v>327</v>
      </c>
      <c r="J8" s="48" t="s">
        <v>80</v>
      </c>
      <c r="L8" s="48" t="s">
        <v>28</v>
      </c>
      <c r="N8" s="48" t="s">
        <v>116</v>
      </c>
      <c r="P8" s="48" t="s">
        <v>92</v>
      </c>
      <c r="R8" s="48" t="s">
        <v>166</v>
      </c>
    </row>
    <row r="9" spans="1:18">
      <c r="B9" s="47">
        <f t="shared" si="0"/>
        <v>2003</v>
      </c>
      <c r="C9">
        <v>4</v>
      </c>
      <c r="D9" s="290" t="str">
        <f>[3]Lists!D9</f>
        <v>Llamadas a internacional</v>
      </c>
      <c r="E9" s="290" t="str">
        <f>[3]Lists!E9</f>
        <v>minutos</v>
      </c>
      <c r="F9">
        <v>4</v>
      </c>
      <c r="G9" s="100" t="s">
        <v>271</v>
      </c>
      <c r="H9" s="48" t="s">
        <v>327</v>
      </c>
      <c r="J9" s="48" t="s">
        <v>2</v>
      </c>
      <c r="L9" s="48" t="s">
        <v>532</v>
      </c>
      <c r="N9" s="48" t="s">
        <v>92</v>
      </c>
      <c r="P9" s="48" t="s">
        <v>92</v>
      </c>
      <c r="R9" s="48" t="s">
        <v>31</v>
      </c>
    </row>
    <row r="10" spans="1:18">
      <c r="B10" s="47">
        <f t="shared" si="0"/>
        <v>2004</v>
      </c>
      <c r="C10">
        <v>5</v>
      </c>
      <c r="D10" s="290" t="str">
        <f>[3]Lists!D10</f>
        <v>Llamadas entrantes de fijos</v>
      </c>
      <c r="E10" s="290" t="str">
        <f>[3]Lists!E10</f>
        <v>minutos</v>
      </c>
      <c r="F10">
        <v>5</v>
      </c>
      <c r="G10" s="100" t="s">
        <v>272</v>
      </c>
      <c r="H10" s="48" t="s">
        <v>327</v>
      </c>
      <c r="J10" s="48" t="s">
        <v>92</v>
      </c>
      <c r="L10" s="48" t="s">
        <v>92</v>
      </c>
      <c r="N10" s="48" t="s">
        <v>92</v>
      </c>
      <c r="P10" s="48" t="s">
        <v>92</v>
      </c>
      <c r="R10" s="48" t="s">
        <v>92</v>
      </c>
    </row>
    <row r="11" spans="1:18" ht="12">
      <c r="B11" s="47">
        <f t="shared" si="0"/>
        <v>2005</v>
      </c>
      <c r="C11">
        <v>6</v>
      </c>
      <c r="D11" s="290" t="str">
        <f>[3]Lists!D11</f>
        <v>Llamadas entrantes de otros móviles</v>
      </c>
      <c r="E11" s="290" t="str">
        <f>[3]Lists!E11</f>
        <v>minutos</v>
      </c>
      <c r="F11">
        <v>6</v>
      </c>
      <c r="G11" s="100" t="s">
        <v>273</v>
      </c>
      <c r="H11" s="48" t="s">
        <v>327</v>
      </c>
      <c r="J11" s="19" t="s">
        <v>81</v>
      </c>
      <c r="L11" s="19" t="s">
        <v>25</v>
      </c>
      <c r="N11" s="19" t="s">
        <v>29</v>
      </c>
      <c r="P11" s="19" t="s">
        <v>30</v>
      </c>
      <c r="R11" s="19" t="s">
        <v>99</v>
      </c>
    </row>
    <row r="12" spans="1:18">
      <c r="B12" s="47">
        <f t="shared" si="0"/>
        <v>2006</v>
      </c>
      <c r="C12">
        <v>7</v>
      </c>
      <c r="D12" s="290" t="str">
        <f>[3]Lists!D12</f>
        <v>Llamadas entrantes internacionales</v>
      </c>
      <c r="E12" s="290" t="str">
        <f>[3]Lists!E12</f>
        <v>minutos</v>
      </c>
      <c r="F12">
        <v>7</v>
      </c>
      <c r="G12" s="100" t="s">
        <v>274</v>
      </c>
      <c r="H12" s="48" t="s">
        <v>327</v>
      </c>
    </row>
    <row r="13" spans="1:18">
      <c r="B13" s="47">
        <f t="shared" si="0"/>
        <v>2007</v>
      </c>
      <c r="C13">
        <v>8</v>
      </c>
      <c r="D13" s="290" t="str">
        <f>[3]Lists!D13</f>
        <v>Roaming en originación</v>
      </c>
      <c r="E13" s="290" t="str">
        <f>[3]Lists!E13</f>
        <v>minutos</v>
      </c>
      <c r="F13">
        <v>8</v>
      </c>
      <c r="G13" s="51" t="str">
        <f>"Fixed Service"&amp;F13</f>
        <v>Fixed Service8</v>
      </c>
      <c r="H13" s="51" t="str">
        <f>"Fixed Unit"&amp;F13</f>
        <v>Fixed Unit8</v>
      </c>
    </row>
    <row r="14" spans="1:18">
      <c r="B14" s="47">
        <f t="shared" si="0"/>
        <v>2008</v>
      </c>
      <c r="C14">
        <v>9</v>
      </c>
      <c r="D14" s="290" t="str">
        <f>[3]Lists!D14</f>
        <v>Roaming en terminación</v>
      </c>
      <c r="E14" s="290" t="str">
        <f>[3]Lists!E14</f>
        <v>minutos</v>
      </c>
      <c r="F14">
        <v>9</v>
      </c>
      <c r="G14" s="100" t="s">
        <v>275</v>
      </c>
      <c r="H14" s="48" t="s">
        <v>327</v>
      </c>
    </row>
    <row r="15" spans="1:18">
      <c r="B15" s="47">
        <f t="shared" si="0"/>
        <v>2009</v>
      </c>
      <c r="C15">
        <v>10</v>
      </c>
      <c r="D15" s="290" t="str">
        <f>[3]Lists!D15</f>
        <v>SMS on-net</v>
      </c>
      <c r="E15" s="290" t="str">
        <f>[3]Lists!E15</f>
        <v>mensajes</v>
      </c>
      <c r="F15">
        <v>10</v>
      </c>
      <c r="G15" s="100" t="s">
        <v>276</v>
      </c>
      <c r="H15" s="48" t="s">
        <v>327</v>
      </c>
    </row>
    <row r="16" spans="1:18">
      <c r="B16" s="47">
        <f t="shared" si="0"/>
        <v>2010</v>
      </c>
      <c r="C16">
        <v>11</v>
      </c>
      <c r="D16" s="290" t="str">
        <f>[3]Lists!D16</f>
        <v>SMS salientes a otras redes</v>
      </c>
      <c r="E16" s="290" t="str">
        <f>[3]Lists!E16</f>
        <v>mensajes</v>
      </c>
      <c r="F16">
        <v>11</v>
      </c>
      <c r="G16" s="100" t="s">
        <v>277</v>
      </c>
      <c r="H16" s="48" t="s">
        <v>327</v>
      </c>
    </row>
    <row r="17" spans="2:8">
      <c r="B17" s="47">
        <f t="shared" si="0"/>
        <v>2011</v>
      </c>
      <c r="C17">
        <v>12</v>
      </c>
      <c r="D17" s="290" t="str">
        <f>[3]Lists!D17</f>
        <v>SMS entrantes de otras redes</v>
      </c>
      <c r="E17" s="290" t="str">
        <f>[3]Lists!E17</f>
        <v>mensajes</v>
      </c>
      <c r="F17">
        <v>12</v>
      </c>
      <c r="G17" s="100" t="s">
        <v>278</v>
      </c>
      <c r="H17" s="48" t="s">
        <v>327</v>
      </c>
    </row>
    <row r="18" spans="2:8">
      <c r="B18" s="47">
        <f t="shared" si="0"/>
        <v>2012</v>
      </c>
      <c r="C18">
        <v>13</v>
      </c>
      <c r="D18" s="290" t="str">
        <f>[3]Lists!D18</f>
        <v>Recuperación de correo de voz</v>
      </c>
      <c r="E18" s="290" t="str">
        <f>[3]Lists!E18</f>
        <v>minutos</v>
      </c>
      <c r="F18">
        <v>13</v>
      </c>
      <c r="G18" s="100" t="s">
        <v>279</v>
      </c>
      <c r="H18" s="48" t="s">
        <v>327</v>
      </c>
    </row>
    <row r="19" spans="2:8">
      <c r="B19" s="47">
        <f t="shared" si="0"/>
        <v>2013</v>
      </c>
      <c r="C19">
        <v>14</v>
      </c>
      <c r="D19" s="290" t="str">
        <f>[3]Lists!D19</f>
        <v>Depósito de correo de voz</v>
      </c>
      <c r="E19" s="290" t="str">
        <f>[3]Lists!E19</f>
        <v>minutos</v>
      </c>
      <c r="F19">
        <v>14</v>
      </c>
      <c r="G19" s="51" t="str">
        <f>"Fixed Service"&amp;F19</f>
        <v>Fixed Service14</v>
      </c>
      <c r="H19" s="51" t="str">
        <f>"Fixed Unit"&amp;F19</f>
        <v>Fixed Unit14</v>
      </c>
    </row>
    <row r="20" spans="2:8">
      <c r="B20" s="47">
        <f t="shared" si="0"/>
        <v>2014</v>
      </c>
      <c r="C20">
        <v>15</v>
      </c>
      <c r="D20" s="290" t="str">
        <f>[3]Lists!D20</f>
        <v xml:space="preserve">Datos GPRS </v>
      </c>
      <c r="E20" s="290" t="str">
        <f>[3]Lists!E20</f>
        <v>megabytes</v>
      </c>
      <c r="F20">
        <v>15</v>
      </c>
      <c r="G20" s="100" t="s">
        <v>356</v>
      </c>
      <c r="H20" s="48" t="s">
        <v>327</v>
      </c>
    </row>
    <row r="21" spans="2:8">
      <c r="B21" s="47">
        <f t="shared" si="0"/>
        <v>2015</v>
      </c>
      <c r="C21">
        <v>16</v>
      </c>
      <c r="D21" s="290" t="str">
        <f>[3]Lists!D21</f>
        <v>Datos EDGE</v>
      </c>
      <c r="E21" s="290" t="str">
        <f>[3]Lists!E21</f>
        <v>megabytes</v>
      </c>
      <c r="F21">
        <v>16</v>
      </c>
      <c r="G21" s="100" t="s">
        <v>280</v>
      </c>
      <c r="H21" s="48" t="s">
        <v>327</v>
      </c>
    </row>
    <row r="22" spans="2:8">
      <c r="B22" s="47">
        <f t="shared" si="0"/>
        <v>2016</v>
      </c>
      <c r="C22">
        <v>17</v>
      </c>
      <c r="D22" s="290" t="str">
        <f>[3]Lists!D22</f>
        <v>Datos Release 99</v>
      </c>
      <c r="E22" s="290" t="str">
        <f>[3]Lists!E22</f>
        <v>megabytes</v>
      </c>
      <c r="F22">
        <v>17</v>
      </c>
      <c r="G22" s="51" t="str">
        <f>"Fixed Service"&amp;F22</f>
        <v>Fixed Service17</v>
      </c>
      <c r="H22" s="51" t="str">
        <f>"Fixed Unit"&amp;F22</f>
        <v>Fixed Unit17</v>
      </c>
    </row>
    <row r="23" spans="2:8">
      <c r="B23" s="47">
        <f t="shared" si="0"/>
        <v>2017</v>
      </c>
      <c r="C23">
        <v>18</v>
      </c>
      <c r="D23" s="290" t="str">
        <f>[3]Lists!D23</f>
        <v>Datos - HSDPA</v>
      </c>
      <c r="E23" s="290" t="str">
        <f>[3]Lists!E23</f>
        <v>megabytes</v>
      </c>
      <c r="F23">
        <v>18</v>
      </c>
      <c r="G23" s="100" t="s">
        <v>281</v>
      </c>
      <c r="H23" s="48" t="s">
        <v>98</v>
      </c>
    </row>
    <row r="24" spans="2:8">
      <c r="B24" s="47">
        <f t="shared" si="0"/>
        <v>2018</v>
      </c>
      <c r="C24">
        <v>19</v>
      </c>
      <c r="D24" s="290" t="str">
        <f>[3]Lists!D24</f>
        <v>Datos - HSUPA</v>
      </c>
      <c r="E24" s="290" t="str">
        <f>[3]Lists!E24</f>
        <v>megabytes</v>
      </c>
      <c r="F24">
        <v>19</v>
      </c>
      <c r="G24" s="100" t="s">
        <v>577</v>
      </c>
      <c r="H24" s="48" t="s">
        <v>98</v>
      </c>
    </row>
    <row r="25" spans="2:8">
      <c r="B25" s="47">
        <f t="shared" si="0"/>
        <v>2019</v>
      </c>
      <c r="C25">
        <v>20</v>
      </c>
      <c r="D25" s="290" t="str">
        <f>[3]Lists!D25</f>
        <v>Datos - LTE</v>
      </c>
      <c r="E25" s="290" t="str">
        <f>[3]Lists!E25</f>
        <v>megabytes</v>
      </c>
      <c r="F25">
        <v>20</v>
      </c>
      <c r="G25" s="100" t="s">
        <v>578</v>
      </c>
      <c r="H25" s="48" t="s">
        <v>98</v>
      </c>
    </row>
    <row r="26" spans="2:8">
      <c r="B26" s="47">
        <f t="shared" si="0"/>
        <v>2020</v>
      </c>
      <c r="C26">
        <v>21</v>
      </c>
      <c r="D26" s="290" t="str">
        <f>[3]Lists!D26</f>
        <v>Llamadas en tránsito Local</v>
      </c>
      <c r="E26" s="290" t="str">
        <f>[3]Lists!E26</f>
        <v>minutos</v>
      </c>
      <c r="F26">
        <v>21</v>
      </c>
      <c r="G26" s="100" t="s">
        <v>583</v>
      </c>
      <c r="H26" s="48" t="s">
        <v>14</v>
      </c>
    </row>
    <row r="27" spans="2:8">
      <c r="B27" s="47">
        <f t="shared" si="0"/>
        <v>2021</v>
      </c>
      <c r="C27">
        <v>22</v>
      </c>
      <c r="D27" s="290" t="str">
        <f>[3]Lists!D27</f>
        <v>Llamadas en tránsito Larga Distancia</v>
      </c>
      <c r="E27" s="290" t="str">
        <f>[3]Lists!E27</f>
        <v>minutos</v>
      </c>
      <c r="F27">
        <v>22</v>
      </c>
      <c r="G27" s="100" t="s">
        <v>584</v>
      </c>
      <c r="H27" s="48" t="s">
        <v>14</v>
      </c>
    </row>
    <row r="28" spans="2:8">
      <c r="B28" s="47">
        <f t="shared" si="0"/>
        <v>2022</v>
      </c>
      <c r="C28">
        <v>23</v>
      </c>
      <c r="D28" s="290" t="str">
        <f>[3]Lists!D28</f>
        <v>Mobile Service23</v>
      </c>
      <c r="E28" s="290" t="str">
        <f>[3]Lists!E28</f>
        <v>Mobile Unit23</v>
      </c>
      <c r="F28">
        <v>23</v>
      </c>
      <c r="G28" s="100" t="s">
        <v>314</v>
      </c>
      <c r="H28" s="48" t="s">
        <v>329</v>
      </c>
    </row>
    <row r="29" spans="2:8">
      <c r="B29" s="47">
        <f t="shared" si="0"/>
        <v>2023</v>
      </c>
      <c r="C29">
        <v>24</v>
      </c>
      <c r="D29" s="290" t="str">
        <f>[3]Lists!D29</f>
        <v>Mobile Service24</v>
      </c>
      <c r="E29" s="290" t="str">
        <f>[3]Lists!E29</f>
        <v>Mobile Unit24</v>
      </c>
      <c r="F29">
        <v>24</v>
      </c>
      <c r="G29" s="100" t="s">
        <v>313</v>
      </c>
      <c r="H29" s="48" t="s">
        <v>14</v>
      </c>
    </row>
    <row r="30" spans="2:8">
      <c r="B30" s="47">
        <f t="shared" si="0"/>
        <v>2024</v>
      </c>
      <c r="C30">
        <v>25</v>
      </c>
      <c r="D30" s="290" t="str">
        <f>[3]Lists!D30</f>
        <v>Mobile Service25</v>
      </c>
      <c r="E30" s="290" t="str">
        <f>[3]Lists!E30</f>
        <v>Mobile Unit25</v>
      </c>
      <c r="F30">
        <v>25</v>
      </c>
      <c r="G30" s="100" t="s">
        <v>316</v>
      </c>
      <c r="H30" s="48" t="s">
        <v>329</v>
      </c>
    </row>
    <row r="31" spans="2:8">
      <c r="B31" s="47">
        <f t="shared" si="0"/>
        <v>2025</v>
      </c>
      <c r="C31">
        <v>26</v>
      </c>
      <c r="D31" s="290" t="str">
        <f>[3]Lists!D31</f>
        <v>Mobile Service26</v>
      </c>
      <c r="E31" s="290" t="str">
        <f>[3]Lists!E31</f>
        <v>Mobile Unit26</v>
      </c>
      <c r="F31">
        <v>26</v>
      </c>
      <c r="G31" s="100" t="s">
        <v>315</v>
      </c>
      <c r="H31" s="48" t="s">
        <v>14</v>
      </c>
    </row>
    <row r="32" spans="2:8">
      <c r="B32" s="47">
        <f t="shared" si="0"/>
        <v>2026</v>
      </c>
      <c r="C32">
        <v>27</v>
      </c>
      <c r="D32" s="290" t="str">
        <f>[3]Lists!D32</f>
        <v>Mobile Service27</v>
      </c>
      <c r="E32" s="290" t="str">
        <f>[3]Lists!E32</f>
        <v>Mobile Unit27</v>
      </c>
      <c r="F32">
        <v>27</v>
      </c>
      <c r="G32" s="51" t="str">
        <f>"Fixed Service"&amp;F32</f>
        <v>Fixed Service27</v>
      </c>
      <c r="H32" s="51" t="str">
        <f>"Fixed Unit"&amp;F32</f>
        <v>Fixed Unit27</v>
      </c>
    </row>
    <row r="33" spans="2:8">
      <c r="B33" s="47">
        <f t="shared" si="0"/>
        <v>2027</v>
      </c>
      <c r="C33">
        <v>28</v>
      </c>
      <c r="D33" s="290" t="str">
        <f>[3]Lists!D33</f>
        <v>Mobile Service28</v>
      </c>
      <c r="E33" s="290" t="str">
        <f>[3]Lists!E33</f>
        <v>Mobile Unit28</v>
      </c>
      <c r="F33">
        <v>28</v>
      </c>
      <c r="G33" s="51" t="str">
        <f>"Fixed Service"&amp;F33</f>
        <v>Fixed Service28</v>
      </c>
      <c r="H33" s="51" t="str">
        <f>"Fixed Unit"&amp;F33</f>
        <v>Fixed Unit28</v>
      </c>
    </row>
    <row r="34" spans="2:8">
      <c r="B34" s="47">
        <f t="shared" si="0"/>
        <v>2028</v>
      </c>
      <c r="C34">
        <v>29</v>
      </c>
      <c r="D34" s="290" t="str">
        <f>[3]Lists!D34</f>
        <v>Mobile Service29</v>
      </c>
      <c r="E34" s="290" t="str">
        <f>[3]Lists!E34</f>
        <v>Mobile Unit29</v>
      </c>
      <c r="F34">
        <v>29</v>
      </c>
      <c r="G34" s="51" t="str">
        <f>"Fixed Service"&amp;F34</f>
        <v>Fixed Service29</v>
      </c>
      <c r="H34" s="51" t="str">
        <f>"Fixed Unit"&amp;F34</f>
        <v>Fixed Unit29</v>
      </c>
    </row>
    <row r="35" spans="2:8">
      <c r="B35" s="47">
        <f t="shared" si="0"/>
        <v>2029</v>
      </c>
      <c r="C35">
        <v>30</v>
      </c>
      <c r="D35" s="290" t="str">
        <f>[3]Lists!D35</f>
        <v>Mobile Service30</v>
      </c>
      <c r="E35" s="290" t="str">
        <f>[3]Lists!E35</f>
        <v>Mobile Unit30</v>
      </c>
      <c r="F35">
        <v>30</v>
      </c>
      <c r="G35" s="48" t="s">
        <v>491</v>
      </c>
      <c r="H35" s="48" t="s">
        <v>82</v>
      </c>
    </row>
    <row r="36" spans="2:8" ht="12">
      <c r="B36" s="47">
        <f t="shared" si="0"/>
        <v>2030</v>
      </c>
      <c r="D36" s="19" t="s">
        <v>75</v>
      </c>
      <c r="E36" s="19" t="s">
        <v>77</v>
      </c>
      <c r="G36" s="19" t="s">
        <v>76</v>
      </c>
      <c r="H36" s="19" t="s">
        <v>34</v>
      </c>
    </row>
    <row r="37" spans="2:8">
      <c r="B37" s="47">
        <f t="shared" si="0"/>
        <v>2031</v>
      </c>
    </row>
    <row r="38" spans="2:8">
      <c r="B38" s="47">
        <f t="shared" si="0"/>
        <v>2032</v>
      </c>
    </row>
    <row r="39" spans="2:8">
      <c r="B39" s="47">
        <f t="shared" si="0"/>
        <v>2033</v>
      </c>
    </row>
    <row r="40" spans="2:8">
      <c r="B40" s="47">
        <f t="shared" si="0"/>
        <v>2034</v>
      </c>
    </row>
    <row r="41" spans="2:8">
      <c r="B41" s="47">
        <f t="shared" si="0"/>
        <v>2035</v>
      </c>
    </row>
    <row r="42" spans="2:8">
      <c r="B42" s="47">
        <f t="shared" si="0"/>
        <v>2036</v>
      </c>
    </row>
    <row r="43" spans="2:8">
      <c r="B43" s="47">
        <f t="shared" si="0"/>
        <v>2037</v>
      </c>
    </row>
    <row r="44" spans="2:8">
      <c r="B44" s="47">
        <f t="shared" si="0"/>
        <v>2038</v>
      </c>
    </row>
    <row r="45" spans="2:8">
      <c r="B45" s="47">
        <f t="shared" si="0"/>
        <v>2039</v>
      </c>
    </row>
    <row r="46" spans="2:8">
      <c r="B46" s="47">
        <f t="shared" si="0"/>
        <v>2040</v>
      </c>
    </row>
    <row r="47" spans="2:8">
      <c r="B47" s="47">
        <f t="shared" si="0"/>
        <v>2041</v>
      </c>
    </row>
    <row r="48" spans="2:8">
      <c r="B48" s="47">
        <f t="shared" si="0"/>
        <v>2042</v>
      </c>
    </row>
    <row r="49" spans="2:2">
      <c r="B49" s="47">
        <f t="shared" si="0"/>
        <v>2043</v>
      </c>
    </row>
    <row r="50" spans="2:2">
      <c r="B50" s="47">
        <f t="shared" si="0"/>
        <v>2044</v>
      </c>
    </row>
    <row r="51" spans="2:2">
      <c r="B51" s="47">
        <f t="shared" si="0"/>
        <v>2045</v>
      </c>
    </row>
    <row r="52" spans="2:2">
      <c r="B52" s="47">
        <f t="shared" si="0"/>
        <v>2046</v>
      </c>
    </row>
    <row r="53" spans="2:2">
      <c r="B53" s="47">
        <f t="shared" si="0"/>
        <v>2047</v>
      </c>
    </row>
    <row r="54" spans="2:2">
      <c r="B54" s="47">
        <f t="shared" si="0"/>
        <v>2048</v>
      </c>
    </row>
    <row r="55" spans="2:2">
      <c r="B55" s="47">
        <f t="shared" si="0"/>
        <v>2049</v>
      </c>
    </row>
    <row r="56" spans="2:2">
      <c r="B56" s="47">
        <f t="shared" si="0"/>
        <v>2050</v>
      </c>
    </row>
    <row r="57" spans="2:2">
      <c r="B57" s="47">
        <f t="shared" si="0"/>
        <v>2051</v>
      </c>
    </row>
    <row r="58" spans="2:2">
      <c r="B58" s="47">
        <f t="shared" si="0"/>
        <v>2052</v>
      </c>
    </row>
    <row r="59" spans="2:2">
      <c r="B59" s="47">
        <f>B58+1</f>
        <v>2053</v>
      </c>
    </row>
    <row r="60" spans="2:2">
      <c r="B60" s="47">
        <f>B59+1</f>
        <v>2054</v>
      </c>
    </row>
    <row r="61" spans="2:2">
      <c r="B61" s="47">
        <f>B60+1</f>
        <v>2055</v>
      </c>
    </row>
    <row r="62" spans="2:2">
      <c r="B62" s="47">
        <f>B61+1</f>
        <v>2056</v>
      </c>
    </row>
    <row r="63" spans="2:2">
      <c r="B63" s="47">
        <f t="shared" ref="B63:B76" si="1">B62+1</f>
        <v>2057</v>
      </c>
    </row>
    <row r="64" spans="2:2">
      <c r="B64" s="47">
        <f t="shared" si="1"/>
        <v>2058</v>
      </c>
    </row>
    <row r="65" spans="2:2">
      <c r="B65" s="47">
        <f t="shared" si="1"/>
        <v>2059</v>
      </c>
    </row>
    <row r="66" spans="2:2">
      <c r="B66" s="47">
        <f t="shared" si="1"/>
        <v>2060</v>
      </c>
    </row>
    <row r="67" spans="2:2">
      <c r="B67" s="47">
        <f t="shared" si="1"/>
        <v>2061</v>
      </c>
    </row>
    <row r="68" spans="2:2">
      <c r="B68" s="47">
        <f t="shared" si="1"/>
        <v>2062</v>
      </c>
    </row>
    <row r="69" spans="2:2">
      <c r="B69" s="47">
        <f t="shared" si="1"/>
        <v>2063</v>
      </c>
    </row>
    <row r="70" spans="2:2">
      <c r="B70" s="47">
        <f>B69+1</f>
        <v>2064</v>
      </c>
    </row>
    <row r="71" spans="2:2">
      <c r="B71" s="47">
        <f t="shared" si="1"/>
        <v>2065</v>
      </c>
    </row>
    <row r="72" spans="2:2">
      <c r="B72" s="47">
        <f t="shared" si="1"/>
        <v>2066</v>
      </c>
    </row>
    <row r="73" spans="2:2">
      <c r="B73" s="47">
        <f t="shared" si="1"/>
        <v>2067</v>
      </c>
    </row>
    <row r="74" spans="2:2">
      <c r="B74" s="47">
        <f t="shared" si="1"/>
        <v>2068</v>
      </c>
    </row>
    <row r="75" spans="2:2">
      <c r="B75" s="47">
        <f t="shared" si="1"/>
        <v>2069</v>
      </c>
    </row>
    <row r="76" spans="2:2">
      <c r="B76" s="47">
        <f t="shared" si="1"/>
        <v>2070</v>
      </c>
    </row>
    <row r="77" spans="2:2" ht="12">
      <c r="B77" s="19" t="s">
        <v>73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  <pageSetUpPr autoPageBreaks="0"/>
  </sheetPr>
  <dimension ref="A1:XFD1124"/>
  <sheetViews>
    <sheetView showGridLines="0" zoomScaleNormal="100" workbookViewId="0">
      <pane xSplit="10" ySplit="3" topLeftCell="AD472" activePane="bottomRight" state="frozen"/>
      <selection activeCell="I44" sqref="I44"/>
      <selection pane="topRight" activeCell="I44" sqref="I44"/>
      <selection pane="bottomLeft" activeCell="I44" sqref="I44"/>
      <selection pane="bottomRight" activeCell="AG484" sqref="AG484"/>
    </sheetView>
  </sheetViews>
  <sheetFormatPr defaultColWidth="9.09765625" defaultRowHeight="11.5" outlineLevelRow="2" outlineLevelCol="1"/>
  <cols>
    <col min="1" max="1" width="4.8984375" style="234" customWidth="1"/>
    <col min="2" max="2" width="12.296875" customWidth="1"/>
    <col min="3" max="4" width="3.3984375" customWidth="1"/>
    <col min="5" max="5" width="24.8984375" customWidth="1"/>
    <col min="6" max="6" width="7.59765625" hidden="1" customWidth="1" outlineLevel="1"/>
    <col min="7" max="7" width="24.8984375" hidden="1" customWidth="1" outlineLevel="1"/>
    <col min="8" max="8" width="14.8984375" hidden="1" customWidth="1" outlineLevel="1"/>
    <col min="9" max="9" width="11.59765625" hidden="1" customWidth="1" outlineLevel="1"/>
    <col min="10" max="10" width="10.3984375" customWidth="1" collapsed="1"/>
    <col min="11" max="11" width="10.8984375" style="97" customWidth="1"/>
    <col min="12" max="12" width="16.3984375" customWidth="1" outlineLevel="1"/>
    <col min="13" max="13" width="16.69921875" customWidth="1" outlineLevel="1"/>
    <col min="14" max="14" width="17.09765625" customWidth="1" outlineLevel="1"/>
    <col min="15" max="15" width="16.59765625" customWidth="1" outlineLevel="1"/>
    <col min="16" max="17" width="16" customWidth="1" outlineLevel="1"/>
    <col min="18" max="30" width="16" customWidth="1"/>
    <col min="31" max="37" width="20.3984375" customWidth="1"/>
    <col min="38" max="38" width="16.296875" bestFit="1" customWidth="1"/>
    <col min="39" max="40" width="16" customWidth="1"/>
    <col min="41" max="41" width="16.69921875" customWidth="1"/>
    <col min="42" max="42" width="16" customWidth="1"/>
    <col min="43" max="43" width="16.59765625" customWidth="1"/>
    <col min="44" max="44" width="16.69921875" customWidth="1"/>
    <col min="45" max="46" width="17" bestFit="1" customWidth="1"/>
    <col min="47" max="49" width="16" customWidth="1"/>
    <col min="50" max="50" width="17" bestFit="1" customWidth="1"/>
    <col min="51" max="54" width="16" customWidth="1"/>
    <col min="55" max="55" width="17" bestFit="1" customWidth="1"/>
    <col min="56" max="65" width="16" customWidth="1"/>
    <col min="66" max="67" width="17.3984375" customWidth="1"/>
    <col min="68" max="68" width="16.3984375" customWidth="1"/>
    <col min="69" max="69" width="17.3984375" customWidth="1"/>
    <col min="70" max="70" width="16.3984375" style="14" bestFit="1" customWidth="1"/>
    <col min="71" max="71" width="16.59765625" style="14" bestFit="1" customWidth="1"/>
    <col min="72" max="77" width="17" bestFit="1" customWidth="1"/>
    <col min="78" max="78" width="16.59765625" bestFit="1" customWidth="1"/>
    <col min="79" max="79" width="17" bestFit="1" customWidth="1"/>
    <col min="80" max="82" width="16.59765625" bestFit="1" customWidth="1"/>
    <col min="83" max="83" width="9.296875" bestFit="1" customWidth="1"/>
    <col min="84" max="84" width="18" bestFit="1" customWidth="1"/>
    <col min="85" max="85" width="9.296875" bestFit="1" customWidth="1"/>
    <col min="86" max="86" width="9.296875" customWidth="1"/>
    <col min="87" max="89" width="9.296875" bestFit="1" customWidth="1"/>
    <col min="90" max="102" width="14" bestFit="1" customWidth="1"/>
  </cols>
  <sheetData>
    <row r="1" spans="1:88" ht="33.75" customHeight="1">
      <c r="A1" s="233"/>
      <c r="B1" s="40"/>
      <c r="C1" s="40"/>
      <c r="D1" s="40"/>
      <c r="E1" s="40"/>
      <c r="F1" s="49" t="s">
        <v>119</v>
      </c>
      <c r="G1" s="40"/>
      <c r="H1" s="40"/>
      <c r="I1" s="40"/>
      <c r="J1" s="40"/>
      <c r="L1" s="40"/>
      <c r="M1" s="40"/>
      <c r="O1" s="40"/>
      <c r="P1" s="40"/>
      <c r="Q1" s="40"/>
      <c r="R1" s="40"/>
      <c r="S1" s="40"/>
      <c r="T1" s="40"/>
      <c r="V1" s="202"/>
      <c r="W1" s="202"/>
      <c r="X1" s="40"/>
      <c r="Y1" s="40"/>
      <c r="AA1" s="40"/>
      <c r="AB1" s="287" t="s">
        <v>368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88" ht="28">
      <c r="BP2" s="40"/>
      <c r="CG2" s="89" t="s">
        <v>135</v>
      </c>
      <c r="CH2" s="89"/>
      <c r="CI2" s="32"/>
    </row>
    <row r="3" spans="1:88" ht="12" customHeight="1">
      <c r="G3" s="1" t="s">
        <v>125</v>
      </c>
      <c r="H3" s="1" t="s">
        <v>126</v>
      </c>
      <c r="I3" s="1" t="s">
        <v>127</v>
      </c>
      <c r="J3" s="1" t="s">
        <v>128</v>
      </c>
      <c r="K3" s="1" t="s">
        <v>110</v>
      </c>
      <c r="L3" s="1">
        <f t="array" ref="L3:CD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Q3" s="1">
        <v>2057</v>
      </c>
      <c r="BR3" s="1">
        <v>2058</v>
      </c>
      <c r="BS3" s="1">
        <v>2059</v>
      </c>
      <c r="BT3" s="1">
        <v>2060</v>
      </c>
      <c r="BU3" s="1">
        <v>2061</v>
      </c>
      <c r="BV3" s="1">
        <v>2062</v>
      </c>
      <c r="BW3" s="1">
        <v>2063</v>
      </c>
      <c r="BX3" s="1">
        <v>2064</v>
      </c>
      <c r="BY3" s="1">
        <v>2065</v>
      </c>
      <c r="BZ3" s="1">
        <v>2066</v>
      </c>
      <c r="CA3" s="1">
        <v>2067</v>
      </c>
      <c r="CB3" s="1">
        <v>2068</v>
      </c>
      <c r="CC3" s="1">
        <v>2069</v>
      </c>
      <c r="CD3" s="1">
        <v>2070</v>
      </c>
      <c r="CG3" s="90" t="s">
        <v>108</v>
      </c>
      <c r="CH3" s="90" t="s">
        <v>109</v>
      </c>
      <c r="CI3" s="1" t="s">
        <v>136</v>
      </c>
    </row>
    <row r="4" spans="1:88" ht="12"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CG4" s="14"/>
      <c r="CH4" s="14"/>
    </row>
    <row r="5" spans="1:88" s="85" customFormat="1" ht="18" customHeight="1">
      <c r="A5" s="235">
        <v>1</v>
      </c>
      <c r="B5" s="83" t="s">
        <v>120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</row>
    <row r="6" spans="1:88" outlineLevel="1">
      <c r="A6"/>
      <c r="K6"/>
    </row>
    <row r="7" spans="1:88" outlineLevel="1">
      <c r="A7"/>
      <c r="E7" t="s">
        <v>121</v>
      </c>
      <c r="G7" s="252" t="s">
        <v>533</v>
      </c>
      <c r="I7" t="s">
        <v>150</v>
      </c>
      <c r="J7" t="s">
        <v>82</v>
      </c>
      <c r="L7" s="223">
        <v>100895811</v>
      </c>
      <c r="M7" s="223">
        <v>102122295</v>
      </c>
      <c r="N7" s="223">
        <v>103417944</v>
      </c>
      <c r="O7" s="223">
        <v>104719891</v>
      </c>
      <c r="P7" s="223">
        <v>105951569</v>
      </c>
      <c r="Q7" s="223">
        <v>107151011</v>
      </c>
      <c r="R7" s="223">
        <v>108408827</v>
      </c>
      <c r="S7" s="223">
        <v>109787388</v>
      </c>
      <c r="T7" s="223">
        <v>111299015</v>
      </c>
      <c r="U7" s="223">
        <v>112852594</v>
      </c>
      <c r="V7" s="291">
        <v>114255555.4490363</v>
      </c>
      <c r="W7" s="291">
        <v>115682867.70444767</v>
      </c>
      <c r="X7" s="291">
        <v>117053749.70031475</v>
      </c>
      <c r="Y7" s="291">
        <v>118395053.83857793</v>
      </c>
      <c r="Z7" s="291">
        <v>119713203.47999948</v>
      </c>
      <c r="AA7" s="291">
        <v>121005815.41577512</v>
      </c>
      <c r="AB7" s="291">
        <v>122273473.32093555</v>
      </c>
      <c r="AC7" s="291">
        <v>123518269.71983927</v>
      </c>
      <c r="AD7" s="291">
        <v>124737788.61429209</v>
      </c>
      <c r="AE7" s="291">
        <v>125929439.1600115</v>
      </c>
      <c r="AF7" s="291">
        <v>127091642.26581174</v>
      </c>
      <c r="AG7" s="291">
        <v>128230519.31929573</v>
      </c>
      <c r="AH7" s="291">
        <v>129351846.12280837</v>
      </c>
      <c r="AI7" s="291">
        <v>130451690.95603113</v>
      </c>
      <c r="AJ7" s="291">
        <v>131529467.50338459</v>
      </c>
      <c r="AK7" s="291">
        <v>132584052.76871851</v>
      </c>
      <c r="AL7" s="291">
        <v>133614189.83441433</v>
      </c>
      <c r="AM7" s="291">
        <v>134619410.57512766</v>
      </c>
      <c r="AN7" s="291">
        <v>135599641.27262661</v>
      </c>
      <c r="AO7" s="291">
        <v>136554493.65607554</v>
      </c>
      <c r="AP7" s="291">
        <v>137481335.77616751</v>
      </c>
      <c r="AQ7" s="291">
        <v>138383142.07397586</v>
      </c>
      <c r="AR7" s="291">
        <v>139263092.29035321</v>
      </c>
      <c r="AS7" s="291">
        <v>140118934.10467148</v>
      </c>
      <c r="AT7" s="291">
        <v>140950311.77190983</v>
      </c>
      <c r="AU7" s="291">
        <v>141756919.61498782</v>
      </c>
      <c r="AV7" s="291">
        <v>142538744.34624964</v>
      </c>
      <c r="AW7" s="291">
        <v>143295718.95146972</v>
      </c>
      <c r="AX7" s="291">
        <v>144027641.40966272</v>
      </c>
      <c r="AY7" s="291">
        <v>144734345.63020808</v>
      </c>
      <c r="AZ7" s="291">
        <v>145415858.7078613</v>
      </c>
      <c r="BA7" s="291">
        <v>146072453.29511857</v>
      </c>
      <c r="BB7" s="291">
        <v>146704226.83203495</v>
      </c>
      <c r="BC7" s="291">
        <v>147311185.63560259</v>
      </c>
      <c r="BD7" s="291">
        <v>147893395.91382289</v>
      </c>
      <c r="BE7" s="291">
        <v>148451031.14135173</v>
      </c>
      <c r="BF7" s="291">
        <v>148984509.13650465</v>
      </c>
      <c r="BG7" s="291">
        <v>149494162.88034505</v>
      </c>
      <c r="BH7" s="291">
        <v>149980252.69630373</v>
      </c>
      <c r="BI7" s="291">
        <v>150443064.22463489</v>
      </c>
      <c r="BJ7" s="291">
        <v>150837516.65781602</v>
      </c>
      <c r="CG7" s="14"/>
      <c r="CH7" s="14"/>
    </row>
    <row r="8" spans="1:88" ht="12" outlineLevel="1">
      <c r="A8"/>
      <c r="E8" s="249" t="s">
        <v>121</v>
      </c>
      <c r="G8" s="253" t="s">
        <v>505</v>
      </c>
      <c r="I8" t="s">
        <v>130</v>
      </c>
      <c r="J8" t="s">
        <v>82</v>
      </c>
      <c r="L8" s="153">
        <f t="shared" ref="L8:Q8" si="0">AVERAGE(L7:M7)</f>
        <v>101509053</v>
      </c>
      <c r="M8" s="153">
        <f t="shared" si="0"/>
        <v>102770119.5</v>
      </c>
      <c r="N8" s="153">
        <f t="shared" si="0"/>
        <v>104068917.5</v>
      </c>
      <c r="O8" s="153">
        <f t="shared" si="0"/>
        <v>105335730</v>
      </c>
      <c r="P8" s="153">
        <f t="shared" si="0"/>
        <v>106551290</v>
      </c>
      <c r="Q8" s="153">
        <f t="shared" si="0"/>
        <v>107779919</v>
      </c>
      <c r="R8" s="153">
        <f t="shared" ref="R8:BJ8" si="1">AVERAGE(R7:S7)</f>
        <v>109098107.5</v>
      </c>
      <c r="S8" s="153">
        <f t="shared" si="1"/>
        <v>110543201.5</v>
      </c>
      <c r="T8" s="153">
        <f t="shared" si="1"/>
        <v>112075804.5</v>
      </c>
      <c r="U8" s="153">
        <f t="shared" si="1"/>
        <v>113554074.72451815</v>
      </c>
      <c r="V8" s="153">
        <f t="shared" si="1"/>
        <v>114969211.57674199</v>
      </c>
      <c r="W8" s="153">
        <f t="shared" si="1"/>
        <v>116368308.70238121</v>
      </c>
      <c r="X8" s="153">
        <f t="shared" si="1"/>
        <v>117724401.76944634</v>
      </c>
      <c r="Y8" s="153">
        <f t="shared" si="1"/>
        <v>119054128.6592887</v>
      </c>
      <c r="Z8" s="153">
        <f t="shared" si="1"/>
        <v>120359509.4478873</v>
      </c>
      <c r="AA8" s="153">
        <f t="shared" si="1"/>
        <v>121639644.36835533</v>
      </c>
      <c r="AB8" s="153">
        <f t="shared" si="1"/>
        <v>122895871.52038741</v>
      </c>
      <c r="AC8" s="153">
        <f t="shared" si="1"/>
        <v>124128029.16706568</v>
      </c>
      <c r="AD8" s="153">
        <f t="shared" si="1"/>
        <v>125333613.88715179</v>
      </c>
      <c r="AE8" s="153">
        <f t="shared" si="1"/>
        <v>126510540.71291162</v>
      </c>
      <c r="AF8" s="153">
        <f t="shared" si="1"/>
        <v>127661080.79255374</v>
      </c>
      <c r="AG8" s="153">
        <f t="shared" si="1"/>
        <v>128791182.72105205</v>
      </c>
      <c r="AH8" s="153">
        <f t="shared" si="1"/>
        <v>129901768.53941974</v>
      </c>
      <c r="AI8" s="153">
        <f t="shared" si="1"/>
        <v>130990579.22970787</v>
      </c>
      <c r="AJ8" s="153">
        <f t="shared" si="1"/>
        <v>132056760.13605155</v>
      </c>
      <c r="AK8" s="153">
        <f t="shared" si="1"/>
        <v>133099121.30156642</v>
      </c>
      <c r="AL8" s="153">
        <f t="shared" si="1"/>
        <v>134116800.204771</v>
      </c>
      <c r="AM8" s="153">
        <f t="shared" si="1"/>
        <v>135109525.92387712</v>
      </c>
      <c r="AN8" s="153">
        <f t="shared" si="1"/>
        <v>136077067.46435106</v>
      </c>
      <c r="AO8" s="153">
        <f t="shared" si="1"/>
        <v>137017914.71612152</v>
      </c>
      <c r="AP8" s="153">
        <f t="shared" si="1"/>
        <v>137932238.92507169</v>
      </c>
      <c r="AQ8" s="153">
        <f t="shared" si="1"/>
        <v>138823117.18216455</v>
      </c>
      <c r="AR8" s="153">
        <f t="shared" si="1"/>
        <v>139691013.19751233</v>
      </c>
      <c r="AS8" s="153">
        <f t="shared" si="1"/>
        <v>140534622.93829066</v>
      </c>
      <c r="AT8" s="153">
        <f t="shared" si="1"/>
        <v>141353615.69344884</v>
      </c>
      <c r="AU8" s="153">
        <f t="shared" si="1"/>
        <v>142147831.98061872</v>
      </c>
      <c r="AV8" s="153">
        <f t="shared" si="1"/>
        <v>142917231.64885968</v>
      </c>
      <c r="AW8" s="153">
        <f t="shared" si="1"/>
        <v>143661680.18056622</v>
      </c>
      <c r="AX8" s="153">
        <f t="shared" si="1"/>
        <v>144380993.5199354</v>
      </c>
      <c r="AY8" s="153">
        <f t="shared" si="1"/>
        <v>145075102.16903469</v>
      </c>
      <c r="AZ8" s="153">
        <f t="shared" si="1"/>
        <v>145744156.00148994</v>
      </c>
      <c r="BA8" s="153">
        <f t="shared" si="1"/>
        <v>146388340.06357676</v>
      </c>
      <c r="BB8" s="153">
        <f t="shared" si="1"/>
        <v>147007706.23381877</v>
      </c>
      <c r="BC8" s="153">
        <f t="shared" si="1"/>
        <v>147602290.77471274</v>
      </c>
      <c r="BD8" s="153">
        <f t="shared" si="1"/>
        <v>148172213.52758729</v>
      </c>
      <c r="BE8" s="153">
        <f t="shared" si="1"/>
        <v>148717770.13892817</v>
      </c>
      <c r="BF8" s="153">
        <f t="shared" si="1"/>
        <v>149239336.00842485</v>
      </c>
      <c r="BG8" s="153">
        <f t="shared" si="1"/>
        <v>149737207.78832439</v>
      </c>
      <c r="BH8" s="153">
        <f t="shared" si="1"/>
        <v>150211658.46046931</v>
      </c>
      <c r="BI8" s="153">
        <f t="shared" si="1"/>
        <v>150640290.44122547</v>
      </c>
      <c r="BJ8" s="153">
        <f t="shared" si="1"/>
        <v>150837516.65781602</v>
      </c>
      <c r="CG8" s="14"/>
      <c r="CH8" s="14"/>
    </row>
    <row r="9" spans="1:88" outlineLevel="1">
      <c r="A9"/>
      <c r="E9" s="63" t="s">
        <v>121</v>
      </c>
      <c r="G9" s="252" t="s">
        <v>534</v>
      </c>
      <c r="I9" t="s">
        <v>130</v>
      </c>
      <c r="J9" t="s">
        <v>82</v>
      </c>
      <c r="L9" s="152">
        <v>97483412</v>
      </c>
      <c r="M9" s="154">
        <f>($Q9-$L9)/5+L9</f>
        <v>98639407.200000003</v>
      </c>
      <c r="N9" s="154">
        <f>($Q9-$L9)/5+M9</f>
        <v>99795402.400000006</v>
      </c>
      <c r="O9" s="154">
        <f>($Q9-$L9)/5+N9</f>
        <v>100951397.60000001</v>
      </c>
      <c r="P9" s="154">
        <f>($Q9-$L9)/5+O9</f>
        <v>102107392.80000001</v>
      </c>
      <c r="Q9" s="152">
        <v>103263388</v>
      </c>
      <c r="R9" s="154">
        <f>($V9-$Q9)/5+Q9</f>
        <v>105078018</v>
      </c>
      <c r="S9" s="154">
        <f>($V9-$Q9)/5+R9</f>
        <v>106892648</v>
      </c>
      <c r="T9" s="154">
        <f>($V9-$Q9)/5+S9</f>
        <v>108707278</v>
      </c>
      <c r="U9" s="154">
        <f>($V9-$Q9)/5+T9</f>
        <v>110521908</v>
      </c>
      <c r="V9" s="152">
        <v>112336538</v>
      </c>
      <c r="W9" s="154">
        <f>($AA9-$V9)/5+V9</f>
        <v>113775381</v>
      </c>
      <c r="X9" s="154">
        <f>($AA9-$V9)/5+W9</f>
        <v>115214224</v>
      </c>
      <c r="Y9" s="154">
        <f>($AA9-$V9)/5+X9</f>
        <v>116653067</v>
      </c>
      <c r="Z9" s="154">
        <f>($AA9-$V9)/5+Y9</f>
        <v>118091910</v>
      </c>
      <c r="AA9" s="152">
        <v>119530753</v>
      </c>
      <c r="AB9" s="154">
        <f t="shared" ref="AB9:BN9" si="2">AA9*(1+AB10)</f>
        <v>120765200.6852195</v>
      </c>
      <c r="AC9" s="154">
        <f t="shared" si="2"/>
        <v>121975996.16301748</v>
      </c>
      <c r="AD9" s="154">
        <f t="shared" si="2"/>
        <v>123160679.41448113</v>
      </c>
      <c r="AE9" s="154">
        <f t="shared" si="2"/>
        <v>124317201.61938795</v>
      </c>
      <c r="AF9" s="154">
        <f t="shared" si="2"/>
        <v>125447794.55058597</v>
      </c>
      <c r="AG9" s="154">
        <f t="shared" si="2"/>
        <v>126558303.67104258</v>
      </c>
      <c r="AH9" s="154">
        <f t="shared" si="2"/>
        <v>127649635.0361575</v>
      </c>
      <c r="AI9" s="154">
        <f t="shared" si="2"/>
        <v>128719568.79303758</v>
      </c>
      <c r="AJ9" s="154">
        <f t="shared" si="2"/>
        <v>129767265.10316125</v>
      </c>
      <c r="AK9" s="154">
        <f t="shared" si="2"/>
        <v>130791554.64016981</v>
      </c>
      <c r="AL9" s="154">
        <f t="shared" si="2"/>
        <v>131791589.83629295</v>
      </c>
      <c r="AM9" s="154">
        <f t="shared" si="2"/>
        <v>132767104.46676891</v>
      </c>
      <c r="AN9" s="154">
        <f t="shared" si="2"/>
        <v>133717871.54186335</v>
      </c>
      <c r="AO9" s="154">
        <f t="shared" si="2"/>
        <v>134642407.13259184</v>
      </c>
      <c r="AP9" s="154">
        <f t="shared" si="2"/>
        <v>135540879.51591274</v>
      </c>
      <c r="AQ9" s="154">
        <f t="shared" si="2"/>
        <v>136416312.43463427</v>
      </c>
      <c r="AR9" s="154">
        <f t="shared" si="2"/>
        <v>137269161.55943167</v>
      </c>
      <c r="AS9" s="154">
        <f t="shared" si="2"/>
        <v>138098145.46576411</v>
      </c>
      <c r="AT9" s="154">
        <f t="shared" si="2"/>
        <v>138902939.17618594</v>
      </c>
      <c r="AU9" s="154">
        <f t="shared" si="2"/>
        <v>139683385.97330743</v>
      </c>
      <c r="AV9" s="154">
        <f t="shared" si="2"/>
        <v>140439446.402293</v>
      </c>
      <c r="AW9" s="154">
        <f t="shared" si="2"/>
        <v>141170988.27769637</v>
      </c>
      <c r="AX9" s="154">
        <f t="shared" si="2"/>
        <v>141877830.73472768</v>
      </c>
      <c r="AY9" s="154">
        <f t="shared" si="2"/>
        <v>142559905.48035425</v>
      </c>
      <c r="AZ9" s="154">
        <f t="shared" si="2"/>
        <v>143217359.78981224</v>
      </c>
      <c r="BA9" s="154">
        <f t="shared" si="2"/>
        <v>143850375.50119218</v>
      </c>
      <c r="BB9" s="154">
        <f t="shared" si="2"/>
        <v>144459003.5935891</v>
      </c>
      <c r="BC9" s="154">
        <f t="shared" si="2"/>
        <v>145043279.70080951</v>
      </c>
      <c r="BD9" s="154">
        <f t="shared" si="2"/>
        <v>145603321.58646837</v>
      </c>
      <c r="BE9" s="154">
        <f t="shared" si="2"/>
        <v>146139419.77136794</v>
      </c>
      <c r="BF9" s="154">
        <f t="shared" si="2"/>
        <v>146651943.14681655</v>
      </c>
      <c r="BG9" s="154">
        <f t="shared" si="2"/>
        <v>147141183.22194064</v>
      </c>
      <c r="BH9" s="154">
        <f t="shared" si="2"/>
        <v>147607408.24584076</v>
      </c>
      <c r="BI9" s="154">
        <f t="shared" si="2"/>
        <v>148028608.94636661</v>
      </c>
      <c r="BJ9" s="154">
        <f t="shared" si="2"/>
        <v>148222415.81174201</v>
      </c>
      <c r="BK9" s="154">
        <f t="shared" si="2"/>
        <v>148416476.41929156</v>
      </c>
      <c r="BL9" s="154">
        <f t="shared" si="2"/>
        <v>148610791.10122785</v>
      </c>
      <c r="BM9" s="154">
        <f t="shared" si="2"/>
        <v>148805360.19019851</v>
      </c>
      <c r="BN9" s="154">
        <f t="shared" si="2"/>
        <v>149000184.01928666</v>
      </c>
      <c r="BO9" s="154">
        <f>BN9*(1+BO10)</f>
        <v>149195262.92201146</v>
      </c>
      <c r="BP9" s="154">
        <f>BO9*(1+BP10)</f>
        <v>149390597.2323288</v>
      </c>
      <c r="BQ9" s="154">
        <f t="shared" ref="BQ9:CD9" si="3">BP9*(1+BQ10)</f>
        <v>149586187.28463179</v>
      </c>
      <c r="BR9" s="154">
        <f t="shared" si="3"/>
        <v>149782033.4137513</v>
      </c>
      <c r="BS9" s="154">
        <f t="shared" si="3"/>
        <v>149978135.95495665</v>
      </c>
      <c r="BT9" s="154">
        <f t="shared" si="3"/>
        <v>150174495.24395603</v>
      </c>
      <c r="BU9" s="154">
        <f t="shared" si="3"/>
        <v>150371111.61689723</v>
      </c>
      <c r="BV9" s="154">
        <f t="shared" si="3"/>
        <v>150567985.41036808</v>
      </c>
      <c r="BW9" s="154">
        <f t="shared" si="3"/>
        <v>150765116.96139717</v>
      </c>
      <c r="BX9" s="154">
        <f t="shared" si="3"/>
        <v>150962506.60745424</v>
      </c>
      <c r="BY9" s="154">
        <f t="shared" si="3"/>
        <v>151160154.68645096</v>
      </c>
      <c r="BZ9" s="154">
        <f t="shared" si="3"/>
        <v>151358061.53674135</v>
      </c>
      <c r="CA9" s="154">
        <f t="shared" si="3"/>
        <v>151556227.49712244</v>
      </c>
      <c r="CB9" s="154">
        <f t="shared" si="3"/>
        <v>151754652.90683484</v>
      </c>
      <c r="CC9" s="154">
        <f t="shared" si="3"/>
        <v>151953338.10556331</v>
      </c>
      <c r="CD9" s="154">
        <f t="shared" si="3"/>
        <v>152152283.43343732</v>
      </c>
      <c r="CG9" s="14"/>
      <c r="CH9" s="14"/>
    </row>
    <row r="10" spans="1:88" ht="12" outlineLevel="1">
      <c r="A10"/>
      <c r="E10" s="62" t="s">
        <v>122</v>
      </c>
      <c r="G10" s="59"/>
      <c r="H10" t="s">
        <v>149</v>
      </c>
      <c r="J10" t="s">
        <v>83</v>
      </c>
      <c r="M10" s="121"/>
      <c r="N10" s="121"/>
      <c r="O10" s="134"/>
      <c r="P10" s="134"/>
      <c r="Q10" s="134"/>
      <c r="R10" s="258"/>
      <c r="S10" s="258"/>
      <c r="T10" s="258"/>
      <c r="U10" s="258"/>
      <c r="V10" s="134"/>
      <c r="W10" s="216"/>
      <c r="X10" s="216"/>
      <c r="Y10" s="216"/>
      <c r="Z10" s="216"/>
      <c r="AA10" s="216"/>
      <c r="AB10" s="284">
        <f t="shared" ref="AB10:BJ10" si="4">AB8/AA8-1</f>
        <v>1.0327448411702855E-2</v>
      </c>
      <c r="AC10" s="284">
        <f t="shared" si="4"/>
        <v>1.0026029608926734E-2</v>
      </c>
      <c r="AD10" s="284">
        <f t="shared" si="4"/>
        <v>9.7124294019321766E-3</v>
      </c>
      <c r="AE10" s="284">
        <f t="shared" si="4"/>
        <v>9.3903525898448859E-3</v>
      </c>
      <c r="AF10" s="284">
        <f t="shared" si="4"/>
        <v>9.0944206953713635E-3</v>
      </c>
      <c r="AG10" s="284">
        <f t="shared" si="4"/>
        <v>8.8523606527717291E-3</v>
      </c>
      <c r="AH10" s="284">
        <f t="shared" si="4"/>
        <v>8.6231510178231829E-3</v>
      </c>
      <c r="AI10" s="284">
        <f t="shared" si="4"/>
        <v>8.3818003598443713E-3</v>
      </c>
      <c r="AJ10" s="284">
        <f t="shared" si="4"/>
        <v>8.1393708815806765E-3</v>
      </c>
      <c r="AK10" s="284">
        <f t="shared" si="4"/>
        <v>7.8932813771970256E-3</v>
      </c>
      <c r="AL10" s="284">
        <f t="shared" si="4"/>
        <v>7.6460227028756211E-3</v>
      </c>
      <c r="AM10" s="284">
        <f t="shared" si="4"/>
        <v>7.401949029431254E-3</v>
      </c>
      <c r="AN10" s="284">
        <f t="shared" si="4"/>
        <v>7.1611644986384615E-3</v>
      </c>
      <c r="AO10" s="284">
        <f t="shared" si="4"/>
        <v>6.9140764810862176E-3</v>
      </c>
      <c r="AP10" s="284">
        <f t="shared" si="4"/>
        <v>6.6730267413899202E-3</v>
      </c>
      <c r="AQ10" s="284">
        <f t="shared" si="4"/>
        <v>6.4588109642504943E-3</v>
      </c>
      <c r="AR10" s="284">
        <f t="shared" si="4"/>
        <v>6.251811895340964E-3</v>
      </c>
      <c r="AS10" s="284">
        <f t="shared" si="4"/>
        <v>6.0391124773755411E-3</v>
      </c>
      <c r="AT10" s="284">
        <f t="shared" si="4"/>
        <v>5.8276938311336846E-3</v>
      </c>
      <c r="AU10" s="284">
        <f t="shared" si="4"/>
        <v>5.6186485451654722E-3</v>
      </c>
      <c r="AV10" s="284">
        <f t="shared" si="4"/>
        <v>5.4126725502634532E-3</v>
      </c>
      <c r="AW10" s="284">
        <f t="shared" si="4"/>
        <v>5.2089487259003864E-3</v>
      </c>
      <c r="AX10" s="284">
        <f t="shared" si="4"/>
        <v>5.0069951741138485E-3</v>
      </c>
      <c r="AY10" s="284">
        <f t="shared" si="4"/>
        <v>4.8074793792263204E-3</v>
      </c>
      <c r="AZ10" s="284">
        <f t="shared" si="4"/>
        <v>4.611775711008681E-3</v>
      </c>
      <c r="BA10" s="284">
        <f t="shared" si="4"/>
        <v>4.4199649561265097E-3</v>
      </c>
      <c r="BB10" s="284">
        <f t="shared" si="4"/>
        <v>4.2309802131303975E-3</v>
      </c>
      <c r="BC10" s="284">
        <f t="shared" si="4"/>
        <v>4.0445807646865006E-3</v>
      </c>
      <c r="BD10" s="284">
        <f t="shared" si="4"/>
        <v>3.8612053368767274E-3</v>
      </c>
      <c r="BE10" s="284">
        <f t="shared" si="4"/>
        <v>3.6819090324200499E-3</v>
      </c>
      <c r="BF10" s="284">
        <f t="shared" si="4"/>
        <v>3.5070850578882151E-3</v>
      </c>
      <c r="BG10" s="284">
        <f t="shared" si="4"/>
        <v>3.3360626843812469E-3</v>
      </c>
      <c r="BH10" s="284">
        <f t="shared" si="4"/>
        <v>3.1685556259044567E-3</v>
      </c>
      <c r="BI10" s="284">
        <f t="shared" si="4"/>
        <v>2.8535200606214506E-3</v>
      </c>
      <c r="BJ10" s="284">
        <f t="shared" si="4"/>
        <v>1.3092527637386109E-3</v>
      </c>
      <c r="BK10" s="257">
        <f t="shared" ref="BK10:BP10" si="5">BJ10</f>
        <v>1.3092527637386109E-3</v>
      </c>
      <c r="BL10" s="257">
        <f t="shared" si="5"/>
        <v>1.3092527637386109E-3</v>
      </c>
      <c r="BM10" s="257">
        <f t="shared" si="5"/>
        <v>1.3092527637386109E-3</v>
      </c>
      <c r="BN10" s="257">
        <f t="shared" si="5"/>
        <v>1.3092527637386109E-3</v>
      </c>
      <c r="BO10" s="257">
        <f t="shared" si="5"/>
        <v>1.3092527637386109E-3</v>
      </c>
      <c r="BP10" s="257">
        <f t="shared" si="5"/>
        <v>1.3092527637386109E-3</v>
      </c>
      <c r="BQ10" s="257">
        <f t="shared" ref="BQ10:CD10" si="6">BP10</f>
        <v>1.3092527637386109E-3</v>
      </c>
      <c r="BR10" s="257">
        <f t="shared" si="6"/>
        <v>1.3092527637386109E-3</v>
      </c>
      <c r="BS10" s="257">
        <f t="shared" si="6"/>
        <v>1.3092527637386109E-3</v>
      </c>
      <c r="BT10" s="257">
        <f t="shared" si="6"/>
        <v>1.3092527637386109E-3</v>
      </c>
      <c r="BU10" s="257">
        <f t="shared" si="6"/>
        <v>1.3092527637386109E-3</v>
      </c>
      <c r="BV10" s="257">
        <f t="shared" si="6"/>
        <v>1.3092527637386109E-3</v>
      </c>
      <c r="BW10" s="257">
        <f t="shared" si="6"/>
        <v>1.3092527637386109E-3</v>
      </c>
      <c r="BX10" s="257">
        <f t="shared" si="6"/>
        <v>1.3092527637386109E-3</v>
      </c>
      <c r="BY10" s="257">
        <f t="shared" si="6"/>
        <v>1.3092527637386109E-3</v>
      </c>
      <c r="BZ10" s="257">
        <f t="shared" si="6"/>
        <v>1.3092527637386109E-3</v>
      </c>
      <c r="CA10" s="257">
        <f t="shared" si="6"/>
        <v>1.3092527637386109E-3</v>
      </c>
      <c r="CB10" s="257">
        <f t="shared" si="6"/>
        <v>1.3092527637386109E-3</v>
      </c>
      <c r="CC10" s="257">
        <f t="shared" si="6"/>
        <v>1.3092527637386109E-3</v>
      </c>
      <c r="CD10" s="257">
        <f t="shared" si="6"/>
        <v>1.3092527637386109E-3</v>
      </c>
      <c r="CG10" s="14"/>
      <c r="CH10" s="14"/>
    </row>
    <row r="11" spans="1:88" ht="12" outlineLevel="1">
      <c r="A11"/>
      <c r="G11" s="59"/>
      <c r="Q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CG11" s="14"/>
      <c r="CH11" s="14"/>
    </row>
    <row r="12" spans="1:88" ht="12" outlineLevel="1">
      <c r="A12"/>
      <c r="C12" s="72" t="s">
        <v>123</v>
      </c>
      <c r="G12" s="59"/>
      <c r="Q12" s="216"/>
      <c r="R12" s="216"/>
      <c r="S12" s="256"/>
      <c r="T12" s="256"/>
      <c r="U12" s="25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CG12" s="259"/>
      <c r="CH12" s="259"/>
    </row>
    <row r="13" spans="1:88" ht="12" outlineLevel="1">
      <c r="A13"/>
      <c r="C13" s="72"/>
      <c r="D13" t="s">
        <v>148</v>
      </c>
      <c r="G13" s="59"/>
      <c r="Q13" s="216"/>
      <c r="R13" s="216"/>
      <c r="S13" s="256"/>
      <c r="T13" s="256"/>
      <c r="U13" s="25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CG13" s="259"/>
      <c r="CH13" s="259"/>
    </row>
    <row r="14" spans="1:88" outlineLevel="1">
      <c r="A14"/>
      <c r="E14" t="s">
        <v>123</v>
      </c>
      <c r="G14" s="253" t="s">
        <v>494</v>
      </c>
      <c r="I14" t="s">
        <v>150</v>
      </c>
      <c r="J14" t="s">
        <v>82</v>
      </c>
      <c r="Q14" s="152">
        <v>24385837</v>
      </c>
      <c r="R14" s="152">
        <v>24958260</v>
      </c>
      <c r="S14" s="152">
        <v>25540981</v>
      </c>
      <c r="T14" s="152">
        <v>26125086</v>
      </c>
      <c r="U14" s="152">
        <v>26709680</v>
      </c>
      <c r="V14" s="152">
        <v>27294756</v>
      </c>
      <c r="W14" s="152">
        <v>27880737</v>
      </c>
      <c r="X14" s="152">
        <v>28466745</v>
      </c>
      <c r="Y14" s="152">
        <v>29051124</v>
      </c>
      <c r="Z14" s="152">
        <v>29633076</v>
      </c>
      <c r="AA14" s="152">
        <v>30212863</v>
      </c>
      <c r="AB14" s="152">
        <v>30790321</v>
      </c>
      <c r="AC14" s="152">
        <v>31363805</v>
      </c>
      <c r="AD14" s="152">
        <v>31932230</v>
      </c>
      <c r="AE14" s="152">
        <v>32497443</v>
      </c>
      <c r="AF14" s="152">
        <v>33061322</v>
      </c>
      <c r="AG14" s="152">
        <v>33617389</v>
      </c>
      <c r="AH14" s="152">
        <v>34158948</v>
      </c>
      <c r="AI14" s="152">
        <v>34686953</v>
      </c>
      <c r="AJ14" s="152">
        <v>35205613</v>
      </c>
      <c r="AK14" s="152">
        <v>35719329</v>
      </c>
      <c r="AL14" s="152">
        <v>36220755</v>
      </c>
      <c r="AM14" s="152">
        <v>36702270</v>
      </c>
      <c r="AN14" s="152">
        <v>37165580</v>
      </c>
      <c r="AO14" s="152">
        <v>37614402</v>
      </c>
      <c r="AP14" s="152">
        <v>38053202</v>
      </c>
      <c r="AQ14" s="9">
        <v>38496016</v>
      </c>
      <c r="AR14" s="9">
        <v>38919975</v>
      </c>
      <c r="AS14" s="9">
        <v>39326080</v>
      </c>
      <c r="AT14" s="9">
        <v>39716361</v>
      </c>
      <c r="AU14" s="9">
        <v>40093636</v>
      </c>
      <c r="AV14" s="9">
        <v>40456354</v>
      </c>
      <c r="AW14" s="9">
        <v>40801679</v>
      </c>
      <c r="AX14" s="9">
        <v>41129835</v>
      </c>
      <c r="AY14" s="9">
        <v>41442077</v>
      </c>
      <c r="AZ14" s="9">
        <v>41740203</v>
      </c>
      <c r="BA14" s="9">
        <v>42022589</v>
      </c>
      <c r="BB14" s="9">
        <v>42286674</v>
      </c>
      <c r="BC14" s="9">
        <v>42532403</v>
      </c>
      <c r="BD14" s="9">
        <v>42760757</v>
      </c>
      <c r="BE14" s="9">
        <v>42973348</v>
      </c>
      <c r="BF14" s="9">
        <v>43169076</v>
      </c>
      <c r="BG14" s="9">
        <v>43345993</v>
      </c>
      <c r="BH14" s="9">
        <v>43504089</v>
      </c>
      <c r="BI14" s="9">
        <v>43644387</v>
      </c>
      <c r="BJ14" s="9">
        <v>43768332</v>
      </c>
      <c r="CG14" s="14"/>
      <c r="CH14" s="14"/>
    </row>
    <row r="15" spans="1:88" ht="12" outlineLevel="1">
      <c r="A15"/>
      <c r="E15" s="249" t="s">
        <v>123</v>
      </c>
      <c r="G15" s="253" t="s">
        <v>505</v>
      </c>
      <c r="I15" t="s">
        <v>130</v>
      </c>
      <c r="J15" t="s">
        <v>82</v>
      </c>
      <c r="Q15" s="154">
        <f t="shared" ref="Q15:BJ15" si="7">AVERAGE(Q14:R14)</f>
        <v>24672048.5</v>
      </c>
      <c r="R15" s="154">
        <f t="shared" si="7"/>
        <v>25249620.5</v>
      </c>
      <c r="S15" s="154">
        <f t="shared" si="7"/>
        <v>25833033.5</v>
      </c>
      <c r="T15" s="154">
        <f t="shared" si="7"/>
        <v>26417383</v>
      </c>
      <c r="U15" s="154">
        <f t="shared" si="7"/>
        <v>27002218</v>
      </c>
      <c r="V15" s="154">
        <f t="shared" si="7"/>
        <v>27587746.5</v>
      </c>
      <c r="W15" s="154">
        <f t="shared" si="7"/>
        <v>28173741</v>
      </c>
      <c r="X15" s="154">
        <f t="shared" si="7"/>
        <v>28758934.5</v>
      </c>
      <c r="Y15" s="154">
        <f t="shared" si="7"/>
        <v>29342100</v>
      </c>
      <c r="Z15" s="154">
        <f t="shared" si="7"/>
        <v>29922969.5</v>
      </c>
      <c r="AA15" s="154">
        <f t="shared" si="7"/>
        <v>30501592</v>
      </c>
      <c r="AB15" s="154">
        <f t="shared" si="7"/>
        <v>31077063</v>
      </c>
      <c r="AC15" s="154">
        <f t="shared" si="7"/>
        <v>31648017.5</v>
      </c>
      <c r="AD15" s="154">
        <f t="shared" si="7"/>
        <v>32214836.5</v>
      </c>
      <c r="AE15" s="154">
        <f t="shared" si="7"/>
        <v>32779382.5</v>
      </c>
      <c r="AF15" s="154">
        <f t="shared" si="7"/>
        <v>33339355.5</v>
      </c>
      <c r="AG15" s="154">
        <f t="shared" si="7"/>
        <v>33888168.5</v>
      </c>
      <c r="AH15" s="154">
        <f t="shared" si="7"/>
        <v>34422950.5</v>
      </c>
      <c r="AI15" s="154">
        <f t="shared" si="7"/>
        <v>34946283</v>
      </c>
      <c r="AJ15" s="154">
        <f t="shared" si="7"/>
        <v>35462471</v>
      </c>
      <c r="AK15" s="154">
        <f t="shared" si="7"/>
        <v>35970042</v>
      </c>
      <c r="AL15" s="154">
        <f t="shared" si="7"/>
        <v>36461512.5</v>
      </c>
      <c r="AM15" s="154">
        <f t="shared" si="7"/>
        <v>36933925</v>
      </c>
      <c r="AN15" s="154">
        <f t="shared" si="7"/>
        <v>37389991</v>
      </c>
      <c r="AO15" s="154">
        <f t="shared" si="7"/>
        <v>37833802</v>
      </c>
      <c r="AP15" s="154">
        <f t="shared" si="7"/>
        <v>38274609</v>
      </c>
      <c r="AQ15" s="154">
        <f t="shared" si="7"/>
        <v>38707995.5</v>
      </c>
      <c r="AR15" s="154">
        <f t="shared" si="7"/>
        <v>39123027.5</v>
      </c>
      <c r="AS15" s="154">
        <f t="shared" si="7"/>
        <v>39521220.5</v>
      </c>
      <c r="AT15" s="154">
        <f t="shared" si="7"/>
        <v>39904998.5</v>
      </c>
      <c r="AU15" s="154">
        <f t="shared" si="7"/>
        <v>40274995</v>
      </c>
      <c r="AV15" s="154">
        <f t="shared" si="7"/>
        <v>40629016.5</v>
      </c>
      <c r="AW15" s="154">
        <f t="shared" si="7"/>
        <v>40965757</v>
      </c>
      <c r="AX15" s="154">
        <f t="shared" si="7"/>
        <v>41285956</v>
      </c>
      <c r="AY15" s="154">
        <f t="shared" si="7"/>
        <v>41591140</v>
      </c>
      <c r="AZ15" s="154">
        <f t="shared" si="7"/>
        <v>41881396</v>
      </c>
      <c r="BA15" s="154">
        <f t="shared" si="7"/>
        <v>42154631.5</v>
      </c>
      <c r="BB15" s="154">
        <f t="shared" si="7"/>
        <v>42409538.5</v>
      </c>
      <c r="BC15" s="154">
        <f t="shared" si="7"/>
        <v>42646580</v>
      </c>
      <c r="BD15" s="154">
        <f t="shared" si="7"/>
        <v>42867052.5</v>
      </c>
      <c r="BE15" s="154">
        <f t="shared" si="7"/>
        <v>43071212</v>
      </c>
      <c r="BF15" s="154">
        <f t="shared" si="7"/>
        <v>43257534.5</v>
      </c>
      <c r="BG15" s="154">
        <f t="shared" si="7"/>
        <v>43425041</v>
      </c>
      <c r="BH15" s="154">
        <f t="shared" si="7"/>
        <v>43574238</v>
      </c>
      <c r="BI15" s="154">
        <f t="shared" si="7"/>
        <v>43706359.5</v>
      </c>
      <c r="BJ15" s="154">
        <f t="shared" si="7"/>
        <v>43768332</v>
      </c>
      <c r="BK15" s="154">
        <f>BJ15*(1+BK16)</f>
        <v>43830392.372584224</v>
      </c>
      <c r="BL15" s="154">
        <f t="shared" ref="BL15:CD15" si="8">BK15*(1+BL16)</f>
        <v>43892540.742349729</v>
      </c>
      <c r="BM15" s="154">
        <f t="shared" si="8"/>
        <v>43954777.234070241</v>
      </c>
      <c r="BN15" s="154">
        <f t="shared" si="8"/>
        <v>44017101.972696401</v>
      </c>
      <c r="BO15" s="154">
        <f t="shared" si="8"/>
        <v>44079515.08335603</v>
      </c>
      <c r="BP15" s="154">
        <f t="shared" si="8"/>
        <v>44142016.691354364</v>
      </c>
      <c r="BQ15" s="154">
        <f t="shared" si="8"/>
        <v>44204606.92217432</v>
      </c>
      <c r="BR15" s="154">
        <f t="shared" si="8"/>
        <v>44267285.901476733</v>
      </c>
      <c r="BS15" s="154">
        <f t="shared" si="8"/>
        <v>44330053.75510063</v>
      </c>
      <c r="BT15" s="154">
        <f t="shared" si="8"/>
        <v>44392910.609063454</v>
      </c>
      <c r="BU15" s="154">
        <f t="shared" si="8"/>
        <v>44455856.589561336</v>
      </c>
      <c r="BV15" s="154">
        <f t="shared" si="8"/>
        <v>44518891.82296934</v>
      </c>
      <c r="BW15" s="154">
        <f t="shared" si="8"/>
        <v>44582016.435841732</v>
      </c>
      <c r="BX15" s="154">
        <f t="shared" si="8"/>
        <v>44645230.554912217</v>
      </c>
      <c r="BY15" s="154">
        <f t="shared" si="8"/>
        <v>44708534.307094194</v>
      </c>
      <c r="BZ15" s="154">
        <f t="shared" si="8"/>
        <v>44771927.819481023</v>
      </c>
      <c r="CA15" s="154">
        <f t="shared" si="8"/>
        <v>44835411.21934627</v>
      </c>
      <c r="CB15" s="154">
        <f t="shared" si="8"/>
        <v>44898984.634143971</v>
      </c>
      <c r="CC15" s="154">
        <f t="shared" si="8"/>
        <v>44962648.191508882</v>
      </c>
      <c r="CD15" s="154">
        <f t="shared" si="8"/>
        <v>45026402.019256726</v>
      </c>
      <c r="CG15" s="14"/>
      <c r="CH15" s="14"/>
    </row>
    <row r="16" spans="1:88" ht="12" outlineLevel="1">
      <c r="A16"/>
      <c r="E16" s="144" t="s">
        <v>124</v>
      </c>
      <c r="G16" s="109"/>
      <c r="H16" t="s">
        <v>149</v>
      </c>
      <c r="J16" t="s">
        <v>83</v>
      </c>
      <c r="L16" s="181"/>
      <c r="W16" s="284">
        <f t="shared" ref="W16:BJ16" si="9">W15/V15-1</f>
        <v>2.1241115145087974E-2</v>
      </c>
      <c r="X16" s="284">
        <f t="shared" si="9"/>
        <v>2.0770883781461524E-2</v>
      </c>
      <c r="Y16" s="284">
        <f t="shared" si="9"/>
        <v>2.0277715782550887E-2</v>
      </c>
      <c r="Z16" s="284">
        <f t="shared" si="9"/>
        <v>1.9796452878287463E-2</v>
      </c>
      <c r="AA16" s="284">
        <f t="shared" si="9"/>
        <v>1.9337068134230417E-2</v>
      </c>
      <c r="AB16" s="284">
        <f t="shared" si="9"/>
        <v>1.8866916848143456E-2</v>
      </c>
      <c r="AC16" s="284">
        <f t="shared" si="9"/>
        <v>1.8372215546881066E-2</v>
      </c>
      <c r="AD16" s="284">
        <f t="shared" si="9"/>
        <v>1.79100950004214E-2</v>
      </c>
      <c r="AE16" s="284">
        <f t="shared" si="9"/>
        <v>1.7524409909701166E-2</v>
      </c>
      <c r="AF16" s="284">
        <f t="shared" si="9"/>
        <v>1.7083085686559141E-2</v>
      </c>
      <c r="AG16" s="284">
        <f t="shared" si="9"/>
        <v>1.6461415998278772E-2</v>
      </c>
      <c r="AH16" s="284">
        <f t="shared" si="9"/>
        <v>1.5780787917175187E-2</v>
      </c>
      <c r="AI16" s="284">
        <f t="shared" si="9"/>
        <v>1.5203011142231881E-2</v>
      </c>
      <c r="AJ16" s="284">
        <f t="shared" si="9"/>
        <v>1.4770898524458342E-2</v>
      </c>
      <c r="AK16" s="284">
        <f t="shared" si="9"/>
        <v>1.431290560660603E-2</v>
      </c>
      <c r="AL16" s="284">
        <f t="shared" si="9"/>
        <v>1.3663328499866623E-2</v>
      </c>
      <c r="AM16" s="284">
        <f t="shared" si="9"/>
        <v>1.295647019579893E-2</v>
      </c>
      <c r="AN16" s="284">
        <f t="shared" si="9"/>
        <v>1.2348159584988583E-2</v>
      </c>
      <c r="AO16" s="284">
        <f t="shared" si="9"/>
        <v>1.1869780872640456E-2</v>
      </c>
      <c r="AP16" s="284">
        <f t="shared" si="9"/>
        <v>1.1651142013165972E-2</v>
      </c>
      <c r="AQ16" s="284">
        <f t="shared" si="9"/>
        <v>1.132308105355162E-2</v>
      </c>
      <c r="AR16" s="284">
        <f t="shared" si="9"/>
        <v>1.0722125871901689E-2</v>
      </c>
      <c r="AS16" s="284">
        <f t="shared" si="9"/>
        <v>1.0177969994781266E-2</v>
      </c>
      <c r="AT16" s="284">
        <f t="shared" si="9"/>
        <v>9.7106818854442167E-3</v>
      </c>
      <c r="AU16" s="284">
        <f t="shared" si="9"/>
        <v>9.2719336902118421E-3</v>
      </c>
      <c r="AV16" s="284">
        <f t="shared" si="9"/>
        <v>8.7901066157798358E-3</v>
      </c>
      <c r="AW16" s="284">
        <f t="shared" si="9"/>
        <v>8.2881774900951388E-3</v>
      </c>
      <c r="AX16" s="284">
        <f t="shared" si="9"/>
        <v>7.8162598093818314E-3</v>
      </c>
      <c r="AY16" s="284">
        <f t="shared" si="9"/>
        <v>7.3919567225233518E-3</v>
      </c>
      <c r="AZ16" s="284">
        <f t="shared" si="9"/>
        <v>6.978794041230918E-3</v>
      </c>
      <c r="BA16" s="284">
        <f t="shared" si="9"/>
        <v>6.524030383323387E-3</v>
      </c>
      <c r="BB16" s="284">
        <f t="shared" si="9"/>
        <v>6.046951211043039E-3</v>
      </c>
      <c r="BC16" s="284">
        <f t="shared" si="9"/>
        <v>5.5893440104282099E-3</v>
      </c>
      <c r="BD16" s="284">
        <f t="shared" si="9"/>
        <v>5.1697580439040713E-3</v>
      </c>
      <c r="BE16" s="284">
        <f t="shared" si="9"/>
        <v>4.7626204297577246E-3</v>
      </c>
      <c r="BF16" s="284">
        <f t="shared" si="9"/>
        <v>4.3259172739322782E-3</v>
      </c>
      <c r="BG16" s="284">
        <f t="shared" si="9"/>
        <v>3.872308071556807E-3</v>
      </c>
      <c r="BH16" s="284">
        <f t="shared" si="9"/>
        <v>3.4357365373587356E-3</v>
      </c>
      <c r="BI16" s="284">
        <f t="shared" si="9"/>
        <v>3.0321012154015392E-3</v>
      </c>
      <c r="BJ16" s="284">
        <f t="shared" si="9"/>
        <v>1.4179286655069401E-3</v>
      </c>
      <c r="BK16" s="138">
        <f t="shared" ref="BK16:BP16" si="10">BJ16</f>
        <v>1.4179286655069401E-3</v>
      </c>
      <c r="BL16" s="138">
        <f t="shared" si="10"/>
        <v>1.4179286655069401E-3</v>
      </c>
      <c r="BM16" s="138">
        <f t="shared" si="10"/>
        <v>1.4179286655069401E-3</v>
      </c>
      <c r="BN16" s="138">
        <f t="shared" si="10"/>
        <v>1.4179286655069401E-3</v>
      </c>
      <c r="BO16" s="138">
        <f t="shared" si="10"/>
        <v>1.4179286655069401E-3</v>
      </c>
      <c r="BP16" s="138">
        <f t="shared" si="10"/>
        <v>1.4179286655069401E-3</v>
      </c>
      <c r="BQ16" s="138">
        <f t="shared" ref="BQ16:CD16" si="11">BP16</f>
        <v>1.4179286655069401E-3</v>
      </c>
      <c r="BR16" s="138">
        <f t="shared" si="11"/>
        <v>1.4179286655069401E-3</v>
      </c>
      <c r="BS16" s="138">
        <f t="shared" si="11"/>
        <v>1.4179286655069401E-3</v>
      </c>
      <c r="BT16" s="138">
        <f t="shared" si="11"/>
        <v>1.4179286655069401E-3</v>
      </c>
      <c r="BU16" s="138">
        <f t="shared" si="11"/>
        <v>1.4179286655069401E-3</v>
      </c>
      <c r="BV16" s="138">
        <f t="shared" si="11"/>
        <v>1.4179286655069401E-3</v>
      </c>
      <c r="BW16" s="138">
        <f t="shared" si="11"/>
        <v>1.4179286655069401E-3</v>
      </c>
      <c r="BX16" s="138">
        <f t="shared" si="11"/>
        <v>1.4179286655069401E-3</v>
      </c>
      <c r="BY16" s="138">
        <f t="shared" si="11"/>
        <v>1.4179286655069401E-3</v>
      </c>
      <c r="BZ16" s="138">
        <f t="shared" si="11"/>
        <v>1.4179286655069401E-3</v>
      </c>
      <c r="CA16" s="138">
        <f t="shared" si="11"/>
        <v>1.4179286655069401E-3</v>
      </c>
      <c r="CB16" s="138">
        <f t="shared" si="11"/>
        <v>1.4179286655069401E-3</v>
      </c>
      <c r="CC16" s="138">
        <f t="shared" si="11"/>
        <v>1.4179286655069401E-3</v>
      </c>
      <c r="CD16" s="138">
        <f t="shared" si="11"/>
        <v>1.4179286655069401E-3</v>
      </c>
      <c r="CG16" s="14"/>
      <c r="CH16" s="14"/>
    </row>
    <row r="17" spans="1:88" ht="12" outlineLevel="1">
      <c r="A17"/>
      <c r="D17" t="s">
        <v>147</v>
      </c>
      <c r="E17" s="249"/>
      <c r="G17" s="253"/>
    </row>
    <row r="18" spans="1:88" outlineLevel="1">
      <c r="A18"/>
      <c r="E18" s="149" t="s">
        <v>123</v>
      </c>
      <c r="G18" s="253" t="s">
        <v>536</v>
      </c>
      <c r="I18" t="s">
        <v>130</v>
      </c>
      <c r="J18" t="s">
        <v>82</v>
      </c>
      <c r="L18" s="152">
        <v>21954733</v>
      </c>
      <c r="M18" s="154">
        <f>($Q18-$L18)/5+L18</f>
        <v>22507592.199999999</v>
      </c>
      <c r="N18" s="154">
        <f>($Q18-$L18)/5+M18</f>
        <v>23060451.399999999</v>
      </c>
      <c r="O18" s="154">
        <f>($Q18-$L18)/5+N18</f>
        <v>23613310.599999998</v>
      </c>
      <c r="P18" s="154">
        <f>($Q18-$L18)/5+O18</f>
        <v>24166169.799999997</v>
      </c>
      <c r="Q18" s="254">
        <v>24719029</v>
      </c>
      <c r="R18" s="154">
        <f>($V18-$Q18)/5+Q18</f>
        <v>25498221.399999999</v>
      </c>
      <c r="S18" s="154">
        <f>($V18-$Q18)/5+R18</f>
        <v>26277413.799999997</v>
      </c>
      <c r="T18" s="154">
        <f>($V18-$Q18)/5+S18</f>
        <v>27056606.199999996</v>
      </c>
      <c r="U18" s="154">
        <f>($V18-$Q18)/5+T18</f>
        <v>27835798.599999994</v>
      </c>
      <c r="V18" s="152">
        <v>28614991</v>
      </c>
      <c r="W18" s="154">
        <f>($AA18-$V18)/5+V18</f>
        <v>29281934.600000001</v>
      </c>
      <c r="X18" s="154">
        <f>($AA18-$V18)/5+W18</f>
        <v>29948878.200000003</v>
      </c>
      <c r="Y18" s="154">
        <f>($AA18-$V18)/5+X18</f>
        <v>30615821.800000004</v>
      </c>
      <c r="Z18" s="154">
        <f>($AA18-$V18)/5+Y18</f>
        <v>31282765.400000006</v>
      </c>
      <c r="AA18" s="223">
        <v>31949709</v>
      </c>
    </row>
    <row r="19" spans="1:88" outlineLevel="1">
      <c r="A19"/>
      <c r="C19" s="72" t="s">
        <v>151</v>
      </c>
      <c r="G19" s="253"/>
    </row>
    <row r="20" spans="1:88" outlineLevel="1">
      <c r="A20"/>
      <c r="D20" t="s">
        <v>148</v>
      </c>
      <c r="G20" s="253"/>
    </row>
    <row r="21" spans="1:88" outlineLevel="1">
      <c r="A21"/>
      <c r="E21" t="s">
        <v>151</v>
      </c>
      <c r="G21" s="253" t="s">
        <v>148</v>
      </c>
      <c r="I21" t="s">
        <v>150</v>
      </c>
      <c r="J21" t="s">
        <v>82</v>
      </c>
      <c r="Q21" s="152">
        <v>25120275</v>
      </c>
      <c r="R21" s="152">
        <v>25709757</v>
      </c>
      <c r="S21" s="152">
        <v>26309910</v>
      </c>
      <c r="T21" s="152">
        <v>26911483</v>
      </c>
      <c r="U21" s="152">
        <v>27513560</v>
      </c>
      <c r="V21" s="152">
        <v>28116121</v>
      </c>
      <c r="W21" s="152">
        <v>28719609</v>
      </c>
      <c r="X21" s="152">
        <v>29323117</v>
      </c>
      <c r="Y21" s="152">
        <v>29924935</v>
      </c>
      <c r="Z21" s="152">
        <v>30524243</v>
      </c>
      <c r="AA21" s="152">
        <v>31121301</v>
      </c>
      <c r="AB21" s="152">
        <v>31715951</v>
      </c>
      <c r="AC21" s="152">
        <v>32306497</v>
      </c>
      <c r="AD21" s="152">
        <v>32891810</v>
      </c>
      <c r="AE21" s="152">
        <v>33473802</v>
      </c>
      <c r="AF21" s="152">
        <v>34054400</v>
      </c>
      <c r="AG21" s="152">
        <v>34626930</v>
      </c>
      <c r="AH21" s="152">
        <v>35184503</v>
      </c>
      <c r="AI21" s="152">
        <v>35728098</v>
      </c>
      <c r="AJ21" s="152">
        <v>36262055</v>
      </c>
      <c r="AK21" s="152">
        <v>36790908</v>
      </c>
      <c r="AL21" s="152">
        <v>37307082</v>
      </c>
      <c r="AM21" s="152">
        <v>37802736</v>
      </c>
      <c r="AN21" s="152">
        <v>38279632</v>
      </c>
      <c r="AO21" s="152">
        <v>38741592</v>
      </c>
      <c r="AP21" s="152">
        <v>39193231</v>
      </c>
      <c r="CG21" s="259"/>
      <c r="CH21" s="259"/>
    </row>
    <row r="22" spans="1:88" ht="12" outlineLevel="1">
      <c r="A22"/>
      <c r="E22" s="249" t="s">
        <v>151</v>
      </c>
      <c r="G22" s="253" t="s">
        <v>505</v>
      </c>
      <c r="I22" t="s">
        <v>130</v>
      </c>
      <c r="J22" t="s">
        <v>82</v>
      </c>
      <c r="Q22" s="154">
        <f t="shared" ref="Q22:AP22" si="12">AVERAGE(Q21:R21)</f>
        <v>25415016</v>
      </c>
      <c r="R22" s="154">
        <f t="shared" si="12"/>
        <v>26009833.5</v>
      </c>
      <c r="S22" s="154">
        <f t="shared" si="12"/>
        <v>26610696.5</v>
      </c>
      <c r="T22" s="154">
        <f t="shared" si="12"/>
        <v>27212521.5</v>
      </c>
      <c r="U22" s="154">
        <f t="shared" si="12"/>
        <v>27814840.5</v>
      </c>
      <c r="V22" s="154">
        <f t="shared" si="12"/>
        <v>28417865</v>
      </c>
      <c r="W22" s="154">
        <f t="shared" si="12"/>
        <v>29021363</v>
      </c>
      <c r="X22" s="154">
        <f t="shared" si="12"/>
        <v>29624026</v>
      </c>
      <c r="Y22" s="154">
        <f t="shared" si="12"/>
        <v>30224589</v>
      </c>
      <c r="Z22" s="154">
        <f t="shared" si="12"/>
        <v>30822772</v>
      </c>
      <c r="AA22" s="154">
        <f t="shared" si="12"/>
        <v>31418626</v>
      </c>
      <c r="AB22" s="154">
        <f t="shared" si="12"/>
        <v>32011224</v>
      </c>
      <c r="AC22" s="154">
        <f t="shared" si="12"/>
        <v>32599153.5</v>
      </c>
      <c r="AD22" s="154">
        <f t="shared" si="12"/>
        <v>33182806</v>
      </c>
      <c r="AE22" s="154">
        <f t="shared" si="12"/>
        <v>33764101</v>
      </c>
      <c r="AF22" s="154">
        <f t="shared" si="12"/>
        <v>34340665</v>
      </c>
      <c r="AG22" s="154">
        <f t="shared" si="12"/>
        <v>34905716.5</v>
      </c>
      <c r="AH22" s="154">
        <f t="shared" si="12"/>
        <v>35456300.5</v>
      </c>
      <c r="AI22" s="154">
        <f t="shared" si="12"/>
        <v>35995076.5</v>
      </c>
      <c r="AJ22" s="154">
        <f t="shared" si="12"/>
        <v>36526481.5</v>
      </c>
      <c r="AK22" s="154">
        <f t="shared" si="12"/>
        <v>37048995</v>
      </c>
      <c r="AL22" s="154">
        <f t="shared" si="12"/>
        <v>37554909</v>
      </c>
      <c r="AM22" s="154">
        <f t="shared" si="12"/>
        <v>38041184</v>
      </c>
      <c r="AN22" s="154">
        <f t="shared" si="12"/>
        <v>38510612</v>
      </c>
      <c r="AO22" s="154">
        <f t="shared" si="12"/>
        <v>38967411.5</v>
      </c>
      <c r="AP22" s="154">
        <f t="shared" si="12"/>
        <v>39193231</v>
      </c>
      <c r="CG22" s="259"/>
      <c r="CH22" s="259"/>
    </row>
    <row r="23" spans="1:88" ht="12" outlineLevel="1">
      <c r="A23"/>
      <c r="D23" t="s">
        <v>147</v>
      </c>
      <c r="E23" s="249"/>
      <c r="G23" s="253"/>
      <c r="Q23" s="1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CG23" s="259"/>
      <c r="CH23" s="259"/>
    </row>
    <row r="24" spans="1:88" outlineLevel="1">
      <c r="A24"/>
      <c r="E24" t="s">
        <v>151</v>
      </c>
      <c r="G24" s="253" t="s">
        <v>536</v>
      </c>
      <c r="H24" t="s">
        <v>495</v>
      </c>
      <c r="I24" t="s">
        <v>130</v>
      </c>
      <c r="J24" t="s">
        <v>82</v>
      </c>
      <c r="L24" s="152">
        <v>22268916</v>
      </c>
      <c r="M24" s="154">
        <f>($Q24-$L24)/5+L24</f>
        <v>22775857.800000001</v>
      </c>
      <c r="N24" s="154">
        <f>($Q24-$L24)/5+M24</f>
        <v>23282799.600000001</v>
      </c>
      <c r="O24" s="154">
        <f>($Q24-$L24)/5+N24</f>
        <v>23789741.400000002</v>
      </c>
      <c r="P24" s="154">
        <f>($Q24-$L24)/5+O24</f>
        <v>24296683.200000003</v>
      </c>
      <c r="Q24" s="152">
        <v>24803625</v>
      </c>
      <c r="R24" s="154">
        <f>($V24-$Q24)/5+Q24</f>
        <v>25603748.102564104</v>
      </c>
      <c r="S24" s="154">
        <f>($V24-$Q24)/5+R24</f>
        <v>26403871.205128208</v>
      </c>
      <c r="T24" s="154">
        <f>($V24-$Q24)/5+S24</f>
        <v>27203994.307692312</v>
      </c>
      <c r="U24" s="154">
        <f>($V24-$Q24)/5+T24</f>
        <v>28004117.410256416</v>
      </c>
      <c r="V24" s="292">
        <f>V9/V25</f>
        <v>28804240.512820512</v>
      </c>
      <c r="W24" s="154">
        <f>($AA24-$V24)/5+V24</f>
        <v>29433334.210256409</v>
      </c>
      <c r="X24" s="154">
        <f>($AA24-$V24)/5+W24</f>
        <v>30062427.907692306</v>
      </c>
      <c r="Y24" s="154">
        <f>($AA24-$V24)/5+X24</f>
        <v>30691521.605128203</v>
      </c>
      <c r="Z24" s="154">
        <f>($AA24-$V24)/5+Y24</f>
        <v>31320615.302564099</v>
      </c>
      <c r="AA24" s="152">
        <v>31949709</v>
      </c>
      <c r="AB24" s="154">
        <f t="shared" ref="AB24:BP24" si="13">AA24*(1+AB16)</f>
        <v>32552501.503025379</v>
      </c>
      <c r="AC24" s="154">
        <f t="shared" si="13"/>
        <v>33150563.077229131</v>
      </c>
      <c r="AD24" s="154">
        <f t="shared" si="13"/>
        <v>33744292.811259769</v>
      </c>
      <c r="AE24" s="154">
        <f t="shared" si="13"/>
        <v>34335641.630597271</v>
      </c>
      <c r="AF24" s="154">
        <f t="shared" si="13"/>
        <v>34922200.338675752</v>
      </c>
      <c r="AG24" s="154">
        <f t="shared" si="13"/>
        <v>35497069.206025928</v>
      </c>
      <c r="AH24" s="154">
        <f t="shared" si="13"/>
        <v>36057240.92684751</v>
      </c>
      <c r="AI24" s="154">
        <f t="shared" si="13"/>
        <v>36605419.562416509</v>
      </c>
      <c r="AJ24" s="154">
        <f t="shared" si="13"/>
        <v>37146114.500218183</v>
      </c>
      <c r="AK24" s="154">
        <f t="shared" si="13"/>
        <v>37677783.330711983</v>
      </c>
      <c r="AL24" s="154">
        <f t="shared" si="13"/>
        <v>38192587.261506297</v>
      </c>
      <c r="AM24" s="154">
        <f t="shared" si="13"/>
        <v>38687428.380060449</v>
      </c>
      <c r="AN24" s="154">
        <f t="shared" si="13"/>
        <v>39165146.919630252</v>
      </c>
      <c r="AO24" s="154">
        <f t="shared" si="13"/>
        <v>39630028.631411031</v>
      </c>
      <c r="AP24" s="154">
        <f t="shared" si="13"/>
        <v>40091763.722981431</v>
      </c>
      <c r="AQ24" s="154">
        <f t="shared" si="13"/>
        <v>40545726.013196588</v>
      </c>
      <c r="AR24" s="154">
        <f t="shared" si="13"/>
        <v>40980462.39107772</v>
      </c>
      <c r="AS24" s="154">
        <f t="shared" si="13"/>
        <v>41397560.307666369</v>
      </c>
      <c r="AT24" s="154">
        <f t="shared" si="13"/>
        <v>41799558.846647613</v>
      </c>
      <c r="AU24" s="154">
        <f t="shared" si="13"/>
        <v>42187121.584553838</v>
      </c>
      <c r="AV24" s="154">
        <f t="shared" si="13"/>
        <v>42557950.881094933</v>
      </c>
      <c r="AW24" s="154">
        <f t="shared" si="13"/>
        <v>42910678.731612198</v>
      </c>
      <c r="AX24" s="154">
        <f t="shared" si="13"/>
        <v>43246079.745175391</v>
      </c>
      <c r="AY24" s="154">
        <f t="shared" si="13"/>
        <v>43565752.895070523</v>
      </c>
      <c r="AZ24" s="154">
        <f t="shared" si="13"/>
        <v>43869789.311776377</v>
      </c>
      <c r="BA24" s="154">
        <f t="shared" si="13"/>
        <v>44155997.150156401</v>
      </c>
      <c r="BB24" s="154">
        <f t="shared" si="13"/>
        <v>44423006.310598351</v>
      </c>
      <c r="BC24" s="154">
        <f t="shared" si="13"/>
        <v>44671301.774845712</v>
      </c>
      <c r="BD24" s="154">
        <f t="shared" si="13"/>
        <v>44902241.596527889</v>
      </c>
      <c r="BE24" s="154">
        <f t="shared" si="13"/>
        <v>45116093.929697432</v>
      </c>
      <c r="BF24" s="154">
        <f t="shared" si="13"/>
        <v>45311262.419760264</v>
      </c>
      <c r="BG24" s="154">
        <f t="shared" si="13"/>
        <v>45486721.586960733</v>
      </c>
      <c r="BH24" s="154">
        <f t="shared" si="13"/>
        <v>45643001.978281721</v>
      </c>
      <c r="BI24" s="154">
        <f t="shared" si="13"/>
        <v>45781396.180054642</v>
      </c>
      <c r="BJ24" s="154">
        <f t="shared" si="13"/>
        <v>45846310.93404527</v>
      </c>
      <c r="BK24" s="154">
        <f t="shared" si="13"/>
        <v>45911317.732526399</v>
      </c>
      <c r="BL24" s="154">
        <f t="shared" si="13"/>
        <v>45976416.706010543</v>
      </c>
      <c r="BM24" s="154">
        <f t="shared" si="13"/>
        <v>46041607.985195287</v>
      </c>
      <c r="BN24" s="154">
        <f t="shared" si="13"/>
        <v>46106891.700963527</v>
      </c>
      <c r="BO24" s="154">
        <f t="shared" si="13"/>
        <v>46172267.984383747</v>
      </c>
      <c r="BP24" s="154">
        <f t="shared" si="13"/>
        <v>46237736.966710269</v>
      </c>
      <c r="BQ24" s="154">
        <f t="shared" ref="BQ24:CD24" si="14">BP24*(1+BQ16)</f>
        <v>46303298.77938354</v>
      </c>
      <c r="BR24" s="154">
        <f t="shared" si="14"/>
        <v>46368953.554030359</v>
      </c>
      <c r="BS24" s="154">
        <f t="shared" si="14"/>
        <v>46434701.422464177</v>
      </c>
      <c r="BT24" s="154">
        <f t="shared" si="14"/>
        <v>46500542.516685344</v>
      </c>
      <c r="BU24" s="154">
        <f t="shared" si="14"/>
        <v>46566476.968881376</v>
      </c>
      <c r="BV24" s="154">
        <f t="shared" si="14"/>
        <v>46632504.911427222</v>
      </c>
      <c r="BW24" s="154">
        <f t="shared" si="14"/>
        <v>46698626.476885527</v>
      </c>
      <c r="BX24" s="154">
        <f t="shared" si="14"/>
        <v>46764841.798006907</v>
      </c>
      <c r="BY24" s="154">
        <f t="shared" si="14"/>
        <v>46831151.007730201</v>
      </c>
      <c r="BZ24" s="154">
        <f t="shared" si="14"/>
        <v>46897554.239182748</v>
      </c>
      <c r="CA24" s="154">
        <f t="shared" si="14"/>
        <v>46964051.625680655</v>
      </c>
      <c r="CB24" s="154">
        <f t="shared" si="14"/>
        <v>47030643.300729059</v>
      </c>
      <c r="CC24" s="154">
        <f t="shared" si="14"/>
        <v>47097329.398022391</v>
      </c>
      <c r="CD24" s="154">
        <f t="shared" si="14"/>
        <v>47164110.051444672</v>
      </c>
      <c r="CG24" s="14"/>
      <c r="CH24" s="14"/>
    </row>
    <row r="25" spans="1:88" s="23" customFormat="1" outlineLevel="1">
      <c r="A25"/>
      <c r="B25"/>
      <c r="E25" s="23" t="s">
        <v>543</v>
      </c>
      <c r="G25" s="125"/>
      <c r="I25" s="23" t="s">
        <v>130</v>
      </c>
      <c r="J25" s="23" t="s">
        <v>82</v>
      </c>
      <c r="K25" s="126"/>
      <c r="L25" s="173">
        <f t="shared" ref="L25:AQ25" si="15">IF(L24=0,0,L9/L24)</f>
        <v>4.3775553331828094</v>
      </c>
      <c r="M25" s="173">
        <f t="shared" si="15"/>
        <v>4.3308756168999265</v>
      </c>
      <c r="N25" s="173">
        <f t="shared" si="15"/>
        <v>4.2862286372125116</v>
      </c>
      <c r="O25" s="173">
        <f t="shared" si="15"/>
        <v>4.243484445778801</v>
      </c>
      <c r="P25" s="173">
        <f t="shared" si="15"/>
        <v>4.2025239395638989</v>
      </c>
      <c r="Q25" s="173">
        <f t="shared" si="15"/>
        <v>4.1632377525462507</v>
      </c>
      <c r="R25" s="173">
        <f t="shared" si="15"/>
        <v>4.1040092090843876</v>
      </c>
      <c r="S25" s="173">
        <f t="shared" si="15"/>
        <v>4.0483703003080516</v>
      </c>
      <c r="T25" s="173">
        <f t="shared" si="15"/>
        <v>3.996004291519113</v>
      </c>
      <c r="U25" s="173">
        <f t="shared" si="15"/>
        <v>3.9466306465177765</v>
      </c>
      <c r="V25" s="293">
        <v>3.9</v>
      </c>
      <c r="W25" s="173">
        <f t="shared" si="15"/>
        <v>3.8655281181278323</v>
      </c>
      <c r="X25" s="173">
        <f t="shared" si="15"/>
        <v>3.8324989702684409</v>
      </c>
      <c r="Y25" s="173">
        <f t="shared" si="15"/>
        <v>3.8008238399137761</v>
      </c>
      <c r="Z25" s="173">
        <f t="shared" si="15"/>
        <v>3.7704211382568933</v>
      </c>
      <c r="AA25" s="173">
        <f t="shared" si="15"/>
        <v>3.7412157024653965</v>
      </c>
      <c r="AB25" s="173">
        <f t="shared" si="15"/>
        <v>3.7098593075556963</v>
      </c>
      <c r="AC25" s="173">
        <f t="shared" si="15"/>
        <v>3.6794547313979673</v>
      </c>
      <c r="AD25" s="173">
        <f t="shared" si="15"/>
        <v>3.6498225078637585</v>
      </c>
      <c r="AE25" s="173">
        <f t="shared" si="15"/>
        <v>3.6206459444347785</v>
      </c>
      <c r="AF25" s="173">
        <f t="shared" si="15"/>
        <v>3.5922076310768607</v>
      </c>
      <c r="AG25" s="173">
        <f t="shared" si="15"/>
        <v>3.5653169825512872</v>
      </c>
      <c r="AH25" s="173">
        <f t="shared" si="15"/>
        <v>3.5401941955329175</v>
      </c>
      <c r="AI25" s="173">
        <f t="shared" si="15"/>
        <v>3.5164074153980316</v>
      </c>
      <c r="AJ25" s="173">
        <f t="shared" si="15"/>
        <v>3.4934276935586102</v>
      </c>
      <c r="AK25" s="173">
        <f t="shared" si="15"/>
        <v>3.4713176593262789</v>
      </c>
      <c r="AL25" s="173">
        <f t="shared" si="15"/>
        <v>3.4507112318395774</v>
      </c>
      <c r="AM25" s="173">
        <f t="shared" si="15"/>
        <v>3.4317893441373641</v>
      </c>
      <c r="AN25" s="173">
        <f t="shared" si="15"/>
        <v>3.4142057941532102</v>
      </c>
      <c r="AO25" s="173">
        <f t="shared" si="15"/>
        <v>3.3974844778656896</v>
      </c>
      <c r="AP25" s="173">
        <f t="shared" si="15"/>
        <v>3.3807661955819093</v>
      </c>
      <c r="AQ25" s="173">
        <f t="shared" si="15"/>
        <v>3.3645053584743869</v>
      </c>
      <c r="AR25" s="173">
        <f t="shared" ref="AR25:BP25" si="16">IF(AR24=0,0,AR9/AR24)</f>
        <v>3.3496245173972943</v>
      </c>
      <c r="AS25" s="173">
        <f t="shared" si="16"/>
        <v>3.3359005805999118</v>
      </c>
      <c r="AT25" s="173">
        <f t="shared" si="16"/>
        <v>3.3230718937916772</v>
      </c>
      <c r="AU25" s="173">
        <f t="shared" si="16"/>
        <v>3.3110432929951386</v>
      </c>
      <c r="AV25" s="173">
        <f t="shared" si="16"/>
        <v>3.2999579043331928</v>
      </c>
      <c r="AW25" s="173">
        <f t="shared" si="16"/>
        <v>3.2898801056179994</v>
      </c>
      <c r="AX25" s="173">
        <f t="shared" si="16"/>
        <v>3.2807096405207878</v>
      </c>
      <c r="AY25" s="173">
        <f t="shared" si="16"/>
        <v>3.2722929366953495</v>
      </c>
      <c r="AZ25" s="173">
        <f t="shared" si="16"/>
        <v>3.2646010394986571</v>
      </c>
      <c r="BA25" s="173">
        <f t="shared" si="16"/>
        <v>3.2577766279859146</v>
      </c>
      <c r="BB25" s="173">
        <f t="shared" si="16"/>
        <v>3.2518961590207449</v>
      </c>
      <c r="BC25" s="173">
        <f t="shared" si="16"/>
        <v>3.2469006708571673</v>
      </c>
      <c r="BD25" s="263">
        <f t="shared" si="16"/>
        <v>3.2426737821865732</v>
      </c>
      <c r="BE25" s="263">
        <f t="shared" si="16"/>
        <v>3.2391859986613873</v>
      </c>
      <c r="BF25" s="263">
        <f t="shared" si="16"/>
        <v>3.2365450732368375</v>
      </c>
      <c r="BG25" s="263">
        <f t="shared" si="16"/>
        <v>3.2348161856562614</v>
      </c>
      <c r="BH25" s="263">
        <f t="shared" si="16"/>
        <v>3.2339548637943816</v>
      </c>
      <c r="BI25" s="263">
        <f t="shared" si="16"/>
        <v>3.2333790862161935</v>
      </c>
      <c r="BJ25" s="263">
        <f t="shared" si="16"/>
        <v>3.2330281933692659</v>
      </c>
      <c r="BK25" s="263">
        <f t="shared" si="16"/>
        <v>3.2326773386019414</v>
      </c>
      <c r="BL25" s="263">
        <f t="shared" si="16"/>
        <v>3.2323265219100863</v>
      </c>
      <c r="BM25" s="263">
        <f t="shared" si="16"/>
        <v>3.2319757432895693</v>
      </c>
      <c r="BN25" s="263">
        <f t="shared" si="16"/>
        <v>3.231625002736259</v>
      </c>
      <c r="BO25" s="263">
        <f t="shared" si="16"/>
        <v>3.2312743002460236</v>
      </c>
      <c r="BP25" s="263">
        <f t="shared" si="16"/>
        <v>3.2309236358147326</v>
      </c>
      <c r="BQ25" s="263">
        <f t="shared" ref="BQ25:CD25" si="17">IF(BQ24=0,0,BQ9/BQ24)</f>
        <v>3.2305730094382556</v>
      </c>
      <c r="BR25" s="263">
        <f t="shared" si="17"/>
        <v>3.2302224211124635</v>
      </c>
      <c r="BS25" s="263">
        <f t="shared" si="17"/>
        <v>3.2298718708332266</v>
      </c>
      <c r="BT25" s="263">
        <f t="shared" si="17"/>
        <v>3.2295213585964153</v>
      </c>
      <c r="BU25" s="263">
        <f t="shared" si="17"/>
        <v>3.2291708843979023</v>
      </c>
      <c r="BV25" s="263">
        <f t="shared" si="17"/>
        <v>3.228820448233559</v>
      </c>
      <c r="BW25" s="263">
        <f t="shared" si="17"/>
        <v>3.2284700500992582</v>
      </c>
      <c r="BX25" s="263">
        <f t="shared" si="17"/>
        <v>3.2281196899908724</v>
      </c>
      <c r="BY25" s="263">
        <f t="shared" si="17"/>
        <v>3.2277693679042749</v>
      </c>
      <c r="BZ25" s="263">
        <f t="shared" si="17"/>
        <v>3.2274190838353398</v>
      </c>
      <c r="CA25" s="263">
        <f t="shared" si="17"/>
        <v>3.2270688377799415</v>
      </c>
      <c r="CB25" s="263">
        <f t="shared" si="17"/>
        <v>3.2267186297339543</v>
      </c>
      <c r="CC25" s="263">
        <f t="shared" si="17"/>
        <v>3.226368459693254</v>
      </c>
      <c r="CD25" s="263">
        <f t="shared" si="17"/>
        <v>3.2260183276537151</v>
      </c>
      <c r="CG25" s="127"/>
      <c r="CH25" s="127"/>
    </row>
    <row r="26" spans="1:88" s="23" customFormat="1" ht="12" outlineLevel="1">
      <c r="A26"/>
      <c r="G26" s="125"/>
      <c r="K26" s="126"/>
      <c r="L26" s="217"/>
      <c r="M26" s="262">
        <f t="shared" ref="M26:T26" si="18">M25/L25-1</f>
        <v>-1.0663421186030586E-2</v>
      </c>
      <c r="N26" s="262">
        <f t="shared" si="18"/>
        <v>-1.030899606379676E-2</v>
      </c>
      <c r="O26" s="262">
        <f t="shared" si="18"/>
        <v>-9.972447821054331E-3</v>
      </c>
      <c r="P26" s="262">
        <f t="shared" si="18"/>
        <v>-9.6525642401370515E-3</v>
      </c>
      <c r="Q26" s="262">
        <f t="shared" si="18"/>
        <v>-9.3482363414507663E-3</v>
      </c>
      <c r="R26" s="262">
        <f t="shared" si="18"/>
        <v>-1.4226558025815073E-2</v>
      </c>
      <c r="S26" s="262">
        <f t="shared" si="18"/>
        <v>-1.3557208559175971E-2</v>
      </c>
      <c r="T26" s="262">
        <f t="shared" si="18"/>
        <v>-1.2935083726148711E-2</v>
      </c>
      <c r="U26" s="262">
        <f>U25/T25-1</f>
        <v>-1.235575374784359E-2</v>
      </c>
      <c r="V26" s="262">
        <f t="shared" ref="V26:BP26" si="19">V25/U25-1</f>
        <v>-1.1815305432475665E-2</v>
      </c>
      <c r="W26" s="262">
        <f t="shared" si="19"/>
        <v>-8.8389440697865806E-3</v>
      </c>
      <c r="X26" s="262">
        <f t="shared" si="19"/>
        <v>-8.5445369558941886E-3</v>
      </c>
      <c r="Y26" s="262">
        <f t="shared" si="19"/>
        <v>-8.264876416247624E-3</v>
      </c>
      <c r="Z26" s="262">
        <f t="shared" si="19"/>
        <v>-7.9989767843522408E-3</v>
      </c>
      <c r="AA26" s="262">
        <f t="shared" si="19"/>
        <v>-7.7459346636802318E-3</v>
      </c>
      <c r="AB26" s="262">
        <f t="shared" si="19"/>
        <v>-8.3813384213684561E-3</v>
      </c>
      <c r="AC26" s="262">
        <f t="shared" si="19"/>
        <v>-8.1956143446748619E-3</v>
      </c>
      <c r="AD26" s="262">
        <f t="shared" si="19"/>
        <v>-8.0534279390224173E-3</v>
      </c>
      <c r="AE26" s="262">
        <f t="shared" si="19"/>
        <v>-7.9939677521625452E-3</v>
      </c>
      <c r="AF26" s="262">
        <f t="shared" si="19"/>
        <v>-7.8544861315782422E-3</v>
      </c>
      <c r="AG26" s="262">
        <f t="shared" si="19"/>
        <v>-7.4858280164369351E-3</v>
      </c>
      <c r="AH26" s="262">
        <f t="shared" si="19"/>
        <v>-7.0464385470691004E-3</v>
      </c>
      <c r="AI26" s="262">
        <f t="shared" si="19"/>
        <v>-6.7190608257876594E-3</v>
      </c>
      <c r="AJ26" s="262">
        <f t="shared" si="19"/>
        <v>-6.5349998236254869E-3</v>
      </c>
      <c r="AK26" s="262">
        <f t="shared" si="19"/>
        <v>-6.3290373157283142E-3</v>
      </c>
      <c r="AL26" s="262">
        <f t="shared" si="19"/>
        <v>-5.936197579423097E-3</v>
      </c>
      <c r="AM26" s="262">
        <f t="shared" si="19"/>
        <v>-5.4834746899774522E-3</v>
      </c>
      <c r="AN26" s="262">
        <f t="shared" si="19"/>
        <v>-5.1237264939331117E-3</v>
      </c>
      <c r="AO26" s="262">
        <f t="shared" si="19"/>
        <v>-4.897571293492553E-3</v>
      </c>
      <c r="AP26" s="262">
        <f t="shared" si="19"/>
        <v>-4.9207825356373247E-3</v>
      </c>
      <c r="AQ26" s="262">
        <f t="shared" si="19"/>
        <v>-4.8098082407391773E-3</v>
      </c>
      <c r="AR26" s="262">
        <f t="shared" si="19"/>
        <v>-4.4228911806044602E-3</v>
      </c>
      <c r="AS26" s="262">
        <f t="shared" si="19"/>
        <v>-4.0971567786487473E-3</v>
      </c>
      <c r="AT26" s="262">
        <f t="shared" si="19"/>
        <v>-3.8456442265817348E-3</v>
      </c>
      <c r="AU26" s="262">
        <f t="shared" si="19"/>
        <v>-3.6197233105341731E-3</v>
      </c>
      <c r="AV26" s="262">
        <f t="shared" si="19"/>
        <v>-3.3480047468416041E-3</v>
      </c>
      <c r="AW26" s="262">
        <f t="shared" si="19"/>
        <v>-3.0539173551153986E-3</v>
      </c>
      <c r="AX26" s="262">
        <f t="shared" si="19"/>
        <v>-2.787476990894433E-3</v>
      </c>
      <c r="AY26" s="262">
        <f t="shared" si="19"/>
        <v>-2.56551318089282E-3</v>
      </c>
      <c r="AZ26" s="262">
        <f t="shared" si="19"/>
        <v>-2.3506138800826193E-3</v>
      </c>
      <c r="BA26" s="262">
        <f t="shared" si="19"/>
        <v>-2.090427415225804E-3</v>
      </c>
      <c r="BB26" s="262">
        <f t="shared" si="19"/>
        <v>-1.805055912874276E-3</v>
      </c>
      <c r="BC26" s="262">
        <f t="shared" si="19"/>
        <v>-1.5361770238943029E-3</v>
      </c>
      <c r="BD26" s="262">
        <f t="shared" si="19"/>
        <v>-1.3018225991736632E-3</v>
      </c>
      <c r="BE26" s="262">
        <f t="shared" si="19"/>
        <v>-1.0755887762580185E-3</v>
      </c>
      <c r="BF26" s="262">
        <f t="shared" si="19"/>
        <v>-8.1530527288065091E-4</v>
      </c>
      <c r="BG26" s="262">
        <f t="shared" si="19"/>
        <v>-5.3417688969403798E-4</v>
      </c>
      <c r="BH26" s="262">
        <f t="shared" si="19"/>
        <v>-2.6626609131585877E-4</v>
      </c>
      <c r="BI26" s="262">
        <f t="shared" si="19"/>
        <v>-1.7804131549081781E-4</v>
      </c>
      <c r="BJ26" s="262">
        <f t="shared" si="19"/>
        <v>-1.085220252780017E-4</v>
      </c>
      <c r="BK26" s="262">
        <f t="shared" si="19"/>
        <v>-1.0852202527777965E-4</v>
      </c>
      <c r="BL26" s="262">
        <f t="shared" si="19"/>
        <v>-1.0852202527789068E-4</v>
      </c>
      <c r="BM26" s="262">
        <f t="shared" si="19"/>
        <v>-1.0852202527789068E-4</v>
      </c>
      <c r="BN26" s="262">
        <f t="shared" si="19"/>
        <v>-1.0852202527777965E-4</v>
      </c>
      <c r="BO26" s="262">
        <f t="shared" si="19"/>
        <v>-1.0852202527777965E-4</v>
      </c>
      <c r="BP26" s="262">
        <f t="shared" si="19"/>
        <v>-1.0852202527789068E-4</v>
      </c>
      <c r="BQ26" s="262">
        <f t="shared" ref="BQ26:CD26" si="20">BQ25/BP25-1</f>
        <v>-1.0852202527789068E-4</v>
      </c>
      <c r="BR26" s="262">
        <f t="shared" si="20"/>
        <v>-1.0852202527789068E-4</v>
      </c>
      <c r="BS26" s="262">
        <f t="shared" si="20"/>
        <v>-1.0852202527777965E-4</v>
      </c>
      <c r="BT26" s="262">
        <f t="shared" si="20"/>
        <v>-1.085220252780017E-4</v>
      </c>
      <c r="BU26" s="262">
        <f t="shared" si="20"/>
        <v>-1.0852202527789068E-4</v>
      </c>
      <c r="BV26" s="262">
        <f t="shared" si="20"/>
        <v>-1.0852202527789068E-4</v>
      </c>
      <c r="BW26" s="262">
        <f t="shared" si="20"/>
        <v>-1.0852202527777965E-4</v>
      </c>
      <c r="BX26" s="262">
        <f t="shared" si="20"/>
        <v>-1.0852202527789068E-4</v>
      </c>
      <c r="BY26" s="262">
        <f t="shared" si="20"/>
        <v>-1.085220252780017E-4</v>
      </c>
      <c r="BZ26" s="262">
        <f t="shared" si="20"/>
        <v>-1.085220252780017E-4</v>
      </c>
      <c r="CA26" s="262">
        <f t="shared" si="20"/>
        <v>-1.0852202527789068E-4</v>
      </c>
      <c r="CB26" s="262">
        <f t="shared" si="20"/>
        <v>-1.0852202527789068E-4</v>
      </c>
      <c r="CC26" s="262">
        <f t="shared" si="20"/>
        <v>-1.0852202527777965E-4</v>
      </c>
      <c r="CD26" s="262">
        <f t="shared" si="20"/>
        <v>-1.085220252780017E-4</v>
      </c>
      <c r="CG26" s="127"/>
      <c r="CH26" s="127"/>
    </row>
    <row r="27" spans="1:88">
      <c r="A27"/>
      <c r="CG27" s="14"/>
      <c r="CH27" s="14"/>
    </row>
    <row r="28" spans="1:88">
      <c r="A28"/>
      <c r="C28" s="72" t="s">
        <v>535</v>
      </c>
      <c r="CG28" s="259"/>
      <c r="CH28" s="259"/>
    </row>
    <row r="29" spans="1:88">
      <c r="A29"/>
      <c r="D29" t="s">
        <v>121</v>
      </c>
      <c r="I29" t="s">
        <v>130</v>
      </c>
      <c r="J29" t="s">
        <v>82</v>
      </c>
      <c r="L29" s="161">
        <f t="shared" ref="L29:AQ29" si="21">L9</f>
        <v>97483412</v>
      </c>
      <c r="M29" s="161">
        <f t="shared" si="21"/>
        <v>98639407.200000003</v>
      </c>
      <c r="N29" s="161">
        <f t="shared" si="21"/>
        <v>99795402.400000006</v>
      </c>
      <c r="O29" s="161">
        <f t="shared" si="21"/>
        <v>100951397.60000001</v>
      </c>
      <c r="P29" s="161">
        <f t="shared" si="21"/>
        <v>102107392.80000001</v>
      </c>
      <c r="Q29" s="161">
        <f t="shared" si="21"/>
        <v>103263388</v>
      </c>
      <c r="R29" s="161">
        <f t="shared" si="21"/>
        <v>105078018</v>
      </c>
      <c r="S29" s="161">
        <f t="shared" si="21"/>
        <v>106892648</v>
      </c>
      <c r="T29" s="161">
        <f t="shared" si="21"/>
        <v>108707278</v>
      </c>
      <c r="U29" s="161">
        <f t="shared" si="21"/>
        <v>110521908</v>
      </c>
      <c r="V29" s="161">
        <f t="shared" si="21"/>
        <v>112336538</v>
      </c>
      <c r="W29" s="161">
        <f t="shared" si="21"/>
        <v>113775381</v>
      </c>
      <c r="X29" s="161">
        <f t="shared" si="21"/>
        <v>115214224</v>
      </c>
      <c r="Y29" s="161">
        <f t="shared" si="21"/>
        <v>116653067</v>
      </c>
      <c r="Z29" s="161">
        <f t="shared" si="21"/>
        <v>118091910</v>
      </c>
      <c r="AA29" s="161">
        <f t="shared" si="21"/>
        <v>119530753</v>
      </c>
      <c r="AB29" s="161">
        <f t="shared" si="21"/>
        <v>120765200.6852195</v>
      </c>
      <c r="AC29" s="161">
        <f t="shared" si="21"/>
        <v>121975996.16301748</v>
      </c>
      <c r="AD29" s="161">
        <f t="shared" si="21"/>
        <v>123160679.41448113</v>
      </c>
      <c r="AE29" s="161">
        <f t="shared" si="21"/>
        <v>124317201.61938795</v>
      </c>
      <c r="AF29" s="161">
        <f t="shared" si="21"/>
        <v>125447794.55058597</v>
      </c>
      <c r="AG29" s="161">
        <f t="shared" si="21"/>
        <v>126558303.67104258</v>
      </c>
      <c r="AH29" s="161">
        <f t="shared" si="21"/>
        <v>127649635.0361575</v>
      </c>
      <c r="AI29" s="161">
        <f t="shared" si="21"/>
        <v>128719568.79303758</v>
      </c>
      <c r="AJ29" s="161">
        <f t="shared" si="21"/>
        <v>129767265.10316125</v>
      </c>
      <c r="AK29" s="161">
        <f t="shared" si="21"/>
        <v>130791554.64016981</v>
      </c>
      <c r="AL29" s="161">
        <f t="shared" si="21"/>
        <v>131791589.83629295</v>
      </c>
      <c r="AM29" s="161">
        <f t="shared" si="21"/>
        <v>132767104.46676891</v>
      </c>
      <c r="AN29" s="161">
        <f t="shared" si="21"/>
        <v>133717871.54186335</v>
      </c>
      <c r="AO29" s="161">
        <f t="shared" si="21"/>
        <v>134642407.13259184</v>
      </c>
      <c r="AP29" s="161">
        <f t="shared" si="21"/>
        <v>135540879.51591274</v>
      </c>
      <c r="AQ29" s="161">
        <f t="shared" si="21"/>
        <v>136416312.43463427</v>
      </c>
      <c r="AR29" s="161">
        <f t="shared" ref="AR29:BW29" si="22">AR9</f>
        <v>137269161.55943167</v>
      </c>
      <c r="AS29" s="161">
        <f t="shared" si="22"/>
        <v>138098145.46576411</v>
      </c>
      <c r="AT29" s="161">
        <f t="shared" si="22"/>
        <v>138902939.17618594</v>
      </c>
      <c r="AU29" s="161">
        <f t="shared" si="22"/>
        <v>139683385.97330743</v>
      </c>
      <c r="AV29" s="161">
        <f t="shared" si="22"/>
        <v>140439446.402293</v>
      </c>
      <c r="AW29" s="161">
        <f t="shared" si="22"/>
        <v>141170988.27769637</v>
      </c>
      <c r="AX29" s="161">
        <f t="shared" si="22"/>
        <v>141877830.73472768</v>
      </c>
      <c r="AY29" s="161">
        <f t="shared" si="22"/>
        <v>142559905.48035425</v>
      </c>
      <c r="AZ29" s="161">
        <f t="shared" si="22"/>
        <v>143217359.78981224</v>
      </c>
      <c r="BA29" s="161">
        <f t="shared" si="22"/>
        <v>143850375.50119218</v>
      </c>
      <c r="BB29" s="161">
        <f t="shared" si="22"/>
        <v>144459003.5935891</v>
      </c>
      <c r="BC29" s="161">
        <f t="shared" si="22"/>
        <v>145043279.70080951</v>
      </c>
      <c r="BD29" s="161">
        <f t="shared" si="22"/>
        <v>145603321.58646837</v>
      </c>
      <c r="BE29" s="161">
        <f t="shared" si="22"/>
        <v>146139419.77136794</v>
      </c>
      <c r="BF29" s="161">
        <f t="shared" si="22"/>
        <v>146651943.14681655</v>
      </c>
      <c r="BG29" s="161">
        <f t="shared" si="22"/>
        <v>147141183.22194064</v>
      </c>
      <c r="BH29" s="161">
        <f t="shared" si="22"/>
        <v>147607408.24584076</v>
      </c>
      <c r="BI29" s="161">
        <f t="shared" si="22"/>
        <v>148028608.94636661</v>
      </c>
      <c r="BJ29" s="161">
        <f t="shared" si="22"/>
        <v>148222415.81174201</v>
      </c>
      <c r="BK29" s="161">
        <f t="shared" si="22"/>
        <v>148416476.41929156</v>
      </c>
      <c r="BL29" s="161">
        <f t="shared" si="22"/>
        <v>148610791.10122785</v>
      </c>
      <c r="BM29" s="161">
        <f t="shared" si="22"/>
        <v>148805360.19019851</v>
      </c>
      <c r="BN29" s="161">
        <f t="shared" si="22"/>
        <v>149000184.01928666</v>
      </c>
      <c r="BO29" s="161">
        <f t="shared" si="22"/>
        <v>149195262.92201146</v>
      </c>
      <c r="BP29" s="161">
        <f t="shared" si="22"/>
        <v>149390597.2323288</v>
      </c>
      <c r="BQ29" s="161">
        <f t="shared" si="22"/>
        <v>149586187.28463179</v>
      </c>
      <c r="BR29" s="161">
        <f t="shared" si="22"/>
        <v>149782033.4137513</v>
      </c>
      <c r="BS29" s="161">
        <f t="shared" si="22"/>
        <v>149978135.95495665</v>
      </c>
      <c r="BT29" s="161">
        <f t="shared" si="22"/>
        <v>150174495.24395603</v>
      </c>
      <c r="BU29" s="161">
        <f t="shared" si="22"/>
        <v>150371111.61689723</v>
      </c>
      <c r="BV29" s="161">
        <f t="shared" si="22"/>
        <v>150567985.41036808</v>
      </c>
      <c r="BW29" s="161">
        <f t="shared" si="22"/>
        <v>150765116.96139717</v>
      </c>
      <c r="BX29" s="161">
        <f t="shared" ref="BX29:CD29" si="23">BX9</f>
        <v>150962506.60745424</v>
      </c>
      <c r="BY29" s="161">
        <f t="shared" si="23"/>
        <v>151160154.68645096</v>
      </c>
      <c r="BZ29" s="161">
        <f t="shared" si="23"/>
        <v>151358061.53674135</v>
      </c>
      <c r="CA29" s="161">
        <f t="shared" si="23"/>
        <v>151556227.49712244</v>
      </c>
      <c r="CB29" s="161">
        <f t="shared" si="23"/>
        <v>151754652.90683484</v>
      </c>
      <c r="CC29" s="161">
        <f t="shared" si="23"/>
        <v>151953338.10556331</v>
      </c>
      <c r="CD29" s="161">
        <f t="shared" si="23"/>
        <v>152152283.43343732</v>
      </c>
      <c r="CG29" s="259"/>
      <c r="CH29" s="259"/>
    </row>
    <row r="30" spans="1:88">
      <c r="A30"/>
      <c r="D30" t="s">
        <v>151</v>
      </c>
      <c r="I30" t="s">
        <v>130</v>
      </c>
      <c r="J30" t="s">
        <v>82</v>
      </c>
      <c r="L30" s="161">
        <f t="shared" ref="L30:AQ30" si="24">L24</f>
        <v>22268916</v>
      </c>
      <c r="M30" s="161">
        <f t="shared" si="24"/>
        <v>22775857.800000001</v>
      </c>
      <c r="N30" s="161">
        <f t="shared" si="24"/>
        <v>23282799.600000001</v>
      </c>
      <c r="O30" s="161">
        <f t="shared" si="24"/>
        <v>23789741.400000002</v>
      </c>
      <c r="P30" s="161">
        <f t="shared" si="24"/>
        <v>24296683.200000003</v>
      </c>
      <c r="Q30" s="161">
        <f t="shared" si="24"/>
        <v>24803625</v>
      </c>
      <c r="R30" s="161">
        <f t="shared" si="24"/>
        <v>25603748.102564104</v>
      </c>
      <c r="S30" s="161">
        <f t="shared" si="24"/>
        <v>26403871.205128208</v>
      </c>
      <c r="T30" s="161">
        <f t="shared" si="24"/>
        <v>27203994.307692312</v>
      </c>
      <c r="U30" s="161">
        <f t="shared" si="24"/>
        <v>28004117.410256416</v>
      </c>
      <c r="V30" s="161">
        <f t="shared" si="24"/>
        <v>28804240.512820512</v>
      </c>
      <c r="W30" s="161">
        <f t="shared" si="24"/>
        <v>29433334.210256409</v>
      </c>
      <c r="X30" s="161">
        <f t="shared" si="24"/>
        <v>30062427.907692306</v>
      </c>
      <c r="Y30" s="161">
        <f t="shared" si="24"/>
        <v>30691521.605128203</v>
      </c>
      <c r="Z30" s="161">
        <f t="shared" si="24"/>
        <v>31320615.302564099</v>
      </c>
      <c r="AA30" s="161">
        <f t="shared" si="24"/>
        <v>31949709</v>
      </c>
      <c r="AB30" s="161">
        <f t="shared" si="24"/>
        <v>32552501.503025379</v>
      </c>
      <c r="AC30" s="161">
        <f t="shared" si="24"/>
        <v>33150563.077229131</v>
      </c>
      <c r="AD30" s="161">
        <f t="shared" si="24"/>
        <v>33744292.811259769</v>
      </c>
      <c r="AE30" s="161">
        <f t="shared" si="24"/>
        <v>34335641.630597271</v>
      </c>
      <c r="AF30" s="161">
        <f t="shared" si="24"/>
        <v>34922200.338675752</v>
      </c>
      <c r="AG30" s="161">
        <f t="shared" si="24"/>
        <v>35497069.206025928</v>
      </c>
      <c r="AH30" s="161">
        <f t="shared" si="24"/>
        <v>36057240.92684751</v>
      </c>
      <c r="AI30" s="161">
        <f t="shared" si="24"/>
        <v>36605419.562416509</v>
      </c>
      <c r="AJ30" s="161">
        <f t="shared" si="24"/>
        <v>37146114.500218183</v>
      </c>
      <c r="AK30" s="161">
        <f t="shared" si="24"/>
        <v>37677783.330711983</v>
      </c>
      <c r="AL30" s="161">
        <f t="shared" si="24"/>
        <v>38192587.261506297</v>
      </c>
      <c r="AM30" s="161">
        <f t="shared" si="24"/>
        <v>38687428.380060449</v>
      </c>
      <c r="AN30" s="161">
        <f t="shared" si="24"/>
        <v>39165146.919630252</v>
      </c>
      <c r="AO30" s="161">
        <f t="shared" si="24"/>
        <v>39630028.631411031</v>
      </c>
      <c r="AP30" s="161">
        <f t="shared" si="24"/>
        <v>40091763.722981431</v>
      </c>
      <c r="AQ30" s="161">
        <f t="shared" si="24"/>
        <v>40545726.013196588</v>
      </c>
      <c r="AR30" s="161">
        <f t="shared" ref="AR30:BW30" si="25">AR24</f>
        <v>40980462.39107772</v>
      </c>
      <c r="AS30" s="161">
        <f t="shared" si="25"/>
        <v>41397560.307666369</v>
      </c>
      <c r="AT30" s="161">
        <f t="shared" si="25"/>
        <v>41799558.846647613</v>
      </c>
      <c r="AU30" s="161">
        <f t="shared" si="25"/>
        <v>42187121.584553838</v>
      </c>
      <c r="AV30" s="161">
        <f t="shared" si="25"/>
        <v>42557950.881094933</v>
      </c>
      <c r="AW30" s="161">
        <f t="shared" si="25"/>
        <v>42910678.731612198</v>
      </c>
      <c r="AX30" s="161">
        <f t="shared" si="25"/>
        <v>43246079.745175391</v>
      </c>
      <c r="AY30" s="161">
        <f t="shared" si="25"/>
        <v>43565752.895070523</v>
      </c>
      <c r="AZ30" s="161">
        <f t="shared" si="25"/>
        <v>43869789.311776377</v>
      </c>
      <c r="BA30" s="161">
        <f t="shared" si="25"/>
        <v>44155997.150156401</v>
      </c>
      <c r="BB30" s="161">
        <f t="shared" si="25"/>
        <v>44423006.310598351</v>
      </c>
      <c r="BC30" s="161">
        <f t="shared" si="25"/>
        <v>44671301.774845712</v>
      </c>
      <c r="BD30" s="161">
        <f t="shared" si="25"/>
        <v>44902241.596527889</v>
      </c>
      <c r="BE30" s="161">
        <f t="shared" si="25"/>
        <v>45116093.929697432</v>
      </c>
      <c r="BF30" s="161">
        <f t="shared" si="25"/>
        <v>45311262.419760264</v>
      </c>
      <c r="BG30" s="161">
        <f t="shared" si="25"/>
        <v>45486721.586960733</v>
      </c>
      <c r="BH30" s="161">
        <f t="shared" si="25"/>
        <v>45643001.978281721</v>
      </c>
      <c r="BI30" s="161">
        <f t="shared" si="25"/>
        <v>45781396.180054642</v>
      </c>
      <c r="BJ30" s="161">
        <f t="shared" si="25"/>
        <v>45846310.93404527</v>
      </c>
      <c r="BK30" s="161">
        <f t="shared" si="25"/>
        <v>45911317.732526399</v>
      </c>
      <c r="BL30" s="161">
        <f t="shared" si="25"/>
        <v>45976416.706010543</v>
      </c>
      <c r="BM30" s="161">
        <f t="shared" si="25"/>
        <v>46041607.985195287</v>
      </c>
      <c r="BN30" s="161">
        <f t="shared" si="25"/>
        <v>46106891.700963527</v>
      </c>
      <c r="BO30" s="161">
        <f t="shared" si="25"/>
        <v>46172267.984383747</v>
      </c>
      <c r="BP30" s="161">
        <f t="shared" si="25"/>
        <v>46237736.966710269</v>
      </c>
      <c r="BQ30" s="161">
        <f t="shared" si="25"/>
        <v>46303298.77938354</v>
      </c>
      <c r="BR30" s="161">
        <f t="shared" si="25"/>
        <v>46368953.554030359</v>
      </c>
      <c r="BS30" s="161">
        <f t="shared" si="25"/>
        <v>46434701.422464177</v>
      </c>
      <c r="BT30" s="161">
        <f t="shared" si="25"/>
        <v>46500542.516685344</v>
      </c>
      <c r="BU30" s="161">
        <f t="shared" si="25"/>
        <v>46566476.968881376</v>
      </c>
      <c r="BV30" s="161">
        <f t="shared" si="25"/>
        <v>46632504.911427222</v>
      </c>
      <c r="BW30" s="161">
        <f t="shared" si="25"/>
        <v>46698626.476885527</v>
      </c>
      <c r="BX30" s="161">
        <f t="shared" ref="BX30:CD30" si="26">BX24</f>
        <v>46764841.798006907</v>
      </c>
      <c r="BY30" s="161">
        <f t="shared" si="26"/>
        <v>46831151.007730201</v>
      </c>
      <c r="BZ30" s="161">
        <f t="shared" si="26"/>
        <v>46897554.239182748</v>
      </c>
      <c r="CA30" s="161">
        <f t="shared" si="26"/>
        <v>46964051.625680655</v>
      </c>
      <c r="CB30" s="161">
        <f t="shared" si="26"/>
        <v>47030643.300729059</v>
      </c>
      <c r="CC30" s="161">
        <f t="shared" si="26"/>
        <v>47097329.398022391</v>
      </c>
      <c r="CD30" s="161">
        <f t="shared" si="26"/>
        <v>47164110.051444672</v>
      </c>
      <c r="CG30" s="259"/>
      <c r="CH30" s="259"/>
    </row>
    <row r="31" spans="1:88" ht="12"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CG31" s="259"/>
      <c r="CH31" s="259"/>
    </row>
    <row r="32" spans="1:88" s="85" customFormat="1" ht="18" customHeight="1">
      <c r="A32" s="235">
        <v>2</v>
      </c>
      <c r="B32" s="83" t="s">
        <v>129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</row>
    <row r="33" spans="1:86" outlineLevel="1">
      <c r="B33" s="234"/>
      <c r="CG33" s="14"/>
      <c r="CH33" s="14"/>
    </row>
    <row r="34" spans="1:86" ht="15.5" outlineLevel="1">
      <c r="B34" s="17" t="s">
        <v>137</v>
      </c>
      <c r="C34" s="17"/>
      <c r="D34" s="17"/>
      <c r="CG34" s="14"/>
      <c r="CH34" s="14"/>
    </row>
    <row r="35" spans="1:86" outlineLevel="1">
      <c r="CG35" s="14"/>
      <c r="CH35" s="14"/>
    </row>
    <row r="36" spans="1:86" ht="12" outlineLevel="1">
      <c r="C36" s="16" t="s">
        <v>541</v>
      </c>
      <c r="I36" t="s">
        <v>130</v>
      </c>
      <c r="J36" s="53" t="s">
        <v>82</v>
      </c>
      <c r="L36" s="66">
        <f>L631</f>
        <v>12331676</v>
      </c>
      <c r="M36" s="66">
        <f t="shared" ref="M36:AA36" si="27">M631</f>
        <v>13774146</v>
      </c>
      <c r="N36" s="66">
        <f t="shared" si="27"/>
        <v>14975085</v>
      </c>
      <c r="O36" s="66">
        <f t="shared" si="27"/>
        <v>16330066</v>
      </c>
      <c r="P36" s="66">
        <f t="shared" si="27"/>
        <v>18073238</v>
      </c>
      <c r="Q36" s="66">
        <f t="shared" si="27"/>
        <v>19512024</v>
      </c>
      <c r="R36" s="66">
        <f t="shared" si="27"/>
        <v>19861299</v>
      </c>
      <c r="S36" s="66">
        <f t="shared" si="27"/>
        <v>19997903</v>
      </c>
      <c r="T36" s="66">
        <f t="shared" si="27"/>
        <v>20545591</v>
      </c>
      <c r="U36" s="66">
        <f t="shared" si="27"/>
        <v>19642630</v>
      </c>
      <c r="V36" s="66">
        <f t="shared" si="27"/>
        <v>20115944</v>
      </c>
      <c r="W36" s="66">
        <f t="shared" si="27"/>
        <v>19996922</v>
      </c>
      <c r="X36" s="66">
        <f t="shared" si="27"/>
        <v>20588103</v>
      </c>
      <c r="Y36" s="66">
        <f t="shared" si="27"/>
        <v>19863814.4850576</v>
      </c>
      <c r="Z36" s="66">
        <f t="shared" si="27"/>
        <v>19145837</v>
      </c>
      <c r="AA36" s="66">
        <f t="shared" si="27"/>
        <v>19747309.999990001</v>
      </c>
      <c r="AB36" s="8">
        <f t="shared" ref="AB36:BP36" si="28">AB24*AB37</f>
        <v>19918682.047176983</v>
      </c>
      <c r="AC36" s="8">
        <f t="shared" si="28"/>
        <v>20081786.043485932</v>
      </c>
      <c r="AD36" s="8">
        <f t="shared" si="28"/>
        <v>20237038.211909875</v>
      </c>
      <c r="AE36" s="8">
        <f t="shared" si="28"/>
        <v>20385763.561244737</v>
      </c>
      <c r="AF36" s="8">
        <f t="shared" si="28"/>
        <v>20526675.153877944</v>
      </c>
      <c r="AG36" s="8">
        <f t="shared" si="28"/>
        <v>20655927.559720986</v>
      </c>
      <c r="AH36" s="8">
        <f t="shared" si="28"/>
        <v>20772075.428055737</v>
      </c>
      <c r="AI36" s="8">
        <f t="shared" si="28"/>
        <v>20876994.787013389</v>
      </c>
      <c r="AJ36" s="8">
        <f t="shared" si="28"/>
        <v>20973513.090922929</v>
      </c>
      <c r="AK36" s="8">
        <f>AK24*AK37</f>
        <v>21060967.953991901</v>
      </c>
      <c r="AL36" s="8">
        <f t="shared" si="28"/>
        <v>21348730.877672456</v>
      </c>
      <c r="AM36" s="8">
        <f t="shared" si="28"/>
        <v>21625335.073007148</v>
      </c>
      <c r="AN36" s="8">
        <f t="shared" si="28"/>
        <v>21892368.161567491</v>
      </c>
      <c r="AO36" s="8">
        <f t="shared" si="28"/>
        <v>22152225.774428468</v>
      </c>
      <c r="AP36" s="8">
        <f t="shared" si="28"/>
        <v>22410324.502834048</v>
      </c>
      <c r="AQ36" s="8">
        <f t="shared" si="28"/>
        <v>22664078.423616029</v>
      </c>
      <c r="AR36" s="8">
        <f t="shared" si="28"/>
        <v>22907085.52524469</v>
      </c>
      <c r="AS36" s="8">
        <f t="shared" si="28"/>
        <v>23140233.154388521</v>
      </c>
      <c r="AT36" s="8">
        <f t="shared" si="28"/>
        <v>23364940.597305797</v>
      </c>
      <c r="AU36" s="8">
        <f t="shared" si="28"/>
        <v>23581578.777199756</v>
      </c>
      <c r="AV36" s="8">
        <f t="shared" si="28"/>
        <v>23788863.368819755</v>
      </c>
      <c r="AW36" s="8">
        <f t="shared" si="28"/>
        <v>23986029.690708153</v>
      </c>
      <c r="AX36" s="8">
        <f t="shared" si="28"/>
        <v>24173510.730566274</v>
      </c>
      <c r="AY36" s="8">
        <f t="shared" si="28"/>
        <v>24352200.275718074</v>
      </c>
      <c r="AZ36" s="8">
        <f t="shared" si="28"/>
        <v>24522149.265893117</v>
      </c>
      <c r="BA36" s="8">
        <f t="shared" si="28"/>
        <v>24682132.512768194</v>
      </c>
      <c r="BB36" s="8">
        <f t="shared" si="28"/>
        <v>24831384.1638574</v>
      </c>
      <c r="BC36" s="8">
        <f t="shared" si="28"/>
        <v>24970175.312204301</v>
      </c>
      <c r="BD36" s="8">
        <f t="shared" si="28"/>
        <v>25099265.076882266</v>
      </c>
      <c r="BE36" s="8">
        <f t="shared" si="28"/>
        <v>25218803.349509332</v>
      </c>
      <c r="BF36" s="8">
        <f t="shared" si="28"/>
        <v>25327897.806546878</v>
      </c>
      <c r="BG36" s="8">
        <f t="shared" si="28"/>
        <v>25425975.229658734</v>
      </c>
      <c r="BH36" s="8">
        <f t="shared" si="28"/>
        <v>25513332.181753252</v>
      </c>
      <c r="BI36" s="8">
        <f t="shared" si="28"/>
        <v>25590691.187270489</v>
      </c>
      <c r="BJ36" s="8">
        <f t="shared" si="28"/>
        <v>25626976.961875055</v>
      </c>
      <c r="BK36" s="8">
        <f t="shared" si="28"/>
        <v>25663314.187119585</v>
      </c>
      <c r="BL36" s="8">
        <f t="shared" si="28"/>
        <v>25699702.935957413</v>
      </c>
      <c r="BM36" s="8">
        <f t="shared" si="28"/>
        <v>25736143.281445317</v>
      </c>
      <c r="BN36" s="8">
        <f t="shared" si="28"/>
        <v>25772635.296743672</v>
      </c>
      <c r="BO36" s="8">
        <f t="shared" si="28"/>
        <v>25809179.055116583</v>
      </c>
      <c r="BP36" s="8">
        <f t="shared" si="28"/>
        <v>25845774.629932031</v>
      </c>
      <c r="BQ36" s="8">
        <f t="shared" ref="BQ36:CD36" si="29">BQ24*BQ37</f>
        <v>25882422.094662044</v>
      </c>
      <c r="BR36" s="8">
        <f t="shared" si="29"/>
        <v>25919121.522882815</v>
      </c>
      <c r="BS36" s="8">
        <f t="shared" si="29"/>
        <v>25955872.988274869</v>
      </c>
      <c r="BT36" s="8">
        <f t="shared" si="29"/>
        <v>25992676.564623199</v>
      </c>
      <c r="BU36" s="8">
        <f t="shared" si="29"/>
        <v>26029532.325817429</v>
      </c>
      <c r="BV36" s="8">
        <f t="shared" si="29"/>
        <v>26066440.345851947</v>
      </c>
      <c r="BW36" s="8">
        <f t="shared" si="29"/>
        <v>26103400.698826056</v>
      </c>
      <c r="BX36" s="8">
        <f t="shared" si="29"/>
        <v>26140413.458944134</v>
      </c>
      <c r="BY36" s="8">
        <f t="shared" si="29"/>
        <v>26177478.700515777</v>
      </c>
      <c r="BZ36" s="8">
        <f t="shared" si="29"/>
        <v>26214596.497955937</v>
      </c>
      <c r="CA36" s="8">
        <f t="shared" si="29"/>
        <v>26251766.925785087</v>
      </c>
      <c r="CB36" s="8">
        <f t="shared" si="29"/>
        <v>26288990.058629368</v>
      </c>
      <c r="CC36" s="8">
        <f t="shared" si="29"/>
        <v>26326265.971220724</v>
      </c>
      <c r="CD36" s="8">
        <f t="shared" si="29"/>
        <v>26363594.73839708</v>
      </c>
      <c r="CE36" s="19" t="s">
        <v>97</v>
      </c>
      <c r="CG36" s="14"/>
      <c r="CH36" s="14"/>
    </row>
    <row r="37" spans="1:86" s="23" customFormat="1" outlineLevel="1">
      <c r="A37" s="234"/>
      <c r="D37" s="23" t="s">
        <v>156</v>
      </c>
      <c r="I37" s="128"/>
      <c r="J37" s="53" t="s">
        <v>83</v>
      </c>
      <c r="K37" s="126"/>
      <c r="L37" s="119">
        <f>L36/L30</f>
        <v>0.55376184453702193</v>
      </c>
      <c r="M37" s="119">
        <f t="shared" ref="M37:AA37" si="30">M36/M30</f>
        <v>0.60476958193864383</v>
      </c>
      <c r="N37" s="119">
        <f t="shared" si="30"/>
        <v>0.64318231730173892</v>
      </c>
      <c r="O37" s="119">
        <f t="shared" si="30"/>
        <v>0.68643310263137192</v>
      </c>
      <c r="P37" s="119">
        <f t="shared" si="30"/>
        <v>0.74385618198289705</v>
      </c>
      <c r="Q37" s="119">
        <f t="shared" si="30"/>
        <v>0.78666017567996616</v>
      </c>
      <c r="R37" s="119">
        <f t="shared" si="30"/>
        <v>0.77571841905486394</v>
      </c>
      <c r="S37" s="119">
        <f t="shared" si="30"/>
        <v>0.75738526538926498</v>
      </c>
      <c r="T37" s="119">
        <f t="shared" si="30"/>
        <v>0.75524170339171282</v>
      </c>
      <c r="U37" s="119">
        <f t="shared" si="30"/>
        <v>0.70141935602676597</v>
      </c>
      <c r="V37" s="119">
        <f t="shared" si="30"/>
        <v>0.6983674501345235</v>
      </c>
      <c r="W37" s="119">
        <f t="shared" si="30"/>
        <v>0.67939710320116653</v>
      </c>
      <c r="X37" s="119">
        <f t="shared" si="30"/>
        <v>0.68484498534903637</v>
      </c>
      <c r="Y37" s="119">
        <f t="shared" si="30"/>
        <v>0.64720852685709085</v>
      </c>
      <c r="Z37" s="119">
        <f t="shared" si="30"/>
        <v>0.61128546853396593</v>
      </c>
      <c r="AA37" s="119">
        <f t="shared" si="30"/>
        <v>0.61807479999238812</v>
      </c>
      <c r="AB37" s="119">
        <f t="shared" ref="AB37:BN37" si="31">AA37*(1+AB39)</f>
        <v>0.61189405199246427</v>
      </c>
      <c r="AC37" s="119">
        <f t="shared" si="31"/>
        <v>0.6057751114725396</v>
      </c>
      <c r="AD37" s="119">
        <f t="shared" si="31"/>
        <v>0.5997173603578142</v>
      </c>
      <c r="AE37" s="119">
        <f t="shared" si="31"/>
        <v>0.5937201867542361</v>
      </c>
      <c r="AF37" s="119">
        <f t="shared" si="31"/>
        <v>0.58778298488669378</v>
      </c>
      <c r="AG37" s="119">
        <f t="shared" si="31"/>
        <v>0.5819051550378268</v>
      </c>
      <c r="AH37" s="119">
        <f t="shared" si="31"/>
        <v>0.57608610348744849</v>
      </c>
      <c r="AI37" s="119">
        <f t="shared" si="31"/>
        <v>0.57032524245257399</v>
      </c>
      <c r="AJ37" s="119">
        <f t="shared" si="31"/>
        <v>0.56462199002804825</v>
      </c>
      <c r="AK37" s="119">
        <f t="shared" si="31"/>
        <v>0.55897577012776778</v>
      </c>
      <c r="AL37" s="119">
        <f t="shared" si="31"/>
        <v>0.55897577012776778</v>
      </c>
      <c r="AM37" s="119">
        <f t="shared" si="31"/>
        <v>0.55897577012776778</v>
      </c>
      <c r="AN37" s="119">
        <f t="shared" si="31"/>
        <v>0.55897577012776778</v>
      </c>
      <c r="AO37" s="119">
        <f t="shared" si="31"/>
        <v>0.55897577012776778</v>
      </c>
      <c r="AP37" s="119">
        <f t="shared" si="31"/>
        <v>0.55897577012776778</v>
      </c>
      <c r="AQ37" s="119">
        <f t="shared" si="31"/>
        <v>0.55897577012776778</v>
      </c>
      <c r="AR37" s="119">
        <f t="shared" si="31"/>
        <v>0.55897577012776778</v>
      </c>
      <c r="AS37" s="119">
        <f t="shared" si="31"/>
        <v>0.55897577012776778</v>
      </c>
      <c r="AT37" s="119">
        <f t="shared" si="31"/>
        <v>0.55897577012776778</v>
      </c>
      <c r="AU37" s="119">
        <f t="shared" si="31"/>
        <v>0.55897577012776778</v>
      </c>
      <c r="AV37" s="119">
        <f t="shared" si="31"/>
        <v>0.55897577012776778</v>
      </c>
      <c r="AW37" s="119">
        <f t="shared" si="31"/>
        <v>0.55897577012776778</v>
      </c>
      <c r="AX37" s="119">
        <f t="shared" si="31"/>
        <v>0.55897577012776778</v>
      </c>
      <c r="AY37" s="119">
        <f t="shared" si="31"/>
        <v>0.55897577012776778</v>
      </c>
      <c r="AZ37" s="119">
        <f t="shared" si="31"/>
        <v>0.55897577012776778</v>
      </c>
      <c r="BA37" s="119">
        <f t="shared" si="31"/>
        <v>0.55897577012776778</v>
      </c>
      <c r="BB37" s="119">
        <f t="shared" si="31"/>
        <v>0.55897577012776778</v>
      </c>
      <c r="BC37" s="119">
        <f t="shared" si="31"/>
        <v>0.55897577012776778</v>
      </c>
      <c r="BD37" s="119">
        <f t="shared" si="31"/>
        <v>0.55897577012776778</v>
      </c>
      <c r="BE37" s="119">
        <f t="shared" si="31"/>
        <v>0.55897577012776778</v>
      </c>
      <c r="BF37" s="119">
        <f t="shared" si="31"/>
        <v>0.55897577012776778</v>
      </c>
      <c r="BG37" s="119">
        <f t="shared" si="31"/>
        <v>0.55897577012776778</v>
      </c>
      <c r="BH37" s="119">
        <f t="shared" si="31"/>
        <v>0.55897577012776778</v>
      </c>
      <c r="BI37" s="119">
        <f t="shared" si="31"/>
        <v>0.55897577012776778</v>
      </c>
      <c r="BJ37" s="119">
        <f t="shared" si="31"/>
        <v>0.55897577012776778</v>
      </c>
      <c r="BK37" s="119">
        <f t="shared" si="31"/>
        <v>0.55897577012776778</v>
      </c>
      <c r="BL37" s="119">
        <f t="shared" si="31"/>
        <v>0.55897577012776778</v>
      </c>
      <c r="BM37" s="119">
        <f t="shared" si="31"/>
        <v>0.55897577012776778</v>
      </c>
      <c r="BN37" s="119">
        <f t="shared" si="31"/>
        <v>0.55897577012776778</v>
      </c>
      <c r="BO37" s="119">
        <f>BN37*(1+BO39)</f>
        <v>0.55897577012776778</v>
      </c>
      <c r="BP37" s="119">
        <f>BO37*(1+BP39)</f>
        <v>0.55897577012776778</v>
      </c>
      <c r="BQ37" s="119">
        <f t="shared" ref="BQ37:CD37" si="32">BP37*(1+BQ39)</f>
        <v>0.55897577012776778</v>
      </c>
      <c r="BR37" s="119">
        <f t="shared" si="32"/>
        <v>0.55897577012776778</v>
      </c>
      <c r="BS37" s="119">
        <f t="shared" si="32"/>
        <v>0.55897577012776778</v>
      </c>
      <c r="BT37" s="119">
        <f t="shared" si="32"/>
        <v>0.55897577012776778</v>
      </c>
      <c r="BU37" s="119">
        <f t="shared" si="32"/>
        <v>0.55897577012776778</v>
      </c>
      <c r="BV37" s="119">
        <f t="shared" si="32"/>
        <v>0.55897577012776778</v>
      </c>
      <c r="BW37" s="119">
        <f t="shared" si="32"/>
        <v>0.55897577012776778</v>
      </c>
      <c r="BX37" s="119">
        <f t="shared" si="32"/>
        <v>0.55897577012776778</v>
      </c>
      <c r="BY37" s="119">
        <f t="shared" si="32"/>
        <v>0.55897577012776778</v>
      </c>
      <c r="BZ37" s="119">
        <f t="shared" si="32"/>
        <v>0.55897577012776778</v>
      </c>
      <c r="CA37" s="119">
        <f t="shared" si="32"/>
        <v>0.55897577012776778</v>
      </c>
      <c r="CB37" s="119">
        <f t="shared" si="32"/>
        <v>0.55897577012776778</v>
      </c>
      <c r="CC37" s="119">
        <f t="shared" si="32"/>
        <v>0.55897577012776778</v>
      </c>
      <c r="CD37" s="119">
        <f t="shared" si="32"/>
        <v>0.55897577012776778</v>
      </c>
      <c r="CG37" s="127"/>
      <c r="CH37" s="127"/>
    </row>
    <row r="38" spans="1:86" s="23" customFormat="1" outlineLevel="1">
      <c r="A38" s="234"/>
      <c r="D38" s="149" t="s">
        <v>429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47"/>
      <c r="Y38" s="247"/>
      <c r="Z38" s="247"/>
      <c r="AA38" s="250"/>
      <c r="AB38" s="159">
        <v>-0.01</v>
      </c>
      <c r="AC38" s="163">
        <f t="shared" ref="AC38:AK38" si="33">AB38</f>
        <v>-0.01</v>
      </c>
      <c r="AD38" s="163">
        <f t="shared" si="33"/>
        <v>-0.01</v>
      </c>
      <c r="AE38" s="163">
        <f t="shared" si="33"/>
        <v>-0.01</v>
      </c>
      <c r="AF38" s="163">
        <f t="shared" si="33"/>
        <v>-0.01</v>
      </c>
      <c r="AG38" s="163">
        <f t="shared" si="33"/>
        <v>-0.01</v>
      </c>
      <c r="AH38" s="163">
        <f t="shared" si="33"/>
        <v>-0.01</v>
      </c>
      <c r="AI38" s="163">
        <f t="shared" si="33"/>
        <v>-0.01</v>
      </c>
      <c r="AJ38" s="163">
        <f t="shared" si="33"/>
        <v>-0.01</v>
      </c>
      <c r="AK38" s="163">
        <f t="shared" si="33"/>
        <v>-0.01</v>
      </c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G38" s="127"/>
      <c r="CH38" s="127"/>
    </row>
    <row r="39" spans="1:86" s="23" customFormat="1" outlineLevel="1">
      <c r="A39" s="234"/>
      <c r="D39" s="63" t="s">
        <v>430</v>
      </c>
      <c r="H39" s="59" t="s">
        <v>164</v>
      </c>
      <c r="I39" s="128"/>
      <c r="J39" s="53" t="s">
        <v>83</v>
      </c>
      <c r="K39" s="126"/>
      <c r="L39" s="158"/>
      <c r="M39" s="162">
        <f>M37/L37-1</f>
        <v>9.2111325301343916E-2</v>
      </c>
      <c r="N39" s="162">
        <f>N37/M37-1</f>
        <v>6.35163151558642E-2</v>
      </c>
      <c r="O39" s="162">
        <f>O37/N37-1</f>
        <v>6.7244985078379615E-2</v>
      </c>
      <c r="P39" s="162">
        <f t="shared" ref="P39:W39" si="34">P37/O37-1</f>
        <v>8.3654298039240071E-2</v>
      </c>
      <c r="Q39" s="162">
        <f t="shared" si="34"/>
        <v>5.7543372944709015E-2</v>
      </c>
      <c r="R39" s="162">
        <f t="shared" si="34"/>
        <v>-1.3909127426775414E-2</v>
      </c>
      <c r="S39" s="162">
        <f t="shared" si="34"/>
        <v>-2.3633773822124948E-2</v>
      </c>
      <c r="T39" s="162">
        <f t="shared" si="34"/>
        <v>-2.8302134930634493E-3</v>
      </c>
      <c r="U39" s="162">
        <f t="shared" si="34"/>
        <v>-7.126506272526556E-2</v>
      </c>
      <c r="V39" s="162">
        <f t="shared" si="34"/>
        <v>-4.3510431612981959E-3</v>
      </c>
      <c r="W39" s="162">
        <f t="shared" si="34"/>
        <v>-2.7163847527118867E-2</v>
      </c>
      <c r="X39" s="162">
        <f>X37/W37-1</f>
        <v>8.0187008778822566E-3</v>
      </c>
      <c r="Y39" s="162">
        <f>Y37/X37-1</f>
        <v>-5.4956171538240617E-2</v>
      </c>
      <c r="Z39" s="162">
        <f>Z37/Y37-1</f>
        <v>-5.5504612242318396E-2</v>
      </c>
      <c r="AA39" s="162">
        <f>AA37/Z37-1</f>
        <v>1.1106646252699193E-2</v>
      </c>
      <c r="AB39" s="220">
        <f t="shared" ref="AB39:AG39" si="35">AB38*(1+INDEX(scenario.fixed.penetration, MATCH(scenario.fixed.penetration.selected, scenarios,0)))</f>
        <v>-0.01</v>
      </c>
      <c r="AC39" s="220">
        <f t="shared" si="35"/>
        <v>-0.01</v>
      </c>
      <c r="AD39" s="220">
        <f t="shared" si="35"/>
        <v>-0.01</v>
      </c>
      <c r="AE39" s="220">
        <f t="shared" si="35"/>
        <v>-0.01</v>
      </c>
      <c r="AF39" s="220">
        <f t="shared" si="35"/>
        <v>-0.01</v>
      </c>
      <c r="AG39" s="220">
        <f t="shared" si="35"/>
        <v>-0.01</v>
      </c>
      <c r="AH39" s="220">
        <f>AH38*(1+INDEX(scenario.fixed.penetration, MATCH(scenario.fixed.penetration.selected, scenarios,0)))</f>
        <v>-0.01</v>
      </c>
      <c r="AI39" s="220">
        <f>AI38*(1+INDEX(scenario.fixed.penetration, MATCH(scenario.fixed.penetration.selected, scenarios,0)))</f>
        <v>-0.01</v>
      </c>
      <c r="AJ39" s="220">
        <f>AJ38*(1+INDEX(scenario.fixed.penetration, MATCH(scenario.fixed.penetration.selected, scenarios,0)))</f>
        <v>-0.01</v>
      </c>
      <c r="AK39" s="220">
        <f>AK38*(1+INDEX(scenario.fixed.penetration, MATCH(scenario.fixed.penetration.selected, scenarios,0)))</f>
        <v>-0.01</v>
      </c>
      <c r="AL39" s="159">
        <v>0</v>
      </c>
      <c r="AM39" s="163">
        <f t="shared" ref="AM39:BN39" si="36">AL39</f>
        <v>0</v>
      </c>
      <c r="AN39" s="163">
        <f t="shared" si="36"/>
        <v>0</v>
      </c>
      <c r="AO39" s="163">
        <f t="shared" si="36"/>
        <v>0</v>
      </c>
      <c r="AP39" s="163">
        <f t="shared" si="36"/>
        <v>0</v>
      </c>
      <c r="AQ39" s="163">
        <f t="shared" si="36"/>
        <v>0</v>
      </c>
      <c r="AR39" s="163">
        <f t="shared" si="36"/>
        <v>0</v>
      </c>
      <c r="AS39" s="163">
        <f t="shared" si="36"/>
        <v>0</v>
      </c>
      <c r="AT39" s="163">
        <f t="shared" si="36"/>
        <v>0</v>
      </c>
      <c r="AU39" s="163">
        <f t="shared" si="36"/>
        <v>0</v>
      </c>
      <c r="AV39" s="163">
        <f t="shared" si="36"/>
        <v>0</v>
      </c>
      <c r="AW39" s="163">
        <f t="shared" si="36"/>
        <v>0</v>
      </c>
      <c r="AX39" s="163">
        <f t="shared" si="36"/>
        <v>0</v>
      </c>
      <c r="AY39" s="163">
        <f t="shared" si="36"/>
        <v>0</v>
      </c>
      <c r="AZ39" s="163">
        <f t="shared" si="36"/>
        <v>0</v>
      </c>
      <c r="BA39" s="163">
        <f t="shared" si="36"/>
        <v>0</v>
      </c>
      <c r="BB39" s="163">
        <f t="shared" si="36"/>
        <v>0</v>
      </c>
      <c r="BC39" s="163">
        <f t="shared" si="36"/>
        <v>0</v>
      </c>
      <c r="BD39" s="163">
        <f t="shared" si="36"/>
        <v>0</v>
      </c>
      <c r="BE39" s="163">
        <f t="shared" si="36"/>
        <v>0</v>
      </c>
      <c r="BF39" s="163">
        <f t="shared" si="36"/>
        <v>0</v>
      </c>
      <c r="BG39" s="163">
        <f t="shared" si="36"/>
        <v>0</v>
      </c>
      <c r="BH39" s="163">
        <f t="shared" si="36"/>
        <v>0</v>
      </c>
      <c r="BI39" s="163">
        <f t="shared" si="36"/>
        <v>0</v>
      </c>
      <c r="BJ39" s="163">
        <f t="shared" si="36"/>
        <v>0</v>
      </c>
      <c r="BK39" s="163">
        <f t="shared" si="36"/>
        <v>0</v>
      </c>
      <c r="BL39" s="163">
        <f t="shared" si="36"/>
        <v>0</v>
      </c>
      <c r="BM39" s="163">
        <f t="shared" si="36"/>
        <v>0</v>
      </c>
      <c r="BN39" s="163">
        <f t="shared" si="36"/>
        <v>0</v>
      </c>
      <c r="BO39" s="163">
        <f>BN39</f>
        <v>0</v>
      </c>
      <c r="BP39" s="163">
        <f>BO39</f>
        <v>0</v>
      </c>
      <c r="BQ39" s="163">
        <f t="shared" ref="BQ39:CD39" si="37">BP39</f>
        <v>0</v>
      </c>
      <c r="BR39" s="163">
        <f t="shared" si="37"/>
        <v>0</v>
      </c>
      <c r="BS39" s="163">
        <f t="shared" si="37"/>
        <v>0</v>
      </c>
      <c r="BT39" s="163">
        <f t="shared" si="37"/>
        <v>0</v>
      </c>
      <c r="BU39" s="163">
        <f t="shared" si="37"/>
        <v>0</v>
      </c>
      <c r="BV39" s="163">
        <f t="shared" si="37"/>
        <v>0</v>
      </c>
      <c r="BW39" s="163">
        <f t="shared" si="37"/>
        <v>0</v>
      </c>
      <c r="BX39" s="163">
        <f t="shared" si="37"/>
        <v>0</v>
      </c>
      <c r="BY39" s="163">
        <f t="shared" si="37"/>
        <v>0</v>
      </c>
      <c r="BZ39" s="163">
        <f t="shared" si="37"/>
        <v>0</v>
      </c>
      <c r="CA39" s="163">
        <f t="shared" si="37"/>
        <v>0</v>
      </c>
      <c r="CB39" s="163">
        <f t="shared" si="37"/>
        <v>0</v>
      </c>
      <c r="CC39" s="163">
        <f t="shared" si="37"/>
        <v>0</v>
      </c>
      <c r="CD39" s="163">
        <f t="shared" si="37"/>
        <v>0</v>
      </c>
      <c r="CG39" s="127"/>
      <c r="CH39" s="127"/>
    </row>
    <row r="40" spans="1:86" outlineLevel="1">
      <c r="BR40"/>
      <c r="BS40"/>
      <c r="CG40" s="14"/>
      <c r="CH40" s="14"/>
    </row>
    <row r="41" spans="1:86" outlineLevel="2">
      <c r="C41" s="16" t="s">
        <v>542</v>
      </c>
      <c r="I41" t="s">
        <v>130</v>
      </c>
      <c r="J41" s="53" t="s">
        <v>82</v>
      </c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G41" s="14"/>
      <c r="CH41" s="14"/>
    </row>
    <row r="42" spans="1:86" outlineLevel="2">
      <c r="C42" s="16"/>
      <c r="D42" s="63" t="s">
        <v>429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AB42" s="159">
        <v>0</v>
      </c>
      <c r="AC42" s="163">
        <f t="shared" ref="AC42:AK42" si="38">AB42</f>
        <v>0</v>
      </c>
      <c r="AD42" s="163">
        <f t="shared" si="38"/>
        <v>0</v>
      </c>
      <c r="AE42" s="163">
        <f t="shared" si="38"/>
        <v>0</v>
      </c>
      <c r="AF42" s="163">
        <f t="shared" si="38"/>
        <v>0</v>
      </c>
      <c r="AG42" s="163">
        <f t="shared" si="38"/>
        <v>0</v>
      </c>
      <c r="AH42" s="163">
        <f t="shared" si="38"/>
        <v>0</v>
      </c>
      <c r="AI42" s="163">
        <f t="shared" si="38"/>
        <v>0</v>
      </c>
      <c r="AJ42" s="163">
        <f t="shared" si="38"/>
        <v>0</v>
      </c>
      <c r="AK42" s="163">
        <f t="shared" si="38"/>
        <v>0</v>
      </c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G42" s="14"/>
      <c r="CH42" s="14"/>
    </row>
    <row r="43" spans="1:86" outlineLevel="2">
      <c r="D43" s="63" t="s">
        <v>430</v>
      </c>
      <c r="G43" s="59"/>
      <c r="H43" s="59" t="s">
        <v>164</v>
      </c>
      <c r="I43" s="53"/>
      <c r="J43" s="53" t="s">
        <v>83</v>
      </c>
      <c r="L43" s="160"/>
      <c r="M43" s="276">
        <f>IF(L41=0,0,M41/L41-1)</f>
        <v>0</v>
      </c>
      <c r="N43" s="276">
        <f t="shared" ref="N43:AA43" si="39">IF(M41=0,0,N41/M41-1)</f>
        <v>0</v>
      </c>
      <c r="O43" s="276">
        <f t="shared" si="39"/>
        <v>0</v>
      </c>
      <c r="P43" s="276">
        <f t="shared" si="39"/>
        <v>0</v>
      </c>
      <c r="Q43" s="276">
        <f t="shared" si="39"/>
        <v>0</v>
      </c>
      <c r="R43" s="276">
        <f t="shared" si="39"/>
        <v>0</v>
      </c>
      <c r="S43" s="276">
        <f t="shared" si="39"/>
        <v>0</v>
      </c>
      <c r="T43" s="276">
        <f t="shared" si="39"/>
        <v>0</v>
      </c>
      <c r="U43" s="276">
        <f t="shared" si="39"/>
        <v>0</v>
      </c>
      <c r="V43" s="276">
        <f t="shared" si="39"/>
        <v>0</v>
      </c>
      <c r="W43" s="276">
        <f t="shared" si="39"/>
        <v>0</v>
      </c>
      <c r="X43" s="276">
        <f t="shared" si="39"/>
        <v>0</v>
      </c>
      <c r="Y43" s="276">
        <f t="shared" si="39"/>
        <v>0</v>
      </c>
      <c r="Z43" s="276">
        <f t="shared" si="39"/>
        <v>0</v>
      </c>
      <c r="AA43" s="276">
        <f t="shared" si="39"/>
        <v>0</v>
      </c>
      <c r="AB43" s="220">
        <f t="shared" ref="AB43:AK43" si="40">AB42*(1+INDEX(scenario.fixed.penetration, MATCH(scenario.fixed.penetration.selected, scenarios,0)))</f>
        <v>0</v>
      </c>
      <c r="AC43" s="220">
        <f t="shared" si="40"/>
        <v>0</v>
      </c>
      <c r="AD43" s="220">
        <f t="shared" si="40"/>
        <v>0</v>
      </c>
      <c r="AE43" s="220">
        <f t="shared" si="40"/>
        <v>0</v>
      </c>
      <c r="AF43" s="220">
        <f t="shared" si="40"/>
        <v>0</v>
      </c>
      <c r="AG43" s="220">
        <f t="shared" si="40"/>
        <v>0</v>
      </c>
      <c r="AH43" s="220">
        <f t="shared" si="40"/>
        <v>0</v>
      </c>
      <c r="AI43" s="220">
        <f t="shared" si="40"/>
        <v>0</v>
      </c>
      <c r="AJ43" s="220">
        <f t="shared" si="40"/>
        <v>0</v>
      </c>
      <c r="AK43" s="220">
        <f t="shared" si="40"/>
        <v>0</v>
      </c>
      <c r="AL43" s="159">
        <v>0</v>
      </c>
      <c r="AM43" s="163">
        <f t="shared" ref="AM43:BN43" si="41">AL43</f>
        <v>0</v>
      </c>
      <c r="AN43" s="163">
        <f t="shared" si="41"/>
        <v>0</v>
      </c>
      <c r="AO43" s="163">
        <f t="shared" si="41"/>
        <v>0</v>
      </c>
      <c r="AP43" s="163">
        <f t="shared" si="41"/>
        <v>0</v>
      </c>
      <c r="AQ43" s="163">
        <f t="shared" si="41"/>
        <v>0</v>
      </c>
      <c r="AR43" s="163">
        <f t="shared" si="41"/>
        <v>0</v>
      </c>
      <c r="AS43" s="163">
        <f t="shared" si="41"/>
        <v>0</v>
      </c>
      <c r="AT43" s="163">
        <f t="shared" si="41"/>
        <v>0</v>
      </c>
      <c r="AU43" s="163">
        <f t="shared" si="41"/>
        <v>0</v>
      </c>
      <c r="AV43" s="163">
        <f t="shared" si="41"/>
        <v>0</v>
      </c>
      <c r="AW43" s="163">
        <f t="shared" si="41"/>
        <v>0</v>
      </c>
      <c r="AX43" s="163">
        <f t="shared" si="41"/>
        <v>0</v>
      </c>
      <c r="AY43" s="163">
        <f t="shared" si="41"/>
        <v>0</v>
      </c>
      <c r="AZ43" s="163">
        <f t="shared" si="41"/>
        <v>0</v>
      </c>
      <c r="BA43" s="163">
        <f t="shared" si="41"/>
        <v>0</v>
      </c>
      <c r="BB43" s="163">
        <f t="shared" si="41"/>
        <v>0</v>
      </c>
      <c r="BC43" s="163">
        <f t="shared" si="41"/>
        <v>0</v>
      </c>
      <c r="BD43" s="163">
        <f t="shared" si="41"/>
        <v>0</v>
      </c>
      <c r="BE43" s="163">
        <f t="shared" si="41"/>
        <v>0</v>
      </c>
      <c r="BF43" s="163">
        <f t="shared" si="41"/>
        <v>0</v>
      </c>
      <c r="BG43" s="163">
        <f t="shared" si="41"/>
        <v>0</v>
      </c>
      <c r="BH43" s="163">
        <f t="shared" si="41"/>
        <v>0</v>
      </c>
      <c r="BI43" s="163">
        <f t="shared" si="41"/>
        <v>0</v>
      </c>
      <c r="BJ43" s="163">
        <f t="shared" si="41"/>
        <v>0</v>
      </c>
      <c r="BK43" s="163">
        <f t="shared" si="41"/>
        <v>0</v>
      </c>
      <c r="BL43" s="163">
        <f t="shared" si="41"/>
        <v>0</v>
      </c>
      <c r="BM43" s="163">
        <f t="shared" si="41"/>
        <v>0</v>
      </c>
      <c r="BN43" s="163">
        <f t="shared" si="41"/>
        <v>0</v>
      </c>
      <c r="BO43" s="163">
        <f t="shared" ref="BO43:CD43" si="42">BN43</f>
        <v>0</v>
      </c>
      <c r="BP43" s="163">
        <f t="shared" si="42"/>
        <v>0</v>
      </c>
      <c r="BQ43" s="163">
        <f t="shared" si="42"/>
        <v>0</v>
      </c>
      <c r="BR43" s="163">
        <f t="shared" si="42"/>
        <v>0</v>
      </c>
      <c r="BS43" s="163">
        <f t="shared" si="42"/>
        <v>0</v>
      </c>
      <c r="BT43" s="163">
        <f t="shared" si="42"/>
        <v>0</v>
      </c>
      <c r="BU43" s="163">
        <f t="shared" si="42"/>
        <v>0</v>
      </c>
      <c r="BV43" s="163">
        <f t="shared" si="42"/>
        <v>0</v>
      </c>
      <c r="BW43" s="163">
        <f t="shared" si="42"/>
        <v>0</v>
      </c>
      <c r="BX43" s="163">
        <f t="shared" si="42"/>
        <v>0</v>
      </c>
      <c r="BY43" s="163">
        <f t="shared" si="42"/>
        <v>0</v>
      </c>
      <c r="BZ43" s="163">
        <f t="shared" si="42"/>
        <v>0</v>
      </c>
      <c r="CA43" s="163">
        <f t="shared" si="42"/>
        <v>0</v>
      </c>
      <c r="CB43" s="163">
        <f t="shared" si="42"/>
        <v>0</v>
      </c>
      <c r="CC43" s="163">
        <f t="shared" si="42"/>
        <v>0</v>
      </c>
      <c r="CD43" s="163">
        <f t="shared" si="42"/>
        <v>0</v>
      </c>
    </row>
    <row r="44" spans="1:86" outlineLevel="2">
      <c r="I44" s="53"/>
      <c r="J44" s="53"/>
      <c r="BR44"/>
      <c r="BS44"/>
      <c r="CG44" s="14"/>
      <c r="CH44" s="14"/>
    </row>
    <row r="45" spans="1:86" outlineLevel="1">
      <c r="C45" s="16" t="s">
        <v>152</v>
      </c>
      <c r="BR45"/>
      <c r="BS45"/>
      <c r="CG45" s="14"/>
      <c r="CH45" s="14"/>
    </row>
    <row r="46" spans="1:86" outlineLevel="1">
      <c r="D46" s="53" t="s">
        <v>153</v>
      </c>
      <c r="I46" t="s">
        <v>130</v>
      </c>
      <c r="J46" s="53" t="s">
        <v>82</v>
      </c>
      <c r="L46" s="154">
        <f t="array" ref="L46:BP46">L41:BP41+L36:BP36</f>
        <v>12331676</v>
      </c>
      <c r="M46" s="154">
        <v>13774146</v>
      </c>
      <c r="N46" s="154">
        <v>14975085</v>
      </c>
      <c r="O46" s="154">
        <v>16330066</v>
      </c>
      <c r="P46" s="154">
        <v>18073238</v>
      </c>
      <c r="Q46" s="154">
        <v>19512024</v>
      </c>
      <c r="R46" s="154">
        <v>19861299</v>
      </c>
      <c r="S46" s="154">
        <v>19997903</v>
      </c>
      <c r="T46" s="154">
        <v>20545591</v>
      </c>
      <c r="U46" s="154">
        <v>19642630</v>
      </c>
      <c r="V46" s="154">
        <v>20115944</v>
      </c>
      <c r="W46" s="154">
        <v>19996922</v>
      </c>
      <c r="X46" s="154">
        <v>20588103</v>
      </c>
      <c r="Y46" s="154">
        <v>19863814.4850576</v>
      </c>
      <c r="Z46" s="154">
        <v>19145837</v>
      </c>
      <c r="AA46" s="154">
        <v>19747309.999990001</v>
      </c>
      <c r="AB46" s="154">
        <v>19918682.047176983</v>
      </c>
      <c r="AC46" s="154">
        <v>20081786.043485932</v>
      </c>
      <c r="AD46" s="154">
        <v>20237038.211909875</v>
      </c>
      <c r="AE46" s="154">
        <v>20385763.561244737</v>
      </c>
      <c r="AF46" s="154">
        <v>20526675.153877944</v>
      </c>
      <c r="AG46" s="154">
        <v>20655927.559720986</v>
      </c>
      <c r="AH46" s="154">
        <v>20772075.428055737</v>
      </c>
      <c r="AI46" s="154">
        <v>20876994.787013389</v>
      </c>
      <c r="AJ46" s="154">
        <v>20973513.090922929</v>
      </c>
      <c r="AK46" s="154">
        <v>21060967.953991901</v>
      </c>
      <c r="AL46" s="154">
        <v>21348730.877672456</v>
      </c>
      <c r="AM46" s="154">
        <v>21625335.073007148</v>
      </c>
      <c r="AN46" s="154">
        <v>21892368.161567491</v>
      </c>
      <c r="AO46" s="154">
        <v>22152225.774428468</v>
      </c>
      <c r="AP46" s="154">
        <v>22410324.502834048</v>
      </c>
      <c r="AQ46" s="154">
        <v>22664078.423616029</v>
      </c>
      <c r="AR46" s="154">
        <v>22907085.52524469</v>
      </c>
      <c r="AS46" s="154">
        <v>23140233.154388521</v>
      </c>
      <c r="AT46" s="154">
        <v>23364940.597305797</v>
      </c>
      <c r="AU46" s="154">
        <v>23581578.777199756</v>
      </c>
      <c r="AV46" s="154">
        <v>23788863.368819755</v>
      </c>
      <c r="AW46" s="154">
        <v>23986029.690708153</v>
      </c>
      <c r="AX46" s="154">
        <v>24173510.730566274</v>
      </c>
      <c r="AY46" s="154">
        <v>24352200.275718074</v>
      </c>
      <c r="AZ46" s="154">
        <v>24522149.265893117</v>
      </c>
      <c r="BA46" s="154">
        <v>24682132.512768194</v>
      </c>
      <c r="BB46" s="154">
        <v>24831384.1638574</v>
      </c>
      <c r="BC46" s="154">
        <v>24970175.312204301</v>
      </c>
      <c r="BD46" s="154">
        <v>25099265.076882266</v>
      </c>
      <c r="BE46" s="154">
        <v>25218803.349509332</v>
      </c>
      <c r="BF46" s="154">
        <v>25327897.806546878</v>
      </c>
      <c r="BG46" s="154">
        <v>25425975.229658734</v>
      </c>
      <c r="BH46" s="154">
        <v>25513332.181753252</v>
      </c>
      <c r="BI46" s="154">
        <v>25590691.187270489</v>
      </c>
      <c r="BJ46" s="154">
        <v>25626976.961875055</v>
      </c>
      <c r="BK46" s="154">
        <v>25663314.187119585</v>
      </c>
      <c r="BL46" s="154">
        <v>25699702.935957413</v>
      </c>
      <c r="BM46" s="154">
        <v>25736143.281445317</v>
      </c>
      <c r="BN46" s="154">
        <v>25772635.296743672</v>
      </c>
      <c r="BO46" s="154">
        <v>25809179.055116583</v>
      </c>
      <c r="BP46" s="154">
        <v>25845774.629932031</v>
      </c>
      <c r="BQ46" s="154">
        <f t="array" ref="BQ46">BQ41:DU41+BQ36:DU36</f>
        <v>25882422.094662044</v>
      </c>
      <c r="BR46" s="154">
        <f t="array" ref="BR46">BR41:DV41+BR36:DV36</f>
        <v>25919121.522882815</v>
      </c>
      <c r="BS46" s="154">
        <f t="array" ref="BS46">BS41:DW41+BS36:DW36</f>
        <v>25955872.988274869</v>
      </c>
      <c r="BT46" s="154">
        <f t="array" ref="BT46">BT41:DX41+BT36:DX36</f>
        <v>25992676.564623199</v>
      </c>
      <c r="BU46" s="154">
        <f t="array" ref="BU46">BU41:DY41+BU36:DY36</f>
        <v>26029532.325817429</v>
      </c>
      <c r="BV46" s="154">
        <f t="array" ref="BV46">BV41:DZ41+BV36:DZ36</f>
        <v>26066440.345851947</v>
      </c>
      <c r="BW46" s="154">
        <f t="array" ref="BW46">BW41:EA41+BW36:EA36</f>
        <v>26103400.698826056</v>
      </c>
      <c r="BX46" s="154">
        <f t="array" ref="BX46">BX41:EB41+BX36:EB36</f>
        <v>26140413.458944134</v>
      </c>
      <c r="BY46" s="154">
        <f t="array" ref="BY46">BY41:EC41+BY36:EC36</f>
        <v>26177478.700515777</v>
      </c>
      <c r="BZ46" s="154">
        <f t="array" ref="BZ46">BZ41:ED41+BZ36:ED36</f>
        <v>26214596.497955937</v>
      </c>
      <c r="CA46" s="154">
        <f t="array" ref="CA46">CA41:EE41+CA36:EE36</f>
        <v>26251766.925785087</v>
      </c>
      <c r="CB46" s="154">
        <f t="array" ref="CB46">CB41:EF41+CB36:EF36</f>
        <v>26288990.058629368</v>
      </c>
      <c r="CC46" s="154">
        <f t="array" ref="CC46">CC41:EG41+CC36:EG36</f>
        <v>26326265.971220724</v>
      </c>
      <c r="CD46" s="154">
        <f t="array" ref="CD46">CD41:EH41+CD36:EH36</f>
        <v>26363594.73839708</v>
      </c>
      <c r="CH46" s="14"/>
    </row>
    <row r="47" spans="1:86" ht="12" outlineLevel="1">
      <c r="C47" s="53"/>
      <c r="I47" s="53"/>
      <c r="J47" s="53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G47" s="14"/>
      <c r="CH47" s="14"/>
    </row>
    <row r="48" spans="1:86" outlineLevel="1">
      <c r="C48" s="16" t="s">
        <v>131</v>
      </c>
      <c r="BR48"/>
      <c r="BS48"/>
      <c r="CG48" s="14"/>
      <c r="CH48" s="14"/>
    </row>
    <row r="49" spans="2:86" outlineLevel="1">
      <c r="D49" s="53" t="s">
        <v>132</v>
      </c>
      <c r="G49" s="53"/>
      <c r="I49" t="s">
        <v>130</v>
      </c>
      <c r="J49" s="53" t="s">
        <v>83</v>
      </c>
      <c r="L49" s="162">
        <f t="shared" ref="L49:AA49" si="43">L50/L29</f>
        <v>0.14441308229958139</v>
      </c>
      <c r="M49" s="162">
        <f t="shared" si="43"/>
        <v>0.22057674126005899</v>
      </c>
      <c r="N49" s="162">
        <f t="shared" si="43"/>
        <v>0.25981423368658113</v>
      </c>
      <c r="O49" s="162">
        <f t="shared" si="43"/>
        <v>0.29814049845308926</v>
      </c>
      <c r="P49" s="162">
        <f t="shared" si="43"/>
        <v>0.37657542657381421</v>
      </c>
      <c r="Q49" s="162">
        <f t="shared" si="43"/>
        <v>0.4563935670985344</v>
      </c>
      <c r="R49" s="162">
        <f t="shared" si="43"/>
        <v>0.52718410619431366</v>
      </c>
      <c r="S49" s="162">
        <f t="shared" si="43"/>
        <v>0.62267577092860493</v>
      </c>
      <c r="T49" s="162">
        <f t="shared" si="43"/>
        <v>0.69289311061583203</v>
      </c>
      <c r="U49" s="162">
        <f t="shared" si="43"/>
        <v>0.75296461584792762</v>
      </c>
      <c r="V49" s="162">
        <f t="shared" si="43"/>
        <v>0.81347969794119879</v>
      </c>
      <c r="W49" s="162">
        <f t="shared" si="43"/>
        <v>0.83131563409135056</v>
      </c>
      <c r="X49" s="162">
        <f t="shared" si="43"/>
        <v>0.87426035174268069</v>
      </c>
      <c r="Y49" s="162">
        <f t="shared" si="43"/>
        <v>0.91509215955719359</v>
      </c>
      <c r="Z49" s="162">
        <f t="shared" si="43"/>
        <v>0.8671515601703792</v>
      </c>
      <c r="AA49" s="162">
        <f t="shared" si="43"/>
        <v>0.90095677720695022</v>
      </c>
      <c r="AB49" s="163">
        <f t="shared" ref="AB49:AK49" si="44">AB51</f>
        <v>0.93125162594997157</v>
      </c>
      <c r="AC49" s="163">
        <f t="shared" si="44"/>
        <v>0.95964040606409051</v>
      </c>
      <c r="AD49" s="163">
        <f t="shared" si="44"/>
        <v>0.98626186891064016</v>
      </c>
      <c r="AE49" s="163">
        <f t="shared" si="44"/>
        <v>1.0112457913577226</v>
      </c>
      <c r="AF49" s="163">
        <f t="shared" si="44"/>
        <v>1.0347128997320909</v>
      </c>
      <c r="AG49" s="163">
        <f t="shared" si="44"/>
        <v>1.0567750546259893</v>
      </c>
      <c r="AH49" s="163">
        <f t="shared" si="44"/>
        <v>1.0775356015824717</v>
      </c>
      <c r="AI49" s="163">
        <f t="shared" si="44"/>
        <v>1.0970898210010158</v>
      </c>
      <c r="AJ49" s="163">
        <f t="shared" si="44"/>
        <v>1.1155254309411529</v>
      </c>
      <c r="AK49" s="163">
        <f t="shared" si="44"/>
        <v>1.1329231110665772</v>
      </c>
      <c r="AL49" s="277">
        <f t="shared" ref="AL49:BN49" si="45">AK49</f>
        <v>1.1329231110665772</v>
      </c>
      <c r="AM49" s="277">
        <f t="shared" si="45"/>
        <v>1.1329231110665772</v>
      </c>
      <c r="AN49" s="277">
        <f t="shared" si="45"/>
        <v>1.1329231110665772</v>
      </c>
      <c r="AO49" s="277">
        <f t="shared" si="45"/>
        <v>1.1329231110665772</v>
      </c>
      <c r="AP49" s="277">
        <f t="shared" si="45"/>
        <v>1.1329231110665772</v>
      </c>
      <c r="AQ49" s="277">
        <f t="shared" si="45"/>
        <v>1.1329231110665772</v>
      </c>
      <c r="AR49" s="277">
        <f t="shared" si="45"/>
        <v>1.1329231110665772</v>
      </c>
      <c r="AS49" s="277">
        <f t="shared" si="45"/>
        <v>1.1329231110665772</v>
      </c>
      <c r="AT49" s="277">
        <f t="shared" si="45"/>
        <v>1.1329231110665772</v>
      </c>
      <c r="AU49" s="277">
        <f t="shared" si="45"/>
        <v>1.1329231110665772</v>
      </c>
      <c r="AV49" s="277">
        <f t="shared" si="45"/>
        <v>1.1329231110665772</v>
      </c>
      <c r="AW49" s="277">
        <f t="shared" si="45"/>
        <v>1.1329231110665772</v>
      </c>
      <c r="AX49" s="277">
        <f t="shared" si="45"/>
        <v>1.1329231110665772</v>
      </c>
      <c r="AY49" s="277">
        <f t="shared" si="45"/>
        <v>1.1329231110665772</v>
      </c>
      <c r="AZ49" s="277">
        <f t="shared" si="45"/>
        <v>1.1329231110665772</v>
      </c>
      <c r="BA49" s="277">
        <f t="shared" si="45"/>
        <v>1.1329231110665772</v>
      </c>
      <c r="BB49" s="277">
        <f t="shared" si="45"/>
        <v>1.1329231110665772</v>
      </c>
      <c r="BC49" s="277">
        <f t="shared" si="45"/>
        <v>1.1329231110665772</v>
      </c>
      <c r="BD49" s="277">
        <f t="shared" si="45"/>
        <v>1.1329231110665772</v>
      </c>
      <c r="BE49" s="277">
        <f t="shared" si="45"/>
        <v>1.1329231110665772</v>
      </c>
      <c r="BF49" s="277">
        <f t="shared" si="45"/>
        <v>1.1329231110665772</v>
      </c>
      <c r="BG49" s="277">
        <f t="shared" si="45"/>
        <v>1.1329231110665772</v>
      </c>
      <c r="BH49" s="277">
        <f t="shared" si="45"/>
        <v>1.1329231110665772</v>
      </c>
      <c r="BI49" s="277">
        <f t="shared" si="45"/>
        <v>1.1329231110665772</v>
      </c>
      <c r="BJ49" s="277">
        <f t="shared" si="45"/>
        <v>1.1329231110665772</v>
      </c>
      <c r="BK49" s="277">
        <f t="shared" si="45"/>
        <v>1.1329231110665772</v>
      </c>
      <c r="BL49" s="277">
        <f t="shared" si="45"/>
        <v>1.1329231110665772</v>
      </c>
      <c r="BM49" s="277">
        <f t="shared" si="45"/>
        <v>1.1329231110665772</v>
      </c>
      <c r="BN49" s="277">
        <f t="shared" si="45"/>
        <v>1.1329231110665772</v>
      </c>
      <c r="BO49" s="277">
        <f>BN49</f>
        <v>1.1329231110665772</v>
      </c>
      <c r="BP49" s="277">
        <f>BO49</f>
        <v>1.1329231110665772</v>
      </c>
      <c r="BQ49" s="277">
        <f t="shared" ref="BQ49:CD49" si="46">BP49</f>
        <v>1.1329231110665772</v>
      </c>
      <c r="BR49" s="277">
        <f t="shared" si="46"/>
        <v>1.1329231110665772</v>
      </c>
      <c r="BS49" s="277">
        <f t="shared" si="46"/>
        <v>1.1329231110665772</v>
      </c>
      <c r="BT49" s="277">
        <f t="shared" si="46"/>
        <v>1.1329231110665772</v>
      </c>
      <c r="BU49" s="277">
        <f t="shared" si="46"/>
        <v>1.1329231110665772</v>
      </c>
      <c r="BV49" s="277">
        <f t="shared" si="46"/>
        <v>1.1329231110665772</v>
      </c>
      <c r="BW49" s="277">
        <f t="shared" si="46"/>
        <v>1.1329231110665772</v>
      </c>
      <c r="BX49" s="277">
        <f t="shared" si="46"/>
        <v>1.1329231110665772</v>
      </c>
      <c r="BY49" s="277">
        <f t="shared" si="46"/>
        <v>1.1329231110665772</v>
      </c>
      <c r="BZ49" s="277">
        <f t="shared" si="46"/>
        <v>1.1329231110665772</v>
      </c>
      <c r="CA49" s="277">
        <f t="shared" si="46"/>
        <v>1.1329231110665772</v>
      </c>
      <c r="CB49" s="277">
        <f t="shared" si="46"/>
        <v>1.1329231110665772</v>
      </c>
      <c r="CC49" s="277">
        <f t="shared" si="46"/>
        <v>1.1329231110665772</v>
      </c>
      <c r="CD49" s="277">
        <f t="shared" si="46"/>
        <v>1.1329231110665772</v>
      </c>
      <c r="CG49" s="14"/>
      <c r="CH49" s="14"/>
    </row>
    <row r="50" spans="2:86" outlineLevel="1">
      <c r="D50" s="53" t="s">
        <v>133</v>
      </c>
      <c r="I50" t="s">
        <v>130</v>
      </c>
      <c r="J50" s="53" t="s">
        <v>82</v>
      </c>
      <c r="L50" s="297">
        <f t="shared" ref="L50:V50" si="47">SUM(L637:L638)</f>
        <v>14077880</v>
      </c>
      <c r="M50" s="297">
        <f t="shared" si="47"/>
        <v>21757559</v>
      </c>
      <c r="N50" s="297">
        <f t="shared" si="47"/>
        <v>25928266</v>
      </c>
      <c r="O50" s="297">
        <f t="shared" si="47"/>
        <v>30097700</v>
      </c>
      <c r="P50" s="297">
        <f t="shared" si="47"/>
        <v>38451135.000000007</v>
      </c>
      <c r="Q50" s="297">
        <f t="shared" si="47"/>
        <v>47128745.999999993</v>
      </c>
      <c r="R50" s="297">
        <f t="shared" si="47"/>
        <v>55395461.000000007</v>
      </c>
      <c r="S50" s="297">
        <f>SUM(S637:S638)</f>
        <v>66559462</v>
      </c>
      <c r="T50" s="297">
        <f t="shared" si="47"/>
        <v>75322524</v>
      </c>
      <c r="U50" s="297">
        <f t="shared" si="47"/>
        <v>83219086</v>
      </c>
      <c r="V50" s="297">
        <f t="shared" si="47"/>
        <v>91383493</v>
      </c>
      <c r="W50" s="297">
        <f>SUM(W637:W638)</f>
        <v>94583253</v>
      </c>
      <c r="X50" s="297">
        <f>SUM(X637:X638)</f>
        <v>100727228</v>
      </c>
      <c r="Y50" s="297">
        <f>SUM(Y637:Y638)</f>
        <v>106748307</v>
      </c>
      <c r="Z50" s="297">
        <f>SUM(Z637:Z638)</f>
        <v>102403584</v>
      </c>
      <c r="AA50" s="297">
        <f>SUM(AA637:AA638)</f>
        <v>107692042</v>
      </c>
      <c r="AB50" s="298">
        <f t="shared" ref="AB50:BP50" si="48">AB49*AB9</f>
        <v>112462789.49628527</v>
      </c>
      <c r="AC50" s="298">
        <f t="shared" si="48"/>
        <v>117053094.48795004</v>
      </c>
      <c r="AD50" s="298">
        <f t="shared" si="48"/>
        <v>121468681.85563037</v>
      </c>
      <c r="AE50" s="298">
        <f t="shared" si="48"/>
        <v>125715246.93097553</v>
      </c>
      <c r="AF50" s="298">
        <f t="shared" si="48"/>
        <v>129802451.2644324</v>
      </c>
      <c r="AG50" s="298">
        <f t="shared" si="48"/>
        <v>133743658.27533856</v>
      </c>
      <c r="AH50" s="298">
        <f t="shared" si="48"/>
        <v>137547026.28046894</v>
      </c>
      <c r="AI50" s="298">
        <f t="shared" si="48"/>
        <v>141216928.68648154</v>
      </c>
      <c r="AJ50" s="298">
        <f t="shared" si="48"/>
        <v>144758684.32625878</v>
      </c>
      <c r="AK50" s="298">
        <f t="shared" si="48"/>
        <v>148176774.98417541</v>
      </c>
      <c r="AL50" s="298">
        <f t="shared" si="48"/>
        <v>149309737.96974331</v>
      </c>
      <c r="AM50" s="298">
        <f t="shared" si="48"/>
        <v>150414921.03979307</v>
      </c>
      <c r="AN50" s="298">
        <f t="shared" si="48"/>
        <v>151492067.03240874</v>
      </c>
      <c r="AO50" s="298">
        <f t="shared" si="48"/>
        <v>152539494.77014866</v>
      </c>
      <c r="AP50" s="298">
        <f t="shared" si="48"/>
        <v>153557394.89786798</v>
      </c>
      <c r="AQ50" s="298">
        <f t="shared" si="48"/>
        <v>154549193.08367604</v>
      </c>
      <c r="AR50" s="298">
        <f t="shared" si="48"/>
        <v>155515405.56741193</v>
      </c>
      <c r="AS50" s="298">
        <f t="shared" si="48"/>
        <v>156454580.59359819</v>
      </c>
      <c r="AT50" s="298">
        <f t="shared" si="48"/>
        <v>157366349.9877761</v>
      </c>
      <c r="AU50" s="298">
        <f t="shared" si="48"/>
        <v>158250536.20119295</v>
      </c>
      <c r="AV50" s="298">
        <f t="shared" si="48"/>
        <v>159107094.53455359</v>
      </c>
      <c r="AW50" s="298">
        <f t="shared" si="48"/>
        <v>159935875.23191106</v>
      </c>
      <c r="AX50" s="298">
        <f t="shared" si="48"/>
        <v>160736673.38736492</v>
      </c>
      <c r="AY50" s="298">
        <f t="shared" si="48"/>
        <v>161509411.63016012</v>
      </c>
      <c r="AZ50" s="298">
        <f t="shared" si="48"/>
        <v>162254256.81181538</v>
      </c>
      <c r="BA50" s="298">
        <f t="shared" si="48"/>
        <v>162971414.94090599</v>
      </c>
      <c r="BB50" s="298">
        <f t="shared" si="48"/>
        <v>163660943.77282682</v>
      </c>
      <c r="BC50" s="298">
        <f t="shared" si="48"/>
        <v>164322883.67794082</v>
      </c>
      <c r="BD50" s="298">
        <f t="shared" si="48"/>
        <v>164957368.07336906</v>
      </c>
      <c r="BE50" s="298">
        <f t="shared" si="48"/>
        <v>165564726.09684262</v>
      </c>
      <c r="BF50" s="298">
        <f t="shared" si="48"/>
        <v>166145375.67385021</v>
      </c>
      <c r="BG50" s="298">
        <f t="shared" si="48"/>
        <v>166699647.06181824</v>
      </c>
      <c r="BH50" s="298">
        <f t="shared" si="48"/>
        <v>167227844.16635224</v>
      </c>
      <c r="BI50" s="298">
        <f t="shared" si="48"/>
        <v>167705032.17437541</v>
      </c>
      <c r="BJ50" s="298">
        <f t="shared" si="48"/>
        <v>167924600.45124257</v>
      </c>
      <c r="BK50" s="298">
        <f t="shared" si="48"/>
        <v>168144456.19848308</v>
      </c>
      <c r="BL50" s="298">
        <f t="shared" si="48"/>
        <v>168364599.79246825</v>
      </c>
      <c r="BM50" s="298">
        <f t="shared" si="48"/>
        <v>168585031.6100623</v>
      </c>
      <c r="BN50" s="298">
        <f t="shared" si="48"/>
        <v>168805752.02862275</v>
      </c>
      <c r="BO50" s="298">
        <f t="shared" si="48"/>
        <v>169026761.42600119</v>
      </c>
      <c r="BP50" s="298">
        <f t="shared" si="48"/>
        <v>169248060.18054393</v>
      </c>
      <c r="BQ50" s="298">
        <f t="shared" ref="BQ50:CD50" si="49">BQ49*BQ9</f>
        <v>169469648.67109272</v>
      </c>
      <c r="BR50" s="298">
        <f t="shared" si="49"/>
        <v>169691527.27698514</v>
      </c>
      <c r="BS50" s="298">
        <f t="shared" si="49"/>
        <v>169913696.37805557</v>
      </c>
      <c r="BT50" s="298">
        <f t="shared" si="49"/>
        <v>170136156.35463557</v>
      </c>
      <c r="BU50" s="298">
        <f t="shared" si="49"/>
        <v>170358907.58755472</v>
      </c>
      <c r="BV50" s="298">
        <f t="shared" si="49"/>
        <v>170581950.45814121</v>
      </c>
      <c r="BW50" s="298">
        <f t="shared" si="49"/>
        <v>170805285.34822246</v>
      </c>
      <c r="BX50" s="298">
        <f t="shared" si="49"/>
        <v>171028912.64012578</v>
      </c>
      <c r="BY50" s="298">
        <f t="shared" si="49"/>
        <v>171252832.71667907</v>
      </c>
      <c r="BZ50" s="298">
        <f t="shared" si="49"/>
        <v>171477045.96121144</v>
      </c>
      <c r="CA50" s="298">
        <f t="shared" si="49"/>
        <v>171701552.75755388</v>
      </c>
      <c r="CB50" s="298">
        <f t="shared" si="49"/>
        <v>171926353.49003991</v>
      </c>
      <c r="CC50" s="298">
        <f t="shared" si="49"/>
        <v>172151448.54350626</v>
      </c>
      <c r="CD50" s="298">
        <f t="shared" si="49"/>
        <v>172376838.30329344</v>
      </c>
      <c r="CG50" s="14"/>
      <c r="CH50" s="14"/>
    </row>
    <row r="51" spans="2:86" outlineLevel="1">
      <c r="D51" t="s">
        <v>134</v>
      </c>
      <c r="I51" t="s">
        <v>130</v>
      </c>
      <c r="J51" s="53" t="s">
        <v>83</v>
      </c>
      <c r="L51" s="121">
        <f>Saturation.Mobile/(1+EXP(-A.Mobile-B.Mobile*LN(L$3-Base.Mobile)))</f>
        <v>0.14441308229958139</v>
      </c>
      <c r="M51" s="121">
        <f t="shared" ref="M51:BX51" si="50">Saturation.Mobile/(1+EXP(-A.Mobile-B.Mobile*LN(M$3-Base.Mobile)))</f>
        <v>0.20839500036839989</v>
      </c>
      <c r="N51" s="121">
        <f t="shared" si="50"/>
        <v>0.2734016276970086</v>
      </c>
      <c r="O51" s="121">
        <f t="shared" si="50"/>
        <v>0.33770699368274953</v>
      </c>
      <c r="P51" s="121">
        <f t="shared" si="50"/>
        <v>0.40021441537013136</v>
      </c>
      <c r="Q51" s="121">
        <f t="shared" si="50"/>
        <v>0.46024894586812393</v>
      </c>
      <c r="R51" s="121">
        <f t="shared" si="50"/>
        <v>0.51742421600628574</v>
      </c>
      <c r="S51" s="121">
        <f t="shared" si="50"/>
        <v>0.57155175439075157</v>
      </c>
      <c r="T51" s="121">
        <f t="shared" si="50"/>
        <v>0.62257761269049583</v>
      </c>
      <c r="U51" s="121">
        <f>Saturation.Mobile/(1+EXP(-A.Mobile-B.Mobile*LN(U$3-Base.Mobile)))</f>
        <v>0.67053764796765791</v>
      </c>
      <c r="V51" s="121">
        <f>Saturation.Mobile/(1+EXP(-A.Mobile-B.Mobile*LN(V$3-Base.Mobile)))</f>
        <v>0.71552593308622769</v>
      </c>
      <c r="W51" s="121">
        <f>Saturation.Mobile/(1+EXP(-A.Mobile-B.Mobile*LN(W$3-Base.Mobile)))</f>
        <v>0.75767252536287433</v>
      </c>
      <c r="X51" s="121">
        <f t="shared" si="50"/>
        <v>0.79712793714064656</v>
      </c>
      <c r="Y51" s="121">
        <f t="shared" si="50"/>
        <v>0.83405240738963127</v>
      </c>
      <c r="Z51" s="121">
        <f t="shared" si="50"/>
        <v>0.86860860521000183</v>
      </c>
      <c r="AA51" s="121">
        <f>Saturation.Mobile/(1+EXP(-A.Mobile-B.Mobile*LN(AA$3-Base.Mobile)))</f>
        <v>0.90095677720695022</v>
      </c>
      <c r="AB51" s="121">
        <f t="shared" si="50"/>
        <v>0.93125162594997157</v>
      </c>
      <c r="AC51" s="121">
        <f t="shared" si="50"/>
        <v>0.95964040606409051</v>
      </c>
      <c r="AD51" s="121">
        <f t="shared" si="50"/>
        <v>0.98626186891064016</v>
      </c>
      <c r="AE51" s="121">
        <f t="shared" si="50"/>
        <v>1.0112457913577226</v>
      </c>
      <c r="AF51" s="121">
        <f t="shared" si="50"/>
        <v>1.0347128997320909</v>
      </c>
      <c r="AG51" s="121">
        <f t="shared" si="50"/>
        <v>1.0567750546259893</v>
      </c>
      <c r="AH51" s="121">
        <f t="shared" si="50"/>
        <v>1.0775356015824717</v>
      </c>
      <c r="AI51" s="121">
        <f t="shared" si="50"/>
        <v>1.0970898210010158</v>
      </c>
      <c r="AJ51" s="121">
        <f t="shared" si="50"/>
        <v>1.1155254309411529</v>
      </c>
      <c r="AK51" s="121">
        <f t="shared" si="50"/>
        <v>1.1329231110665772</v>
      </c>
      <c r="AL51" s="121">
        <f t="shared" si="50"/>
        <v>1.1493570263678992</v>
      </c>
      <c r="AM51" s="121">
        <f t="shared" si="50"/>
        <v>1.1648953366889749</v>
      </c>
      <c r="AN51" s="121">
        <f t="shared" si="50"/>
        <v>1.1796006832991912</v>
      </c>
      <c r="AO51" s="121">
        <f t="shared" si="50"/>
        <v>1.1935306474098892</v>
      </c>
      <c r="AP51" s="121">
        <f t="shared" si="50"/>
        <v>1.2067381780668307</v>
      </c>
      <c r="AQ51" s="121">
        <f t="shared" si="50"/>
        <v>1.2192719885803187</v>
      </c>
      <c r="AR51" s="121">
        <f t="shared" si="50"/>
        <v>1.2311769218101687</v>
      </c>
      <c r="AS51" s="121">
        <f t="shared" si="50"/>
        <v>1.2424942853704237</v>
      </c>
      <c r="AT51" s="121">
        <f t="shared" si="50"/>
        <v>1.2532621582784786</v>
      </c>
      <c r="AU51" s="121">
        <f t="shared" si="50"/>
        <v>1.2635156708316624</v>
      </c>
      <c r="AV51" s="121">
        <f t="shared" si="50"/>
        <v>1.2732872596135243</v>
      </c>
      <c r="AW51" s="121">
        <f t="shared" si="50"/>
        <v>1.282606899556775</v>
      </c>
      <c r="AX51" s="121">
        <f t="shared" si="50"/>
        <v>1.2915023149519198</v>
      </c>
      <c r="AY51" s="121">
        <f t="shared" si="50"/>
        <v>1.2999991712127525</v>
      </c>
      <c r="AZ51" s="121">
        <f t="shared" si="50"/>
        <v>1.3081212491080563</v>
      </c>
      <c r="BA51" s="121">
        <f t="shared" si="50"/>
        <v>1.3158906030542186</v>
      </c>
      <c r="BB51" s="121">
        <f t="shared" si="50"/>
        <v>1.3233277049436976</v>
      </c>
      <c r="BC51" s="121">
        <f t="shared" si="50"/>
        <v>1.3304515748645709</v>
      </c>
      <c r="BD51" s="121">
        <f t="shared" si="50"/>
        <v>1.3372798999501139</v>
      </c>
      <c r="BE51" s="121">
        <f t="shared" si="50"/>
        <v>1.3438291424866731</v>
      </c>
      <c r="BF51" s="121">
        <f t="shared" si="50"/>
        <v>1.3501146383042082</v>
      </c>
      <c r="BG51" s="121">
        <f t="shared" si="50"/>
        <v>1.3561506863774182</v>
      </c>
      <c r="BH51" s="121">
        <f t="shared" si="50"/>
        <v>1.3619506304765172</v>
      </c>
      <c r="BI51" s="121">
        <f t="shared" si="50"/>
        <v>1.3675269336254019</v>
      </c>
      <c r="BJ51" s="121">
        <f t="shared" si="50"/>
        <v>1.3728912460508533</v>
      </c>
      <c r="BK51" s="121">
        <f t="shared" si="50"/>
        <v>1.378054467239171</v>
      </c>
      <c r="BL51" s="121">
        <f t="shared" si="50"/>
        <v>1.3830268026557755</v>
      </c>
      <c r="BM51" s="121">
        <f t="shared" si="50"/>
        <v>1.3878178156283667</v>
      </c>
      <c r="BN51" s="121">
        <f t="shared" si="50"/>
        <v>1.392436474844688</v>
      </c>
      <c r="BO51" s="121">
        <f t="shared" si="50"/>
        <v>1.3968911978713563</v>
      </c>
      <c r="BP51" s="121">
        <f t="shared" si="50"/>
        <v>1.4011898910601108</v>
      </c>
      <c r="BQ51" s="121">
        <f t="shared" si="50"/>
        <v>1.4053399861718019</v>
      </c>
      <c r="BR51" s="121">
        <f t="shared" si="50"/>
        <v>1.4093484740160513</v>
      </c>
      <c r="BS51" s="121">
        <f t="shared" si="50"/>
        <v>1.4132219353754474</v>
      </c>
      <c r="BT51" s="121">
        <f t="shared" si="50"/>
        <v>1.4169665694570182</v>
      </c>
      <c r="BU51" s="121">
        <f t="shared" si="50"/>
        <v>1.4205882200902833</v>
      </c>
      <c r="BV51" s="121">
        <f t="shared" si="50"/>
        <v>1.4240923998701167</v>
      </c>
      <c r="BW51" s="121">
        <f t="shared" si="50"/>
        <v>1.4274843124237262</v>
      </c>
      <c r="BX51" s="121">
        <f t="shared" si="50"/>
        <v>1.4307688729640557</v>
      </c>
      <c r="BY51" s="121">
        <f t="shared" ref="BY51:CD51" si="51">Saturation.Mobile/(1+EXP(-A.Mobile-B.Mobile*LN(BY$3-Base.Mobile)))</f>
        <v>1.4339507272766185</v>
      </c>
      <c r="BZ51" s="121">
        <f t="shared" si="51"/>
        <v>1.4370342692730145</v>
      </c>
      <c r="CA51" s="121">
        <f t="shared" si="51"/>
        <v>1.4400236572320071</v>
      </c>
      <c r="CB51" s="121">
        <f t="shared" si="51"/>
        <v>1.442922828837885</v>
      </c>
      <c r="CC51" s="121">
        <f t="shared" si="51"/>
        <v>1.4457355151157947</v>
      </c>
      <c r="CD51" s="121">
        <f t="shared" si="51"/>
        <v>1.448465253354656</v>
      </c>
      <c r="CG51" s="14"/>
      <c r="CH51" s="14"/>
    </row>
    <row r="52" spans="2:86" outlineLevel="1">
      <c r="U52" s="226"/>
      <c r="V52" s="226"/>
      <c r="W52" s="226"/>
      <c r="X52" s="226"/>
      <c r="Y52" s="226"/>
      <c r="Z52" s="226"/>
      <c r="CG52" s="14"/>
      <c r="CH52" s="14"/>
    </row>
    <row r="53" spans="2:86" ht="12" outlineLevel="1">
      <c r="B53" s="234"/>
      <c r="C53" s="234"/>
      <c r="D53" s="53" t="s">
        <v>84</v>
      </c>
      <c r="F53" s="139">
        <f>160%*(1+INDEX(scenario.mobile.penetration, MATCH(scenario.mobile.penetration.selected, scenarios,0)))</f>
        <v>1.6</v>
      </c>
      <c r="G53" s="19" t="s">
        <v>17</v>
      </c>
      <c r="H53" s="59" t="s">
        <v>164</v>
      </c>
      <c r="K53"/>
      <c r="CG53" s="14"/>
      <c r="CH53" s="14"/>
    </row>
    <row r="54" spans="2:86" ht="12" outlineLevel="1">
      <c r="D54" t="s">
        <v>85</v>
      </c>
      <c r="F54" s="46">
        <v>1997</v>
      </c>
      <c r="G54" s="19" t="s">
        <v>18</v>
      </c>
      <c r="CG54" s="14"/>
      <c r="CH54" s="14"/>
    </row>
    <row r="55" spans="2:86" ht="12" outlineLevel="1">
      <c r="D55" t="s">
        <v>86</v>
      </c>
      <c r="F55" s="46">
        <v>2000</v>
      </c>
      <c r="G55" s="19" t="s">
        <v>19</v>
      </c>
      <c r="CG55" s="14"/>
      <c r="CH55" s="14"/>
    </row>
    <row r="56" spans="2:86" ht="12" outlineLevel="1">
      <c r="D56" t="s">
        <v>87</v>
      </c>
      <c r="F56" s="54">
        <f>INDEX($L$49:$BM$49,MATCH(TimeA.Mobile,L$3:BM$3,0))</f>
        <v>0.14441308229958139</v>
      </c>
      <c r="G56" s="19" t="s">
        <v>20</v>
      </c>
      <c r="CG56" s="14"/>
      <c r="CH56" s="14"/>
    </row>
    <row r="57" spans="2:86" ht="12" outlineLevel="1">
      <c r="D57" t="s">
        <v>88</v>
      </c>
      <c r="F57" s="46">
        <v>2015</v>
      </c>
      <c r="G57" s="19" t="s">
        <v>21</v>
      </c>
      <c r="CG57" s="14"/>
      <c r="CH57" s="14"/>
    </row>
    <row r="58" spans="2:86" ht="12" outlineLevel="1">
      <c r="D58" t="s">
        <v>89</v>
      </c>
      <c r="F58" s="54">
        <f>INDEX($L$49:$BM$49,MATCH(TimeB.Mobile,L$3:BM$3,0))</f>
        <v>0.90095677720695022</v>
      </c>
      <c r="G58" s="19" t="s">
        <v>22</v>
      </c>
      <c r="CG58" s="14"/>
      <c r="CH58" s="14"/>
    </row>
    <row r="59" spans="2:86" ht="12" outlineLevel="1">
      <c r="D59" t="s">
        <v>90</v>
      </c>
      <c r="F59" s="60">
        <f>-B.Mobile*LN(TimeB.Mobile-Base.Mobile)-LN(Saturation.Mobile/NumberB.Mobile-1)</f>
        <v>-3.8827379224515868</v>
      </c>
      <c r="G59" s="19" t="s">
        <v>23</v>
      </c>
      <c r="CG59" s="14"/>
      <c r="CH59" s="14"/>
    </row>
    <row r="60" spans="2:86" ht="12" outlineLevel="1">
      <c r="D60" t="s">
        <v>91</v>
      </c>
      <c r="F60" s="60">
        <f>(LN(Saturation.Mobile/NumberA.Mobile-1)-LN(Saturation.Mobile/NumberB.Mobile-1))/(LN(TimeB.Mobile-Base.Mobile)-LN(TimeA.Mobile-Base.Mobile))</f>
        <v>1.4311247748945051</v>
      </c>
      <c r="G60" s="19" t="s">
        <v>24</v>
      </c>
      <c r="CG60" s="14"/>
      <c r="CH60" s="14"/>
    </row>
    <row r="61" spans="2:86" outlineLevel="1">
      <c r="CG61" s="14"/>
      <c r="CH61" s="14"/>
    </row>
    <row r="62" spans="2:86" outlineLevel="1">
      <c r="K62"/>
    </row>
    <row r="63" spans="2:86" ht="15.5" outlineLevel="1">
      <c r="B63" s="17" t="s">
        <v>140</v>
      </c>
      <c r="C63" s="17"/>
      <c r="D63" s="17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CG63" s="14"/>
      <c r="CH63" s="14"/>
    </row>
    <row r="64" spans="2:86" outlineLevel="1">
      <c r="P64" s="70"/>
      <c r="Q64" s="70"/>
      <c r="R64" s="70"/>
      <c r="S64" s="70"/>
      <c r="T64" s="70"/>
      <c r="U64" s="70"/>
      <c r="V64" s="7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CG64" s="14"/>
      <c r="CH64" s="14"/>
    </row>
    <row r="65" spans="1:86" s="77" customFormat="1" outlineLevel="1">
      <c r="A65" s="234"/>
      <c r="C65" s="52" t="s">
        <v>161</v>
      </c>
      <c r="K65" s="97"/>
      <c r="L65" s="79">
        <f t="array" ref="L65:BP65">L66:BP66+L67:BP67+L68:BP68+L69:BP69+L70:BP70</f>
        <v>111963</v>
      </c>
      <c r="M65" s="79">
        <v>111070</v>
      </c>
      <c r="N65" s="79">
        <v>231486</v>
      </c>
      <c r="O65" s="79">
        <v>428371</v>
      </c>
      <c r="P65" s="79">
        <v>1055328</v>
      </c>
      <c r="Q65" s="79">
        <v>1921896</v>
      </c>
      <c r="R65" s="79">
        <v>3083989</v>
      </c>
      <c r="S65" s="79">
        <v>4603658</v>
      </c>
      <c r="T65" s="79">
        <v>7950116</v>
      </c>
      <c r="U65" s="79">
        <v>10463672</v>
      </c>
      <c r="V65" s="79">
        <v>19663592</v>
      </c>
      <c r="W65" s="79">
        <v>30908860</v>
      </c>
      <c r="X65" s="79">
        <v>45384360.25</v>
      </c>
      <c r="Y65" s="79">
        <v>48194188.666666664</v>
      </c>
      <c r="Z65" s="79">
        <v>65535048.083333336</v>
      </c>
      <c r="AA65" s="79">
        <v>78234323</v>
      </c>
      <c r="AB65" s="79">
        <v>85212374.614849269</v>
      </c>
      <c r="AC65" s="79">
        <v>90131961.318004876</v>
      </c>
      <c r="AD65" s="79">
        <v>94752473.680261344</v>
      </c>
      <c r="AE65" s="79">
        <v>99089300.02322115</v>
      </c>
      <c r="AF65" s="79">
        <v>103160204.75721923</v>
      </c>
      <c r="AG65" s="79">
        <v>106983834.02999155</v>
      </c>
      <c r="AH65" s="79">
        <v>110577453.67796944</v>
      </c>
      <c r="AI65" s="79">
        <v>113958472.13475952</v>
      </c>
      <c r="AJ65" s="79">
        <v>117145290.19165514</v>
      </c>
      <c r="AK65" s="79">
        <v>120151579.84676456</v>
      </c>
      <c r="AL65" s="79">
        <v>121197753.36763394</v>
      </c>
      <c r="AM65" s="79">
        <v>122214147.50348279</v>
      </c>
      <c r="AN65" s="79">
        <v>123202187.66311678</v>
      </c>
      <c r="AO65" s="79">
        <v>124163161.05112138</v>
      </c>
      <c r="AP65" s="79">
        <v>125102644.13489062</v>
      </c>
      <c r="AQ65" s="79">
        <v>126020323.38176551</v>
      </c>
      <c r="AR65" s="79">
        <v>126910103.09558479</v>
      </c>
      <c r="AS65" s="79">
        <v>127771906.35912213</v>
      </c>
      <c r="AT65" s="79">
        <v>128606915.09146369</v>
      </c>
      <c r="AU65" s="79">
        <v>129415383.86374739</v>
      </c>
      <c r="AV65" s="79">
        <v>130195990.77945387</v>
      </c>
      <c r="AW65" s="79">
        <v>130947866.54336375</v>
      </c>
      <c r="AX65" s="79">
        <v>131671309.89281613</v>
      </c>
      <c r="AY65" s="79">
        <v>132367168.31170063</v>
      </c>
      <c r="AZ65" s="79">
        <v>133035604.48235826</v>
      </c>
      <c r="BA65" s="79">
        <v>133675523.44290504</v>
      </c>
      <c r="BB65" s="79">
        <v>134286193.31238285</v>
      </c>
      <c r="BC65" s="79">
        <v>134867913.7753379</v>
      </c>
      <c r="BD65" s="79">
        <v>135421537.61883295</v>
      </c>
      <c r="BE65" s="79">
        <v>135947435.45914742</v>
      </c>
      <c r="BF65" s="79">
        <v>136444988.73409602</v>
      </c>
      <c r="BG65" s="79">
        <v>136913841.35261795</v>
      </c>
      <c r="BH65" s="79">
        <v>137354494.63164893</v>
      </c>
      <c r="BI65" s="79">
        <v>137751022.01627004</v>
      </c>
      <c r="BJ65" s="79">
        <v>137934170.72572058</v>
      </c>
      <c r="BK65" s="79">
        <v>138117563.19021046</v>
      </c>
      <c r="BL65" s="79">
        <v>138301199.73450166</v>
      </c>
      <c r="BM65" s="79">
        <v>138485080.6837894</v>
      </c>
      <c r="BN65" s="79">
        <v>138669206.3637026</v>
      </c>
      <c r="BO65" s="79">
        <v>138853577.10030442</v>
      </c>
      <c r="BP65" s="79">
        <v>139038193.22009313</v>
      </c>
      <c r="BQ65" s="79">
        <f t="array" ref="BQ65">BQ66:DU66+BQ67:DU67+BQ68:DU68+BQ69:DU69+BQ70:DU70</f>
        <v>139223055.05000234</v>
      </c>
      <c r="BR65" s="79">
        <f t="array" ref="BR65">BR66:DV66+BR67:DV67+BR68:DV68+BR69:DV69+BR70:DV70</f>
        <v>139408162.91740176</v>
      </c>
      <c r="BS65" s="79">
        <f t="array" ref="BS65">BS66:DW66+BS67:DW67+BS68:DW68+BS69:DW69+BS70:DW70</f>
        <v>139593517.15009782</v>
      </c>
      <c r="BT65" s="79">
        <f t="array" ref="BT65">BT66:DX66+BT67:DX67+BT68:DX68+BT69:DX69+BT70:DX70</f>
        <v>139779118.07633409</v>
      </c>
      <c r="BU65" s="79">
        <f t="array" ref="BU65">BU66:DY66+BU67:DY67+BU68:DY68+BU69:DY69+BU70:DY70</f>
        <v>139964966.02479202</v>
      </c>
      <c r="BV65" s="79">
        <f t="array" ref="BV65">BV66:DZ66+BV67:DZ67+BV68:DZ68+BV69:DZ69+BV70:DZ70</f>
        <v>140151061.32459143</v>
      </c>
      <c r="BW65" s="79">
        <f t="array" ref="BW65">BW66:EA66+BW67:EA67+BW68:EA68+BW69:EA69+BW70:EA70</f>
        <v>140337404.30529118</v>
      </c>
      <c r="BX65" s="79">
        <f t="array" ref="BX65">BX66:EB66+BX67:EB67+BX68:EB68+BX69:EB69+BX70:EB70</f>
        <v>140523995.29688963</v>
      </c>
      <c r="BY65" s="79">
        <f t="array" ref="BY65">BY66:EC66+BY67:EC67+BY68:EC68+BY69:EC69+BY70:EC70</f>
        <v>140710834.62982544</v>
      </c>
      <c r="BZ65" s="79">
        <f t="array" ref="BZ65">BZ66:ED66+BZ67:ED67+BZ68:ED68+BZ69:ED69+BZ70:ED70</f>
        <v>140897922.63497788</v>
      </c>
      <c r="CA65" s="79">
        <f t="array" ref="CA65">CA66:EE66+CA67:EE67+CA68:EE68+CA69:EE69+CA70:EE70</f>
        <v>141085259.64366758</v>
      </c>
      <c r="CB65" s="79">
        <f t="array" ref="CB65">CB66:EF66+CB67:EF67+CB68:EF68+CB69:EF69+CB70:EF70</f>
        <v>141272845.98765719</v>
      </c>
      <c r="CC65" s="79">
        <f t="array" ref="CC65">CC66:EG66+CC67:EG67+CC68:EG68+CC69:EG69+CC70:EG70</f>
        <v>141460681.99915183</v>
      </c>
      <c r="CD65" s="79">
        <f t="array" ref="CD65">CD66:EH66+CD67:EH67+CD68:EH68+CD69:EH69+CD70:EH70</f>
        <v>141648768.01079965</v>
      </c>
      <c r="CG65" s="92"/>
      <c r="CH65" s="92"/>
    </row>
    <row r="66" spans="1:86" s="4" customFormat="1" outlineLevel="1">
      <c r="A66" s="234"/>
      <c r="D66" s="129" t="str">
        <f t="array" ref="D66:D70">Data.technologies</f>
        <v>Fija</v>
      </c>
      <c r="I66" t="s">
        <v>130</v>
      </c>
      <c r="J66" s="98" t="s">
        <v>82</v>
      </c>
      <c r="K66" s="97"/>
      <c r="L66" s="161">
        <f>L633</f>
        <v>111963</v>
      </c>
      <c r="M66" s="161">
        <f t="shared" ref="M66:AA66" si="52">M633</f>
        <v>111070</v>
      </c>
      <c r="N66" s="161">
        <f t="shared" si="52"/>
        <v>231486</v>
      </c>
      <c r="O66" s="161">
        <f t="shared" si="52"/>
        <v>428371</v>
      </c>
      <c r="P66" s="161">
        <f t="shared" si="52"/>
        <v>1055328</v>
      </c>
      <c r="Q66" s="161">
        <f t="shared" si="52"/>
        <v>1921896</v>
      </c>
      <c r="R66" s="161">
        <f t="shared" si="52"/>
        <v>3083989</v>
      </c>
      <c r="S66" s="161">
        <f t="shared" si="52"/>
        <v>4503658</v>
      </c>
      <c r="T66" s="161">
        <f t="shared" si="52"/>
        <v>7450116</v>
      </c>
      <c r="U66" s="161">
        <f t="shared" si="52"/>
        <v>9463672</v>
      </c>
      <c r="V66" s="161">
        <f t="shared" si="52"/>
        <v>11256984</v>
      </c>
      <c r="W66" s="161">
        <f t="shared" si="52"/>
        <v>12291710</v>
      </c>
      <c r="X66" s="161">
        <f t="shared" si="52"/>
        <v>13077275.5</v>
      </c>
      <c r="Y66" s="161">
        <f t="shared" si="52"/>
        <v>13579786.666666666</v>
      </c>
      <c r="Z66" s="161">
        <f t="shared" si="52"/>
        <v>14082297.833333334</v>
      </c>
      <c r="AA66" s="161">
        <f t="shared" si="52"/>
        <v>14584809</v>
      </c>
      <c r="AB66" s="161">
        <f t="shared" ref="AB66:BN66" si="53">AB81</f>
        <v>15398253.243435763</v>
      </c>
      <c r="AC66" s="161">
        <f t="shared" si="53"/>
        <v>16170262.687611405</v>
      </c>
      <c r="AD66" s="161">
        <f t="shared" si="53"/>
        <v>16904605.652456086</v>
      </c>
      <c r="AE66" s="161">
        <f t="shared" si="53"/>
        <v>17605696.058706935</v>
      </c>
      <c r="AF66" s="161">
        <f t="shared" si="53"/>
        <v>18275506.288719166</v>
      </c>
      <c r="AG66" s="161">
        <f t="shared" si="53"/>
        <v>18913239.689411927</v>
      </c>
      <c r="AH66" s="161">
        <f t="shared" si="53"/>
        <v>19519696.791598309</v>
      </c>
      <c r="AI66" s="161">
        <f t="shared" si="53"/>
        <v>20098490.120575823</v>
      </c>
      <c r="AJ66" s="161">
        <f t="shared" si="53"/>
        <v>20654103.29086579</v>
      </c>
      <c r="AK66" s="161">
        <f t="shared" si="53"/>
        <v>21187524.429688953</v>
      </c>
      <c r="AL66" s="161">
        <f t="shared" si="53"/>
        <v>21477016.536070738</v>
      </c>
      <c r="AM66" s="161">
        <f t="shared" si="53"/>
        <v>21755282.860715017</v>
      </c>
      <c r="AN66" s="161">
        <f t="shared" si="53"/>
        <v>22023920.565295693</v>
      </c>
      <c r="AO66" s="161">
        <f t="shared" si="53"/>
        <v>22285339.676362194</v>
      </c>
      <c r="AP66" s="161">
        <f t="shared" si="53"/>
        <v>22544989.333743129</v>
      </c>
      <c r="AQ66" s="161">
        <f t="shared" si="53"/>
        <v>22800268.075320557</v>
      </c>
      <c r="AR66" s="161">
        <f t="shared" si="53"/>
        <v>23044735.419537246</v>
      </c>
      <c r="AS66" s="161">
        <f t="shared" si="53"/>
        <v>23279284.045174967</v>
      </c>
      <c r="AT66" s="161">
        <f t="shared" si="53"/>
        <v>23505341.767058562</v>
      </c>
      <c r="AU66" s="161">
        <f t="shared" si="53"/>
        <v>23723281.737288497</v>
      </c>
      <c r="AV66" s="161">
        <f t="shared" si="53"/>
        <v>23931811.913035445</v>
      </c>
      <c r="AW66" s="161">
        <f t="shared" si="53"/>
        <v>24130163.017830256</v>
      </c>
      <c r="AX66" s="161">
        <f t="shared" si="53"/>
        <v>24318770.641220354</v>
      </c>
      <c r="AY66" s="161">
        <f t="shared" si="53"/>
        <v>24498533.941345226</v>
      </c>
      <c r="AZ66" s="161">
        <f t="shared" si="53"/>
        <v>24669504.164033975</v>
      </c>
      <c r="BA66" s="161">
        <f t="shared" si="53"/>
        <v>24830448.758741658</v>
      </c>
      <c r="BB66" s="161">
        <f t="shared" si="53"/>
        <v>24980597.270934071</v>
      </c>
      <c r="BC66" s="161">
        <f t="shared" si="53"/>
        <v>25120222.422667287</v>
      </c>
      <c r="BD66" s="161">
        <f t="shared" si="53"/>
        <v>25250087.894601531</v>
      </c>
      <c r="BE66" s="161">
        <f t="shared" si="53"/>
        <v>25370344.47906154</v>
      </c>
      <c r="BF66" s="161">
        <f t="shared" si="53"/>
        <v>25480094.490489129</v>
      </c>
      <c r="BG66" s="161">
        <f t="shared" si="53"/>
        <v>25578761.266048681</v>
      </c>
      <c r="BH66" s="161">
        <f t="shared" si="53"/>
        <v>25666643.150710821</v>
      </c>
      <c r="BI66" s="161">
        <f t="shared" si="53"/>
        <v>25744467.010603368</v>
      </c>
      <c r="BJ66" s="161">
        <f t="shared" si="53"/>
        <v>25780970.828355901</v>
      </c>
      <c r="BK66" s="161">
        <f t="shared" si="53"/>
        <v>25817526.405918024</v>
      </c>
      <c r="BL66" s="161">
        <f t="shared" si="53"/>
        <v>25854133.816681456</v>
      </c>
      <c r="BM66" s="161">
        <f t="shared" si="53"/>
        <v>25890793.134141982</v>
      </c>
      <c r="BN66" s="161">
        <f t="shared" si="53"/>
        <v>25927504.431899592</v>
      </c>
      <c r="BO66" s="161">
        <f>BO81</f>
        <v>25964267.783658639</v>
      </c>
      <c r="BP66" s="161">
        <f>BP81</f>
        <v>26001083.263227984</v>
      </c>
      <c r="BQ66" s="161">
        <f t="shared" ref="BQ66:CD66" si="54">BQ81</f>
        <v>26037950.944521151</v>
      </c>
      <c r="BR66" s="161">
        <f t="shared" si="54"/>
        <v>26074870.901556451</v>
      </c>
      <c r="BS66" s="161">
        <f t="shared" si="54"/>
        <v>26111843.208457161</v>
      </c>
      <c r="BT66" s="161">
        <f t="shared" si="54"/>
        <v>26148867.939451654</v>
      </c>
      <c r="BU66" s="161">
        <f t="shared" si="54"/>
        <v>26185945.168873556</v>
      </c>
      <c r="BV66" s="161">
        <f t="shared" si="54"/>
        <v>26223074.971161895</v>
      </c>
      <c r="BW66" s="161">
        <f t="shared" si="54"/>
        <v>26260257.420861244</v>
      </c>
      <c r="BX66" s="161">
        <f t="shared" si="54"/>
        <v>26297492.592621874</v>
      </c>
      <c r="BY66" s="161">
        <f t="shared" si="54"/>
        <v>26334780.561199911</v>
      </c>
      <c r="BZ66" s="161">
        <f t="shared" si="54"/>
        <v>26372121.401457474</v>
      </c>
      <c r="CA66" s="161">
        <f t="shared" si="54"/>
        <v>26409515.188362829</v>
      </c>
      <c r="CB66" s="161">
        <f t="shared" si="54"/>
        <v>26446961.996990554</v>
      </c>
      <c r="CC66" s="161">
        <f t="shared" si="54"/>
        <v>26484461.902521655</v>
      </c>
      <c r="CD66" s="161">
        <f t="shared" si="54"/>
        <v>26522014.980243769</v>
      </c>
    </row>
    <row r="67" spans="1:86" outlineLevel="1">
      <c r="D67" s="123" t="str">
        <v>Móvil</v>
      </c>
      <c r="I67" t="s">
        <v>130</v>
      </c>
      <c r="J67" s="53" t="s">
        <v>82</v>
      </c>
      <c r="S67" s="164">
        <f t="shared" ref="S67:AA67" si="55">S641</f>
        <v>100000</v>
      </c>
      <c r="T67" s="164">
        <f t="shared" si="55"/>
        <v>500000</v>
      </c>
      <c r="U67" s="164">
        <f t="shared" si="55"/>
        <v>1000000</v>
      </c>
      <c r="V67" s="164">
        <f t="shared" si="55"/>
        <v>8406608</v>
      </c>
      <c r="W67" s="164">
        <f t="shared" si="55"/>
        <v>18617150</v>
      </c>
      <c r="X67" s="164">
        <f t="shared" si="55"/>
        <v>32307084.75</v>
      </c>
      <c r="Y67" s="164">
        <f t="shared" si="55"/>
        <v>34614402</v>
      </c>
      <c r="Z67" s="164">
        <f t="shared" si="55"/>
        <v>51452750.25</v>
      </c>
      <c r="AA67" s="164">
        <f t="shared" si="55"/>
        <v>63649514</v>
      </c>
      <c r="AB67" s="278">
        <f t="shared" ref="AB67:BN67" si="56">AB95</f>
        <v>69814121.371413514</v>
      </c>
      <c r="AC67" s="278">
        <f t="shared" si="56"/>
        <v>73961698.630393475</v>
      </c>
      <c r="AD67" s="278">
        <f t="shared" si="56"/>
        <v>77847868.027805254</v>
      </c>
      <c r="AE67" s="278">
        <f t="shared" si="56"/>
        <v>81483603.964514211</v>
      </c>
      <c r="AF67" s="278">
        <f t="shared" si="56"/>
        <v>84884698.468500063</v>
      </c>
      <c r="AG67" s="278">
        <f t="shared" si="56"/>
        <v>88070594.340579629</v>
      </c>
      <c r="AH67" s="278">
        <f t="shared" si="56"/>
        <v>91057756.886371136</v>
      </c>
      <c r="AI67" s="278">
        <f t="shared" si="56"/>
        <v>93859982.014183685</v>
      </c>
      <c r="AJ67" s="278">
        <f t="shared" si="56"/>
        <v>96491186.90078935</v>
      </c>
      <c r="AK67" s="278">
        <f t="shared" si="56"/>
        <v>98964055.417075604</v>
      </c>
      <c r="AL67" s="278">
        <f t="shared" si="56"/>
        <v>99720736.831563205</v>
      </c>
      <c r="AM67" s="278">
        <f t="shared" si="56"/>
        <v>100458864.64276777</v>
      </c>
      <c r="AN67" s="278">
        <f t="shared" si="56"/>
        <v>101178267.09782109</v>
      </c>
      <c r="AO67" s="278">
        <f t="shared" si="56"/>
        <v>101877821.37475918</v>
      </c>
      <c r="AP67" s="278">
        <f t="shared" si="56"/>
        <v>102557654.80114749</v>
      </c>
      <c r="AQ67" s="278">
        <f t="shared" si="56"/>
        <v>103220055.30644496</v>
      </c>
      <c r="AR67" s="278">
        <f t="shared" si="56"/>
        <v>103865367.67604755</v>
      </c>
      <c r="AS67" s="278">
        <f t="shared" si="56"/>
        <v>104492622.31394716</v>
      </c>
      <c r="AT67" s="278">
        <f t="shared" si="56"/>
        <v>105101573.32440512</v>
      </c>
      <c r="AU67" s="278">
        <f t="shared" si="56"/>
        <v>105692102.1264589</v>
      </c>
      <c r="AV67" s="278">
        <f t="shared" si="56"/>
        <v>106264178.86641842</v>
      </c>
      <c r="AW67" s="278">
        <f t="shared" si="56"/>
        <v>106817703.5255335</v>
      </c>
      <c r="AX67" s="278">
        <f t="shared" si="56"/>
        <v>107352539.25159577</v>
      </c>
      <c r="AY67" s="278">
        <f t="shared" si="56"/>
        <v>107868634.3703554</v>
      </c>
      <c r="AZ67" s="278">
        <f t="shared" si="56"/>
        <v>108366100.31832428</v>
      </c>
      <c r="BA67" s="278">
        <f t="shared" si="56"/>
        <v>108845074.68416338</v>
      </c>
      <c r="BB67" s="278">
        <f t="shared" si="56"/>
        <v>109305596.04144877</v>
      </c>
      <c r="BC67" s="278">
        <f t="shared" si="56"/>
        <v>109747691.35267061</v>
      </c>
      <c r="BD67" s="278">
        <f t="shared" si="56"/>
        <v>110171449.72423142</v>
      </c>
      <c r="BE67" s="278">
        <f t="shared" si="56"/>
        <v>110577090.98008588</v>
      </c>
      <c r="BF67" s="278">
        <f t="shared" si="56"/>
        <v>110964894.24360688</v>
      </c>
      <c r="BG67" s="278">
        <f t="shared" si="56"/>
        <v>111335080.08656928</v>
      </c>
      <c r="BH67" s="278">
        <f t="shared" si="56"/>
        <v>111687851.48093811</v>
      </c>
      <c r="BI67" s="278">
        <f t="shared" si="56"/>
        <v>112006555.00566667</v>
      </c>
      <c r="BJ67" s="278">
        <f t="shared" si="56"/>
        <v>112153199.89736468</v>
      </c>
      <c r="BK67" s="278">
        <f t="shared" si="56"/>
        <v>112300036.78429244</v>
      </c>
      <c r="BL67" s="278">
        <f t="shared" si="56"/>
        <v>112447065.91782022</v>
      </c>
      <c r="BM67" s="278">
        <f t="shared" si="56"/>
        <v>112594287.54964742</v>
      </c>
      <c r="BN67" s="278">
        <f t="shared" si="56"/>
        <v>112741701.93180299</v>
      </c>
      <c r="BO67" s="278">
        <f>BO95</f>
        <v>112889309.31664579</v>
      </c>
      <c r="BP67" s="278">
        <f>BP95</f>
        <v>113037109.95686513</v>
      </c>
      <c r="BQ67" s="278">
        <f t="shared" ref="BQ67:CD67" si="57">BQ95</f>
        <v>113185104.10548118</v>
      </c>
      <c r="BR67" s="278">
        <f t="shared" si="57"/>
        <v>113333292.01584531</v>
      </c>
      <c r="BS67" s="278">
        <f t="shared" si="57"/>
        <v>113481673.94164066</v>
      </c>
      <c r="BT67" s="278">
        <f t="shared" si="57"/>
        <v>113630250.13688242</v>
      </c>
      <c r="BU67" s="278">
        <f t="shared" si="57"/>
        <v>113779020.85591845</v>
      </c>
      <c r="BV67" s="278">
        <f t="shared" si="57"/>
        <v>113927986.35342953</v>
      </c>
      <c r="BW67" s="278">
        <f t="shared" si="57"/>
        <v>114077146.88442993</v>
      </c>
      <c r="BX67" s="278">
        <f t="shared" si="57"/>
        <v>114226502.70426777</v>
      </c>
      <c r="BY67" s="278">
        <f t="shared" si="57"/>
        <v>114376054.06862554</v>
      </c>
      <c r="BZ67" s="278">
        <f t="shared" si="57"/>
        <v>114525801.23352039</v>
      </c>
      <c r="CA67" s="278">
        <f t="shared" si="57"/>
        <v>114675744.45530476</v>
      </c>
      <c r="CB67" s="278">
        <f t="shared" si="57"/>
        <v>114825883.99066664</v>
      </c>
      <c r="CC67" s="278">
        <f t="shared" si="57"/>
        <v>114976220.09663016</v>
      </c>
      <c r="CD67" s="278">
        <f t="shared" si="57"/>
        <v>115126753.03055587</v>
      </c>
      <c r="CG67" s="14"/>
      <c r="CH67" s="14"/>
    </row>
    <row r="68" spans="1:86" outlineLevel="1">
      <c r="D68" s="123" t="str">
        <v>spare</v>
      </c>
      <c r="I68" t="s">
        <v>130</v>
      </c>
      <c r="J68" s="53" t="s">
        <v>82</v>
      </c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CG68" s="14"/>
      <c r="CH68" s="14"/>
    </row>
    <row r="69" spans="1:86" outlineLevel="1">
      <c r="D69" s="123" t="str">
        <v>spare</v>
      </c>
      <c r="I69" t="s">
        <v>130</v>
      </c>
      <c r="J69" s="53" t="s">
        <v>82</v>
      </c>
      <c r="CG69" s="14"/>
      <c r="CH69" s="14"/>
    </row>
    <row r="70" spans="1:86" outlineLevel="1">
      <c r="D70" s="123" t="str">
        <v>spare</v>
      </c>
      <c r="I70" t="s">
        <v>130</v>
      </c>
      <c r="J70" s="53" t="s">
        <v>82</v>
      </c>
      <c r="CG70" s="14"/>
      <c r="CH70" s="14"/>
    </row>
    <row r="71" spans="1:86" outlineLevel="1">
      <c r="CG71" s="14"/>
      <c r="CH71" s="14"/>
    </row>
    <row r="72" spans="1:86" s="77" customFormat="1" outlineLevel="1">
      <c r="A72" s="234"/>
      <c r="C72" s="52" t="s">
        <v>548</v>
      </c>
      <c r="K72" s="9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CG72" s="92"/>
      <c r="CH72" s="92"/>
    </row>
    <row r="73" spans="1:86" s="130" customFormat="1" outlineLevel="1">
      <c r="A73" s="236"/>
      <c r="D73" s="131" t="str">
        <f t="array" ref="D73:D77">Data.technologies</f>
        <v>Fija</v>
      </c>
      <c r="H73" s="130" t="s">
        <v>123</v>
      </c>
      <c r="I73" t="s">
        <v>130</v>
      </c>
      <c r="J73" s="132" t="s">
        <v>82</v>
      </c>
      <c r="K73" s="133"/>
      <c r="L73" s="227">
        <f t="shared" ref="L73:BO73" si="58">L66/L$30</f>
        <v>5.027770547969196E-3</v>
      </c>
      <c r="M73" s="227">
        <f t="shared" si="58"/>
        <v>4.8766549640119373E-3</v>
      </c>
      <c r="N73" s="227">
        <f t="shared" si="58"/>
        <v>9.9423610552401096E-3</v>
      </c>
      <c r="O73" s="227">
        <f t="shared" si="58"/>
        <v>1.800654293787321E-2</v>
      </c>
      <c r="P73" s="227">
        <f t="shared" si="58"/>
        <v>4.3435064420644869E-2</v>
      </c>
      <c r="Q73" s="227">
        <f t="shared" si="58"/>
        <v>7.7484480595074304E-2</v>
      </c>
      <c r="R73" s="227">
        <f t="shared" si="58"/>
        <v>0.12045068509681017</v>
      </c>
      <c r="S73" s="227">
        <f t="shared" si="58"/>
        <v>0.1705680945423371</v>
      </c>
      <c r="T73" s="227">
        <f t="shared" si="58"/>
        <v>0.27386110714974582</v>
      </c>
      <c r="U73" s="227">
        <f t="shared" si="58"/>
        <v>0.3379385917205861</v>
      </c>
      <c r="V73" s="227">
        <f t="shared" si="58"/>
        <v>0.39080995713077787</v>
      </c>
      <c r="W73" s="227">
        <f t="shared" si="58"/>
        <v>0.41761187883759365</v>
      </c>
      <c r="X73" s="227">
        <f t="shared" si="58"/>
        <v>0.43500397040964933</v>
      </c>
      <c r="Y73" s="227">
        <f t="shared" si="58"/>
        <v>0.44246052187903379</v>
      </c>
      <c r="Z73" s="227">
        <f t="shared" si="58"/>
        <v>0.44961753456294551</v>
      </c>
      <c r="AA73" s="227">
        <f t="shared" si="58"/>
        <v>0.45649270232789912</v>
      </c>
      <c r="AB73" s="227">
        <f t="shared" si="58"/>
        <v>0.47302826303547435</v>
      </c>
      <c r="AC73" s="227">
        <f t="shared" si="58"/>
        <v>0.48778244429635753</v>
      </c>
      <c r="AD73" s="227">
        <f t="shared" si="58"/>
        <v>0.50096191812368851</v>
      </c>
      <c r="AE73" s="227">
        <f t="shared" si="58"/>
        <v>0.51275279047117328</v>
      </c>
      <c r="AF73" s="227">
        <f t="shared" si="58"/>
        <v>0.52332058436991868</v>
      </c>
      <c r="AG73" s="227">
        <f t="shared" si="58"/>
        <v>0.53281130280471845</v>
      </c>
      <c r="AH73" s="227">
        <f t="shared" si="58"/>
        <v>0.54135303450421046</v>
      </c>
      <c r="AI73" s="227">
        <f t="shared" si="58"/>
        <v>0.54905777234175812</v>
      </c>
      <c r="AJ73" s="227">
        <f t="shared" si="58"/>
        <v>0.55602324950418369</v>
      </c>
      <c r="AK73" s="227">
        <f t="shared" si="58"/>
        <v>0.56233468523660568</v>
      </c>
      <c r="AL73" s="227">
        <f t="shared" si="58"/>
        <v>0.56233468523660568</v>
      </c>
      <c r="AM73" s="227">
        <f t="shared" si="58"/>
        <v>0.56233468523660568</v>
      </c>
      <c r="AN73" s="227">
        <f t="shared" si="58"/>
        <v>0.56233468523660568</v>
      </c>
      <c r="AO73" s="227">
        <f t="shared" si="58"/>
        <v>0.56233468523660568</v>
      </c>
      <c r="AP73" s="227">
        <f t="shared" si="58"/>
        <v>0.56233468523660568</v>
      </c>
      <c r="AQ73" s="227">
        <f t="shared" si="58"/>
        <v>0.56233468523660568</v>
      </c>
      <c r="AR73" s="227">
        <f t="shared" si="58"/>
        <v>0.56233468523660568</v>
      </c>
      <c r="AS73" s="227">
        <f t="shared" si="58"/>
        <v>0.56233468523660568</v>
      </c>
      <c r="AT73" s="227">
        <f t="shared" si="58"/>
        <v>0.56233468523660568</v>
      </c>
      <c r="AU73" s="227">
        <f t="shared" si="58"/>
        <v>0.56233468523660568</v>
      </c>
      <c r="AV73" s="227">
        <f t="shared" si="58"/>
        <v>0.56233468523660568</v>
      </c>
      <c r="AW73" s="227">
        <f t="shared" si="58"/>
        <v>0.56233468523660568</v>
      </c>
      <c r="AX73" s="227">
        <f t="shared" si="58"/>
        <v>0.56233468523660568</v>
      </c>
      <c r="AY73" s="227">
        <f t="shared" si="58"/>
        <v>0.56233468523660568</v>
      </c>
      <c r="AZ73" s="227">
        <f t="shared" si="58"/>
        <v>0.56233468523660568</v>
      </c>
      <c r="BA73" s="227">
        <f t="shared" si="58"/>
        <v>0.56233468523660568</v>
      </c>
      <c r="BB73" s="227">
        <f t="shared" si="58"/>
        <v>0.56233468523660568</v>
      </c>
      <c r="BC73" s="227">
        <f t="shared" si="58"/>
        <v>0.56233468523660568</v>
      </c>
      <c r="BD73" s="227">
        <f t="shared" si="58"/>
        <v>0.56233468523660568</v>
      </c>
      <c r="BE73" s="227">
        <f t="shared" si="58"/>
        <v>0.56233468523660568</v>
      </c>
      <c r="BF73" s="227">
        <f t="shared" si="58"/>
        <v>0.56233468523660568</v>
      </c>
      <c r="BG73" s="227">
        <f t="shared" si="58"/>
        <v>0.56233468523660568</v>
      </c>
      <c r="BH73" s="227">
        <f t="shared" si="58"/>
        <v>0.56233468523660568</v>
      </c>
      <c r="BI73" s="227">
        <f t="shared" si="58"/>
        <v>0.56233468523660568</v>
      </c>
      <c r="BJ73" s="227">
        <f t="shared" si="58"/>
        <v>0.56233468523660568</v>
      </c>
      <c r="BK73" s="227">
        <f t="shared" si="58"/>
        <v>0.56233468523660568</v>
      </c>
      <c r="BL73" s="227">
        <f t="shared" si="58"/>
        <v>0.56233468523660568</v>
      </c>
      <c r="BM73" s="227">
        <f t="shared" si="58"/>
        <v>0.56233468523660568</v>
      </c>
      <c r="BN73" s="227">
        <f t="shared" si="58"/>
        <v>0.56233468523660568</v>
      </c>
      <c r="BO73" s="227">
        <f t="shared" si="58"/>
        <v>0.56233468523660568</v>
      </c>
      <c r="BP73" s="227">
        <f>BP66/BP$30</f>
        <v>0.56233468523660568</v>
      </c>
      <c r="BQ73" s="227">
        <f t="shared" ref="BQ73:CD73" si="59">BQ66/BQ$30</f>
        <v>0.56233468523660568</v>
      </c>
      <c r="BR73" s="227">
        <f t="shared" si="59"/>
        <v>0.56233468523660568</v>
      </c>
      <c r="BS73" s="227">
        <f t="shared" si="59"/>
        <v>0.56233468523660568</v>
      </c>
      <c r="BT73" s="227">
        <f t="shared" si="59"/>
        <v>0.56233468523660568</v>
      </c>
      <c r="BU73" s="227">
        <f t="shared" si="59"/>
        <v>0.56233468523660568</v>
      </c>
      <c r="BV73" s="227">
        <f t="shared" si="59"/>
        <v>0.56233468523660568</v>
      </c>
      <c r="BW73" s="227">
        <f t="shared" si="59"/>
        <v>0.56233468523660568</v>
      </c>
      <c r="BX73" s="227">
        <f t="shared" si="59"/>
        <v>0.56233468523660568</v>
      </c>
      <c r="BY73" s="227">
        <f t="shared" si="59"/>
        <v>0.56233468523660568</v>
      </c>
      <c r="BZ73" s="227">
        <f t="shared" si="59"/>
        <v>0.56233468523660568</v>
      </c>
      <c r="CA73" s="227">
        <f t="shared" si="59"/>
        <v>0.56233468523660568</v>
      </c>
      <c r="CB73" s="227">
        <f t="shared" si="59"/>
        <v>0.56233468523660568</v>
      </c>
      <c r="CC73" s="227">
        <f t="shared" si="59"/>
        <v>0.56233468523660568</v>
      </c>
      <c r="CD73" s="227">
        <f t="shared" si="59"/>
        <v>0.56233468523660568</v>
      </c>
    </row>
    <row r="74" spans="1:86" outlineLevel="1">
      <c r="A74" s="236"/>
      <c r="D74" s="135" t="str">
        <v>Móvil</v>
      </c>
      <c r="H74" t="s">
        <v>549</v>
      </c>
      <c r="I74" t="s">
        <v>130</v>
      </c>
      <c r="J74" s="136" t="s">
        <v>82</v>
      </c>
      <c r="K74" s="133"/>
      <c r="L74" s="227">
        <f t="shared" ref="L74:BO74" si="60">L67/L$29</f>
        <v>0</v>
      </c>
      <c r="M74" s="227">
        <f t="shared" si="60"/>
        <v>0</v>
      </c>
      <c r="N74" s="227">
        <f t="shared" si="60"/>
        <v>0</v>
      </c>
      <c r="O74" s="227">
        <f t="shared" si="60"/>
        <v>0</v>
      </c>
      <c r="P74" s="227">
        <f t="shared" si="60"/>
        <v>0</v>
      </c>
      <c r="Q74" s="227">
        <f t="shared" si="60"/>
        <v>0</v>
      </c>
      <c r="R74" s="227">
        <f t="shared" si="60"/>
        <v>0</v>
      </c>
      <c r="S74" s="227">
        <f t="shared" si="60"/>
        <v>9.3551803487925572E-4</v>
      </c>
      <c r="T74" s="227">
        <f t="shared" si="60"/>
        <v>4.599508047658042E-3</v>
      </c>
      <c r="U74" s="227">
        <f t="shared" si="60"/>
        <v>9.0479798810567044E-3</v>
      </c>
      <c r="V74" s="227">
        <f t="shared" si="60"/>
        <v>7.4834138114528687E-2</v>
      </c>
      <c r="W74" s="227">
        <f t="shared" si="60"/>
        <v>0.16363074187376264</v>
      </c>
      <c r="X74" s="227">
        <f t="shared" si="60"/>
        <v>0.28040882131011879</v>
      </c>
      <c r="Y74" s="227">
        <f t="shared" si="60"/>
        <v>0.29672946361538871</v>
      </c>
      <c r="Z74" s="227">
        <f t="shared" si="60"/>
        <v>0.43570088967144321</v>
      </c>
      <c r="AA74" s="227">
        <f t="shared" si="60"/>
        <v>0.53249488020877778</v>
      </c>
      <c r="AB74" s="227">
        <f t="shared" si="60"/>
        <v>0.57809800319371385</v>
      </c>
      <c r="AC74" s="227">
        <f t="shared" si="60"/>
        <v>0.60636273493963311</v>
      </c>
      <c r="AD74" s="227">
        <f t="shared" si="60"/>
        <v>0.63208378191726644</v>
      </c>
      <c r="AE74" s="227">
        <f t="shared" si="60"/>
        <v>0.65544914865431136</v>
      </c>
      <c r="AF74" s="227">
        <f t="shared" si="60"/>
        <v>0.67665357348527067</v>
      </c>
      <c r="AG74" s="227">
        <f t="shared" si="60"/>
        <v>0.69588949745642648</v>
      </c>
      <c r="AH74" s="227">
        <f t="shared" si="60"/>
        <v>0.71334130223387238</v>
      </c>
      <c r="AI74" s="227">
        <f t="shared" si="60"/>
        <v>0.7291819176701636</v>
      </c>
      <c r="AJ74" s="227">
        <f t="shared" si="60"/>
        <v>0.74357109109205333</v>
      </c>
      <c r="AK74" s="227">
        <f t="shared" si="60"/>
        <v>0.75665478317268142</v>
      </c>
      <c r="AL74" s="227">
        <f t="shared" si="60"/>
        <v>0.75665478317268142</v>
      </c>
      <c r="AM74" s="227">
        <f t="shared" si="60"/>
        <v>0.75665478317268142</v>
      </c>
      <c r="AN74" s="227">
        <f t="shared" si="60"/>
        <v>0.75665478317268142</v>
      </c>
      <c r="AO74" s="227">
        <f t="shared" si="60"/>
        <v>0.75665478317268142</v>
      </c>
      <c r="AP74" s="227">
        <f t="shared" si="60"/>
        <v>0.75665478317268142</v>
      </c>
      <c r="AQ74" s="227">
        <f t="shared" si="60"/>
        <v>0.75665478317268142</v>
      </c>
      <c r="AR74" s="227">
        <f t="shared" si="60"/>
        <v>0.75665478317268142</v>
      </c>
      <c r="AS74" s="227">
        <f t="shared" si="60"/>
        <v>0.75665478317268142</v>
      </c>
      <c r="AT74" s="227">
        <f t="shared" si="60"/>
        <v>0.75665478317268142</v>
      </c>
      <c r="AU74" s="227">
        <f t="shared" si="60"/>
        <v>0.75665478317268142</v>
      </c>
      <c r="AV74" s="227">
        <f t="shared" si="60"/>
        <v>0.75665478317268142</v>
      </c>
      <c r="AW74" s="227">
        <f t="shared" si="60"/>
        <v>0.75665478317268142</v>
      </c>
      <c r="AX74" s="227">
        <f t="shared" si="60"/>
        <v>0.75665478317268142</v>
      </c>
      <c r="AY74" s="227">
        <f t="shared" si="60"/>
        <v>0.75665478317268142</v>
      </c>
      <c r="AZ74" s="227">
        <f t="shared" si="60"/>
        <v>0.75665478317268142</v>
      </c>
      <c r="BA74" s="227">
        <f t="shared" si="60"/>
        <v>0.75665478317268142</v>
      </c>
      <c r="BB74" s="227">
        <f t="shared" si="60"/>
        <v>0.75665478317268142</v>
      </c>
      <c r="BC74" s="227">
        <f t="shared" si="60"/>
        <v>0.75665478317268142</v>
      </c>
      <c r="BD74" s="227">
        <f t="shared" si="60"/>
        <v>0.75665478317268142</v>
      </c>
      <c r="BE74" s="227">
        <f t="shared" si="60"/>
        <v>0.75665478317268142</v>
      </c>
      <c r="BF74" s="227">
        <f t="shared" si="60"/>
        <v>0.75665478317268142</v>
      </c>
      <c r="BG74" s="227">
        <f t="shared" si="60"/>
        <v>0.75665478317268142</v>
      </c>
      <c r="BH74" s="227">
        <f t="shared" si="60"/>
        <v>0.75665478317268142</v>
      </c>
      <c r="BI74" s="227">
        <f t="shared" si="60"/>
        <v>0.75665478317268142</v>
      </c>
      <c r="BJ74" s="227">
        <f t="shared" si="60"/>
        <v>0.75665478317268142</v>
      </c>
      <c r="BK74" s="227">
        <f t="shared" si="60"/>
        <v>0.75665478317268142</v>
      </c>
      <c r="BL74" s="227">
        <f t="shared" si="60"/>
        <v>0.75665478317268142</v>
      </c>
      <c r="BM74" s="227">
        <f t="shared" si="60"/>
        <v>0.75665478317268142</v>
      </c>
      <c r="BN74" s="227">
        <f t="shared" si="60"/>
        <v>0.75665478317268142</v>
      </c>
      <c r="BO74" s="227">
        <f t="shared" si="60"/>
        <v>0.75665478317268142</v>
      </c>
      <c r="BP74" s="227">
        <f>BP67/BP$29</f>
        <v>0.75665478317268142</v>
      </c>
      <c r="BQ74" s="227">
        <f t="shared" ref="BQ74:CD74" si="61">BQ67/BQ$29</f>
        <v>0.75665478317268142</v>
      </c>
      <c r="BR74" s="227">
        <f t="shared" si="61"/>
        <v>0.75665478317268142</v>
      </c>
      <c r="BS74" s="227">
        <f t="shared" si="61"/>
        <v>0.75665478317268142</v>
      </c>
      <c r="BT74" s="227">
        <f t="shared" si="61"/>
        <v>0.75665478317268142</v>
      </c>
      <c r="BU74" s="227">
        <f t="shared" si="61"/>
        <v>0.75665478317268142</v>
      </c>
      <c r="BV74" s="227">
        <f t="shared" si="61"/>
        <v>0.75665478317268142</v>
      </c>
      <c r="BW74" s="227">
        <f t="shared" si="61"/>
        <v>0.75665478317268142</v>
      </c>
      <c r="BX74" s="227">
        <f t="shared" si="61"/>
        <v>0.75665478317268142</v>
      </c>
      <c r="BY74" s="227">
        <f t="shared" si="61"/>
        <v>0.75665478317268142</v>
      </c>
      <c r="BZ74" s="227">
        <f t="shared" si="61"/>
        <v>0.75665478317268142</v>
      </c>
      <c r="CA74" s="227">
        <f t="shared" si="61"/>
        <v>0.75665478317268142</v>
      </c>
      <c r="CB74" s="227">
        <f t="shared" si="61"/>
        <v>0.75665478317268142</v>
      </c>
      <c r="CC74" s="227">
        <f t="shared" si="61"/>
        <v>0.75665478317268142</v>
      </c>
      <c r="CD74" s="227">
        <f t="shared" si="61"/>
        <v>0.75665478317268142</v>
      </c>
      <c r="CG74" s="137"/>
      <c r="CH74" s="137"/>
    </row>
    <row r="75" spans="1:86" outlineLevel="1">
      <c r="A75" s="236"/>
      <c r="D75" s="123" t="str">
        <v>spare</v>
      </c>
      <c r="I75" t="s">
        <v>130</v>
      </c>
      <c r="J75" s="53" t="s">
        <v>82</v>
      </c>
      <c r="BR75"/>
      <c r="BS75"/>
      <c r="CG75" s="14"/>
      <c r="CH75" s="14"/>
    </row>
    <row r="76" spans="1:86" outlineLevel="1">
      <c r="D76" s="123" t="str">
        <v>spare</v>
      </c>
      <c r="I76" t="s">
        <v>130</v>
      </c>
      <c r="J76" s="53" t="s">
        <v>82</v>
      </c>
      <c r="BR76"/>
      <c r="BS76"/>
      <c r="CG76" s="14"/>
      <c r="CH76" s="14"/>
    </row>
    <row r="77" spans="1:86" outlineLevel="1">
      <c r="D77" s="123" t="str">
        <v>spare</v>
      </c>
      <c r="I77" t="s">
        <v>130</v>
      </c>
      <c r="J77" s="53" t="s">
        <v>82</v>
      </c>
      <c r="BR77"/>
      <c r="BS77"/>
      <c r="CG77" s="14"/>
      <c r="CH77" s="14"/>
    </row>
    <row r="78" spans="1:86" outlineLevel="1">
      <c r="K78"/>
      <c r="BR78"/>
      <c r="BS78"/>
    </row>
    <row r="79" spans="1:86" outlineLevel="1">
      <c r="C79" s="16" t="s">
        <v>440</v>
      </c>
      <c r="BR79"/>
      <c r="BS79"/>
      <c r="CG79" s="14"/>
      <c r="CH79" s="14"/>
    </row>
    <row r="80" spans="1:86" outlineLevel="1">
      <c r="D80" s="53" t="s">
        <v>162</v>
      </c>
      <c r="G80" s="53"/>
      <c r="H80" s="250" t="s">
        <v>151</v>
      </c>
      <c r="I80" t="s">
        <v>130</v>
      </c>
      <c r="J80" s="53" t="s">
        <v>83</v>
      </c>
      <c r="L80" s="162">
        <f t="shared" ref="L80:V80" si="62">L81/L$30</f>
        <v>5.027770547969196E-3</v>
      </c>
      <c r="M80" s="162">
        <f t="shared" si="62"/>
        <v>4.8766549640119373E-3</v>
      </c>
      <c r="N80" s="162">
        <f t="shared" si="62"/>
        <v>9.9423610552401096E-3</v>
      </c>
      <c r="O80" s="162">
        <f t="shared" si="62"/>
        <v>1.800654293787321E-2</v>
      </c>
      <c r="P80" s="162">
        <f t="shared" si="62"/>
        <v>4.3435064420644869E-2</v>
      </c>
      <c r="Q80" s="162">
        <f t="shared" si="62"/>
        <v>7.7484480595074304E-2</v>
      </c>
      <c r="R80" s="162">
        <f t="shared" si="62"/>
        <v>0.12045068509681017</v>
      </c>
      <c r="S80" s="162">
        <f t="shared" si="62"/>
        <v>0.1705680945423371</v>
      </c>
      <c r="T80" s="162">
        <f t="shared" si="62"/>
        <v>0.27386110714974582</v>
      </c>
      <c r="U80" s="162">
        <f t="shared" si="62"/>
        <v>0.3379385917205861</v>
      </c>
      <c r="V80" s="162">
        <f t="shared" si="62"/>
        <v>0.39080995713077787</v>
      </c>
      <c r="W80" s="162">
        <f>W81/W$30</f>
        <v>0.41761187883759365</v>
      </c>
      <c r="X80" s="162">
        <f>X81/X$30</f>
        <v>0.43500397040964933</v>
      </c>
      <c r="Y80" s="162">
        <f>Y81/Y$30</f>
        <v>0.44246052187903379</v>
      </c>
      <c r="Z80" s="162">
        <f>Z81/Z$30</f>
        <v>0.44961753456294551</v>
      </c>
      <c r="AA80" s="162">
        <f>AA81/AA$30</f>
        <v>0.45649270232789912</v>
      </c>
      <c r="AB80" s="162">
        <f t="shared" ref="AB80:AK80" si="63">AB82</f>
        <v>0.47302826303547435</v>
      </c>
      <c r="AC80" s="162">
        <f t="shared" si="63"/>
        <v>0.48778244429635753</v>
      </c>
      <c r="AD80" s="162">
        <f t="shared" si="63"/>
        <v>0.50096191812368851</v>
      </c>
      <c r="AE80" s="162">
        <f t="shared" si="63"/>
        <v>0.51275279047117328</v>
      </c>
      <c r="AF80" s="162">
        <f t="shared" si="63"/>
        <v>0.52332058436991868</v>
      </c>
      <c r="AG80" s="162">
        <f t="shared" si="63"/>
        <v>0.53281130280471845</v>
      </c>
      <c r="AH80" s="162">
        <f t="shared" si="63"/>
        <v>0.54135303450421046</v>
      </c>
      <c r="AI80" s="162">
        <f t="shared" si="63"/>
        <v>0.54905777234175812</v>
      </c>
      <c r="AJ80" s="162">
        <f t="shared" si="63"/>
        <v>0.55602324950418369</v>
      </c>
      <c r="AK80" s="162">
        <f t="shared" si="63"/>
        <v>0.56233468523660568</v>
      </c>
      <c r="AL80" s="220">
        <f t="shared" ref="AL80:BN80" si="64">AK80</f>
        <v>0.56233468523660568</v>
      </c>
      <c r="AM80" s="220">
        <f t="shared" si="64"/>
        <v>0.56233468523660568</v>
      </c>
      <c r="AN80" s="220">
        <f t="shared" si="64"/>
        <v>0.56233468523660568</v>
      </c>
      <c r="AO80" s="220">
        <f t="shared" si="64"/>
        <v>0.56233468523660568</v>
      </c>
      <c r="AP80" s="220">
        <f t="shared" si="64"/>
        <v>0.56233468523660568</v>
      </c>
      <c r="AQ80" s="220">
        <f t="shared" si="64"/>
        <v>0.56233468523660568</v>
      </c>
      <c r="AR80" s="220">
        <f t="shared" si="64"/>
        <v>0.56233468523660568</v>
      </c>
      <c r="AS80" s="220">
        <f t="shared" si="64"/>
        <v>0.56233468523660568</v>
      </c>
      <c r="AT80" s="220">
        <f t="shared" si="64"/>
        <v>0.56233468523660568</v>
      </c>
      <c r="AU80" s="220">
        <f t="shared" si="64"/>
        <v>0.56233468523660568</v>
      </c>
      <c r="AV80" s="220">
        <f t="shared" si="64"/>
        <v>0.56233468523660568</v>
      </c>
      <c r="AW80" s="220">
        <f t="shared" si="64"/>
        <v>0.56233468523660568</v>
      </c>
      <c r="AX80" s="220">
        <f t="shared" si="64"/>
        <v>0.56233468523660568</v>
      </c>
      <c r="AY80" s="220">
        <f t="shared" si="64"/>
        <v>0.56233468523660568</v>
      </c>
      <c r="AZ80" s="220">
        <f t="shared" si="64"/>
        <v>0.56233468523660568</v>
      </c>
      <c r="BA80" s="220">
        <f t="shared" si="64"/>
        <v>0.56233468523660568</v>
      </c>
      <c r="BB80" s="220">
        <f t="shared" si="64"/>
        <v>0.56233468523660568</v>
      </c>
      <c r="BC80" s="220">
        <f t="shared" si="64"/>
        <v>0.56233468523660568</v>
      </c>
      <c r="BD80" s="220">
        <f t="shared" si="64"/>
        <v>0.56233468523660568</v>
      </c>
      <c r="BE80" s="220">
        <f t="shared" si="64"/>
        <v>0.56233468523660568</v>
      </c>
      <c r="BF80" s="220">
        <f t="shared" si="64"/>
        <v>0.56233468523660568</v>
      </c>
      <c r="BG80" s="220">
        <f t="shared" si="64"/>
        <v>0.56233468523660568</v>
      </c>
      <c r="BH80" s="220">
        <f t="shared" si="64"/>
        <v>0.56233468523660568</v>
      </c>
      <c r="BI80" s="220">
        <f t="shared" si="64"/>
        <v>0.56233468523660568</v>
      </c>
      <c r="BJ80" s="220">
        <f t="shared" si="64"/>
        <v>0.56233468523660568</v>
      </c>
      <c r="BK80" s="220">
        <f t="shared" si="64"/>
        <v>0.56233468523660568</v>
      </c>
      <c r="BL80" s="220">
        <f t="shared" si="64"/>
        <v>0.56233468523660568</v>
      </c>
      <c r="BM80" s="220">
        <f t="shared" si="64"/>
        <v>0.56233468523660568</v>
      </c>
      <c r="BN80" s="220">
        <f t="shared" si="64"/>
        <v>0.56233468523660568</v>
      </c>
      <c r="BO80" s="220">
        <f>BN80</f>
        <v>0.56233468523660568</v>
      </c>
      <c r="BP80" s="220">
        <f>BO80</f>
        <v>0.56233468523660568</v>
      </c>
      <c r="BQ80" s="220">
        <f t="shared" ref="BQ80:CD80" si="65">BP80</f>
        <v>0.56233468523660568</v>
      </c>
      <c r="BR80" s="220">
        <f t="shared" si="65"/>
        <v>0.56233468523660568</v>
      </c>
      <c r="BS80" s="220">
        <f t="shared" si="65"/>
        <v>0.56233468523660568</v>
      </c>
      <c r="BT80" s="220">
        <f t="shared" si="65"/>
        <v>0.56233468523660568</v>
      </c>
      <c r="BU80" s="220">
        <f t="shared" si="65"/>
        <v>0.56233468523660568</v>
      </c>
      <c r="BV80" s="220">
        <f t="shared" si="65"/>
        <v>0.56233468523660568</v>
      </c>
      <c r="BW80" s="220">
        <f t="shared" si="65"/>
        <v>0.56233468523660568</v>
      </c>
      <c r="BX80" s="220">
        <f t="shared" si="65"/>
        <v>0.56233468523660568</v>
      </c>
      <c r="BY80" s="220">
        <f t="shared" si="65"/>
        <v>0.56233468523660568</v>
      </c>
      <c r="BZ80" s="220">
        <f t="shared" si="65"/>
        <v>0.56233468523660568</v>
      </c>
      <c r="CA80" s="220">
        <f t="shared" si="65"/>
        <v>0.56233468523660568</v>
      </c>
      <c r="CB80" s="220">
        <f t="shared" si="65"/>
        <v>0.56233468523660568</v>
      </c>
      <c r="CC80" s="220">
        <f t="shared" si="65"/>
        <v>0.56233468523660568</v>
      </c>
      <c r="CD80" s="220">
        <f t="shared" si="65"/>
        <v>0.56233468523660568</v>
      </c>
      <c r="CG80" s="14"/>
      <c r="CH80" s="14"/>
    </row>
    <row r="81" spans="2:86" outlineLevel="1">
      <c r="B81" s="234"/>
      <c r="D81" s="53" t="s">
        <v>163</v>
      </c>
      <c r="I81" t="s">
        <v>130</v>
      </c>
      <c r="J81" s="53" t="s">
        <v>82</v>
      </c>
      <c r="L81" s="161">
        <f t="shared" ref="L81:V81" si="66">L66</f>
        <v>111963</v>
      </c>
      <c r="M81" s="161">
        <f t="shared" si="66"/>
        <v>111070</v>
      </c>
      <c r="N81" s="161">
        <f t="shared" si="66"/>
        <v>231486</v>
      </c>
      <c r="O81" s="161">
        <f t="shared" si="66"/>
        <v>428371</v>
      </c>
      <c r="P81" s="161">
        <f t="shared" si="66"/>
        <v>1055328</v>
      </c>
      <c r="Q81" s="161">
        <f t="shared" si="66"/>
        <v>1921896</v>
      </c>
      <c r="R81" s="161">
        <f t="shared" si="66"/>
        <v>3083989</v>
      </c>
      <c r="S81" s="161">
        <f t="shared" si="66"/>
        <v>4503658</v>
      </c>
      <c r="T81" s="161">
        <f t="shared" si="66"/>
        <v>7450116</v>
      </c>
      <c r="U81" s="161">
        <f t="shared" si="66"/>
        <v>9463672</v>
      </c>
      <c r="V81" s="161">
        <f t="shared" si="66"/>
        <v>11256984</v>
      </c>
      <c r="W81" s="161">
        <f>W66</f>
        <v>12291710</v>
      </c>
      <c r="X81" s="161">
        <f>X66</f>
        <v>13077275.5</v>
      </c>
      <c r="Y81" s="161">
        <f>Y66</f>
        <v>13579786.666666666</v>
      </c>
      <c r="Z81" s="161">
        <f>Z66</f>
        <v>14082297.833333334</v>
      </c>
      <c r="AA81" s="161">
        <f>AA66</f>
        <v>14584809</v>
      </c>
      <c r="AB81" s="50">
        <f t="shared" ref="AB81:BP81" si="67">AB24*AB80</f>
        <v>15398253.243435763</v>
      </c>
      <c r="AC81" s="50">
        <f t="shared" si="67"/>
        <v>16170262.687611405</v>
      </c>
      <c r="AD81" s="50">
        <f t="shared" si="67"/>
        <v>16904605.652456086</v>
      </c>
      <c r="AE81" s="50">
        <f t="shared" si="67"/>
        <v>17605696.058706935</v>
      </c>
      <c r="AF81" s="50">
        <f t="shared" si="67"/>
        <v>18275506.288719166</v>
      </c>
      <c r="AG81" s="50">
        <f t="shared" si="67"/>
        <v>18913239.689411927</v>
      </c>
      <c r="AH81" s="50">
        <f t="shared" si="67"/>
        <v>19519696.791598309</v>
      </c>
      <c r="AI81" s="50">
        <f t="shared" si="67"/>
        <v>20098490.120575823</v>
      </c>
      <c r="AJ81" s="50">
        <f t="shared" si="67"/>
        <v>20654103.29086579</v>
      </c>
      <c r="AK81" s="50">
        <f t="shared" si="67"/>
        <v>21187524.429688953</v>
      </c>
      <c r="AL81" s="50">
        <f t="shared" si="67"/>
        <v>21477016.536070738</v>
      </c>
      <c r="AM81" s="50">
        <f t="shared" si="67"/>
        <v>21755282.860715017</v>
      </c>
      <c r="AN81" s="50">
        <f t="shared" si="67"/>
        <v>22023920.565295693</v>
      </c>
      <c r="AO81" s="50">
        <f t="shared" si="67"/>
        <v>22285339.676362194</v>
      </c>
      <c r="AP81" s="50">
        <f t="shared" si="67"/>
        <v>22544989.333743129</v>
      </c>
      <c r="AQ81" s="50">
        <f t="shared" si="67"/>
        <v>22800268.075320557</v>
      </c>
      <c r="AR81" s="50">
        <f t="shared" si="67"/>
        <v>23044735.419537246</v>
      </c>
      <c r="AS81" s="50">
        <f t="shared" si="67"/>
        <v>23279284.045174967</v>
      </c>
      <c r="AT81" s="50">
        <f t="shared" si="67"/>
        <v>23505341.767058562</v>
      </c>
      <c r="AU81" s="50">
        <f t="shared" si="67"/>
        <v>23723281.737288497</v>
      </c>
      <c r="AV81" s="50">
        <f t="shared" si="67"/>
        <v>23931811.913035445</v>
      </c>
      <c r="AW81" s="50">
        <f t="shared" si="67"/>
        <v>24130163.017830256</v>
      </c>
      <c r="AX81" s="50">
        <f t="shared" si="67"/>
        <v>24318770.641220354</v>
      </c>
      <c r="AY81" s="50">
        <f t="shared" si="67"/>
        <v>24498533.941345226</v>
      </c>
      <c r="AZ81" s="50">
        <f t="shared" si="67"/>
        <v>24669504.164033975</v>
      </c>
      <c r="BA81" s="50">
        <f t="shared" si="67"/>
        <v>24830448.758741658</v>
      </c>
      <c r="BB81" s="50">
        <f t="shared" si="67"/>
        <v>24980597.270934071</v>
      </c>
      <c r="BC81" s="50">
        <f t="shared" si="67"/>
        <v>25120222.422667287</v>
      </c>
      <c r="BD81" s="50">
        <f t="shared" si="67"/>
        <v>25250087.894601531</v>
      </c>
      <c r="BE81" s="50">
        <f t="shared" si="67"/>
        <v>25370344.47906154</v>
      </c>
      <c r="BF81" s="50">
        <f t="shared" si="67"/>
        <v>25480094.490489129</v>
      </c>
      <c r="BG81" s="50">
        <f t="shared" si="67"/>
        <v>25578761.266048681</v>
      </c>
      <c r="BH81" s="50">
        <f t="shared" si="67"/>
        <v>25666643.150710821</v>
      </c>
      <c r="BI81" s="50">
        <f t="shared" si="67"/>
        <v>25744467.010603368</v>
      </c>
      <c r="BJ81" s="50">
        <f t="shared" si="67"/>
        <v>25780970.828355901</v>
      </c>
      <c r="BK81" s="50">
        <f t="shared" si="67"/>
        <v>25817526.405918024</v>
      </c>
      <c r="BL81" s="50">
        <f t="shared" si="67"/>
        <v>25854133.816681456</v>
      </c>
      <c r="BM81" s="50">
        <f t="shared" si="67"/>
        <v>25890793.134141982</v>
      </c>
      <c r="BN81" s="50">
        <f t="shared" si="67"/>
        <v>25927504.431899592</v>
      </c>
      <c r="BO81" s="50">
        <f t="shared" si="67"/>
        <v>25964267.783658639</v>
      </c>
      <c r="BP81" s="50">
        <f t="shared" si="67"/>
        <v>26001083.263227984</v>
      </c>
      <c r="BQ81" s="50">
        <f t="shared" ref="BQ81:CD81" si="68">BQ24*BQ80</f>
        <v>26037950.944521151</v>
      </c>
      <c r="BR81" s="50">
        <f t="shared" si="68"/>
        <v>26074870.901556451</v>
      </c>
      <c r="BS81" s="50">
        <f t="shared" si="68"/>
        <v>26111843.208457161</v>
      </c>
      <c r="BT81" s="50">
        <f t="shared" si="68"/>
        <v>26148867.939451654</v>
      </c>
      <c r="BU81" s="50">
        <f t="shared" si="68"/>
        <v>26185945.168873556</v>
      </c>
      <c r="BV81" s="50">
        <f t="shared" si="68"/>
        <v>26223074.971161895</v>
      </c>
      <c r="BW81" s="50">
        <f t="shared" si="68"/>
        <v>26260257.420861244</v>
      </c>
      <c r="BX81" s="50">
        <f t="shared" si="68"/>
        <v>26297492.592621874</v>
      </c>
      <c r="BY81" s="50">
        <f t="shared" si="68"/>
        <v>26334780.561199911</v>
      </c>
      <c r="BZ81" s="50">
        <f t="shared" si="68"/>
        <v>26372121.401457474</v>
      </c>
      <c r="CA81" s="50">
        <f t="shared" si="68"/>
        <v>26409515.188362829</v>
      </c>
      <c r="CB81" s="50">
        <f t="shared" si="68"/>
        <v>26446961.996990554</v>
      </c>
      <c r="CC81" s="50">
        <f t="shared" si="68"/>
        <v>26484461.902521655</v>
      </c>
      <c r="CD81" s="50">
        <f t="shared" si="68"/>
        <v>26522014.980243769</v>
      </c>
      <c r="CG81" s="14"/>
      <c r="CH81" s="14"/>
    </row>
    <row r="82" spans="2:86" outlineLevel="1">
      <c r="D82" t="s">
        <v>16</v>
      </c>
      <c r="I82" t="s">
        <v>130</v>
      </c>
      <c r="J82" s="136" t="s">
        <v>83</v>
      </c>
      <c r="K82" s="133"/>
      <c r="L82" s="227">
        <f t="shared" ref="L82:AQ82" si="69">Saturation.Broadband.Fixed/(1+EXP(-A.Broadband.Fixed-B.Broadband.Fixed*LN(L$3-Base.Broadband.Fixed)))</f>
        <v>5.0277705479691969E-3</v>
      </c>
      <c r="M82" s="227">
        <f t="shared" si="69"/>
        <v>2.0468107300606119E-2</v>
      </c>
      <c r="N82" s="227">
        <f t="shared" si="69"/>
        <v>4.5330128085453399E-2</v>
      </c>
      <c r="O82" s="227">
        <f t="shared" si="69"/>
        <v>7.7619413655881722E-2</v>
      </c>
      <c r="P82" s="227">
        <f t="shared" si="69"/>
        <v>0.11491489891506362</v>
      </c>
      <c r="Q82" s="227">
        <f t="shared" si="69"/>
        <v>0.15482819164289269</v>
      </c>
      <c r="R82" s="227">
        <f t="shared" si="69"/>
        <v>0.19531582216196722</v>
      </c>
      <c r="S82" s="227">
        <f t="shared" si="69"/>
        <v>0.2348242540538624</v>
      </c>
      <c r="T82" s="227">
        <f t="shared" si="69"/>
        <v>0.27230078028418914</v>
      </c>
      <c r="U82" s="227">
        <f t="shared" si="69"/>
        <v>0.30712486799137678</v>
      </c>
      <c r="V82" s="227">
        <f t="shared" si="69"/>
        <v>0.33900854495043914</v>
      </c>
      <c r="W82" s="227">
        <f t="shared" si="69"/>
        <v>0.36789740547118288</v>
      </c>
      <c r="X82" s="227">
        <f t="shared" si="69"/>
        <v>0.39388754929235992</v>
      </c>
      <c r="Y82" s="227">
        <f t="shared" si="69"/>
        <v>0.41716276309670691</v>
      </c>
      <c r="Z82" s="227">
        <f t="shared" si="69"/>
        <v>0.4379504635148348</v>
      </c>
      <c r="AA82" s="227">
        <f t="shared" si="69"/>
        <v>0.45649270232789912</v>
      </c>
      <c r="AB82" s="227">
        <f t="shared" si="69"/>
        <v>0.47302826303547435</v>
      </c>
      <c r="AC82" s="227">
        <f t="shared" si="69"/>
        <v>0.48778244429635753</v>
      </c>
      <c r="AD82" s="227">
        <f t="shared" si="69"/>
        <v>0.50096191812368851</v>
      </c>
      <c r="AE82" s="227">
        <f t="shared" si="69"/>
        <v>0.51275279047117328</v>
      </c>
      <c r="AF82" s="227">
        <f t="shared" si="69"/>
        <v>0.52332058436991868</v>
      </c>
      <c r="AG82" s="227">
        <f t="shared" si="69"/>
        <v>0.53281130280471845</v>
      </c>
      <c r="AH82" s="227">
        <f t="shared" si="69"/>
        <v>0.54135303450421046</v>
      </c>
      <c r="AI82" s="227">
        <f t="shared" si="69"/>
        <v>0.54905777234175812</v>
      </c>
      <c r="AJ82" s="227">
        <f t="shared" si="69"/>
        <v>0.55602324950418369</v>
      </c>
      <c r="AK82" s="227">
        <f t="shared" si="69"/>
        <v>0.56233468523660568</v>
      </c>
      <c r="AL82" s="227">
        <f t="shared" si="69"/>
        <v>0.56806638602694504</v>
      </c>
      <c r="AM82" s="227">
        <f t="shared" si="69"/>
        <v>0.57328318085303553</v>
      </c>
      <c r="AN82" s="227">
        <f t="shared" si="69"/>
        <v>0.57804168822340529</v>
      </c>
      <c r="AO82" s="227">
        <f t="shared" si="69"/>
        <v>0.58239142326178106</v>
      </c>
      <c r="AP82" s="227">
        <f t="shared" si="69"/>
        <v>0.58637575831129718</v>
      </c>
      <c r="AQ82" s="227">
        <f t="shared" si="69"/>
        <v>0.59003275258249854</v>
      </c>
      <c r="AR82" s="227">
        <f t="shared" ref="AR82:CD82" si="70">Saturation.Broadband.Fixed/(1+EXP(-A.Broadband.Fixed-B.Broadband.Fixed*LN(AR$3-Base.Broadband.Fixed)))</f>
        <v>0.59339586657814702</v>
      </c>
      <c r="AS82" s="227">
        <f t="shared" si="70"/>
        <v>0.5964945762317333</v>
      </c>
      <c r="AT82" s="227">
        <f t="shared" si="70"/>
        <v>0.59935490040580142</v>
      </c>
      <c r="AU82" s="227">
        <f t="shared" si="70"/>
        <v>0.60199985391515931</v>
      </c>
      <c r="AV82" s="227">
        <f t="shared" si="70"/>
        <v>0.60444983674396324</v>
      </c>
      <c r="AW82" s="227">
        <f t="shared" si="70"/>
        <v>0.60672296870954268</v>
      </c>
      <c r="AX82" s="227">
        <f t="shared" si="70"/>
        <v>0.6088353775359383</v>
      </c>
      <c r="AY82" s="227">
        <f t="shared" si="70"/>
        <v>0.61080144715371798</v>
      </c>
      <c r="AZ82" s="227">
        <f t="shared" si="70"/>
        <v>0.6126340320403868</v>
      </c>
      <c r="BA82" s="227">
        <f t="shared" si="70"/>
        <v>0.6143446425493907</v>
      </c>
      <c r="BB82" s="227">
        <f t="shared" si="70"/>
        <v>0.6159436054327635</v>
      </c>
      <c r="BC82" s="227">
        <f t="shared" si="70"/>
        <v>0.61744020312884129</v>
      </c>
      <c r="BD82" s="227">
        <f t="shared" si="70"/>
        <v>0.61884279484810012</v>
      </c>
      <c r="BE82" s="227">
        <f t="shared" si="70"/>
        <v>0.62015892203390155</v>
      </c>
      <c r="BF82" s="227">
        <f t="shared" si="70"/>
        <v>0.62139540038882279</v>
      </c>
      <c r="BG82" s="227">
        <f t="shared" si="70"/>
        <v>0.62255840033079579</v>
      </c>
      <c r="BH82" s="227">
        <f t="shared" si="70"/>
        <v>0.62365351746732145</v>
      </c>
      <c r="BI82" s="227">
        <f t="shared" si="70"/>
        <v>0.62468583444271264</v>
      </c>
      <c r="BJ82" s="227">
        <f t="shared" si="70"/>
        <v>0.62565997531596085</v>
      </c>
      <c r="BK82" s="227">
        <f t="shared" si="70"/>
        <v>0.6265801534597345</v>
      </c>
      <c r="BL82" s="227">
        <f t="shared" si="70"/>
        <v>0.62745021382941557</v>
      </c>
      <c r="BM82" s="227">
        <f t="shared" si="70"/>
        <v>0.62827367033094239</v>
      </c>
      <c r="BN82" s="227">
        <f t="shared" si="70"/>
        <v>0.62905373891414929</v>
      </c>
      <c r="BO82" s="227">
        <f t="shared" si="70"/>
        <v>0.62979336693145527</v>
      </c>
      <c r="BP82" s="227">
        <f t="shared" si="70"/>
        <v>0.63049525922775018</v>
      </c>
      <c r="BQ82" s="227">
        <f t="shared" si="70"/>
        <v>0.63116190136418271</v>
      </c>
      <c r="BR82" s="227">
        <f t="shared" si="70"/>
        <v>0.63179558032456595</v>
      </c>
      <c r="BS82" s="227">
        <f t="shared" si="70"/>
        <v>0.63239840300690142</v>
      </c>
      <c r="BT82" s="227">
        <f t="shared" si="70"/>
        <v>0.63297231276288646</v>
      </c>
      <c r="BU82" s="227">
        <f t="shared" si="70"/>
        <v>0.63351910421421231</v>
      </c>
      <c r="BV82" s="227">
        <f t="shared" si="70"/>
        <v>0.63404043654516418</v>
      </c>
      <c r="BW82" s="227">
        <f t="shared" si="70"/>
        <v>0.63453784544577507</v>
      </c>
      <c r="BX82" s="227">
        <f t="shared" si="70"/>
        <v>0.63501275385797751</v>
      </c>
      <c r="BY82" s="227">
        <f t="shared" si="70"/>
        <v>0.63546648165834108</v>
      </c>
      <c r="BZ82" s="227">
        <f t="shared" si="70"/>
        <v>0.63590025439464393</v>
      </c>
      <c r="CA82" s="227">
        <f t="shared" si="70"/>
        <v>0.6363152111793472</v>
      </c>
      <c r="CB82" s="227">
        <f t="shared" si="70"/>
        <v>0.63671241183072913</v>
      </c>
      <c r="CC82" s="227">
        <f t="shared" si="70"/>
        <v>0.63709284334170224</v>
      </c>
      <c r="CD82" s="227">
        <f t="shared" si="70"/>
        <v>0.6374574257469876</v>
      </c>
      <c r="CG82" s="137"/>
      <c r="CH82" s="137"/>
    </row>
    <row r="83" spans="2:86" outlineLevel="1">
      <c r="CG83" s="14"/>
      <c r="CH83" s="14"/>
    </row>
    <row r="84" spans="2:86" ht="12" outlineLevel="1">
      <c r="D84" s="53" t="s">
        <v>84</v>
      </c>
      <c r="F84" s="139">
        <f>65%*(1+INDEX(scenario.bb.penetration, MATCH(scenario.bb.penetration.selected, scenarios,0)))</f>
        <v>0.65</v>
      </c>
      <c r="G84" s="19" t="s">
        <v>442</v>
      </c>
      <c r="H84" s="59" t="s">
        <v>164</v>
      </c>
      <c r="CG84" s="14"/>
      <c r="CH84" s="14"/>
    </row>
    <row r="85" spans="2:86" ht="12" outlineLevel="1">
      <c r="D85" t="s">
        <v>85</v>
      </c>
      <c r="F85" s="124">
        <v>1999</v>
      </c>
      <c r="G85" s="19" t="s">
        <v>443</v>
      </c>
      <c r="CG85" s="14"/>
      <c r="CH85" s="14"/>
    </row>
    <row r="86" spans="2:86" ht="12" outlineLevel="1">
      <c r="D86" t="s">
        <v>86</v>
      </c>
      <c r="F86" s="46">
        <v>2000</v>
      </c>
      <c r="G86" s="19" t="s">
        <v>444</v>
      </c>
      <c r="CG86" s="14"/>
      <c r="CH86" s="14"/>
    </row>
    <row r="87" spans="2:86" ht="12" outlineLevel="1">
      <c r="D87" t="s">
        <v>87</v>
      </c>
      <c r="F87" s="54">
        <f>INDEX($L$80:$BM$80,MATCH(TimeA.Broadband.Fixed,L$3:BM$3,0))</f>
        <v>5.027770547969196E-3</v>
      </c>
      <c r="G87" s="19" t="s">
        <v>445</v>
      </c>
      <c r="CG87" s="14"/>
      <c r="CH87" s="14"/>
    </row>
    <row r="88" spans="2:86" ht="12" outlineLevel="1">
      <c r="D88" t="s">
        <v>88</v>
      </c>
      <c r="F88" s="46">
        <v>2015</v>
      </c>
      <c r="G88" s="19" t="s">
        <v>446</v>
      </c>
      <c r="CG88" s="14"/>
      <c r="CH88" s="14"/>
    </row>
    <row r="89" spans="2:86" ht="12" outlineLevel="1">
      <c r="D89" t="s">
        <v>89</v>
      </c>
      <c r="F89" s="54">
        <f>INDEX($L$80:$BM$80,MATCH(TimeB.Broadband.Fixed,L$3:BM$3,0))</f>
        <v>0.45649270232789912</v>
      </c>
      <c r="G89" s="19" t="s">
        <v>447</v>
      </c>
      <c r="CG89" s="14"/>
      <c r="CH89" s="14"/>
    </row>
    <row r="90" spans="2:86" ht="12" outlineLevel="1">
      <c r="D90" t="s">
        <v>90</v>
      </c>
      <c r="F90" s="60">
        <f>-B.Broadband.Fixed*LN(TimeB.Broadband.Fixed-Base.Broadband.Fixed)-LN(Saturation.Broadband.Fixed/NumberB.Broadband.Fixed-1)</f>
        <v>-4.8542306059200397</v>
      </c>
      <c r="G90" s="19" t="s">
        <v>448</v>
      </c>
      <c r="CG90" s="14"/>
      <c r="CH90" s="14"/>
    </row>
    <row r="91" spans="2:86" ht="12" outlineLevel="1">
      <c r="D91" t="s">
        <v>91</v>
      </c>
      <c r="F91" s="60">
        <f>(LN(Saturation.Broadband.Fixed/NumberA.Broadband.Fixed-1)-LN(Saturation.Broadband.Fixed/NumberB.Broadband.Fixed-1))/(LN(TimeB.Broadband.Fixed-Base.Broadband.Fixed)-LN(TimeA.Broadband.Fixed-Base.Broadband.Fixed))</f>
        <v>2.0603445610382312</v>
      </c>
      <c r="G91" s="19" t="s">
        <v>449</v>
      </c>
      <c r="CG91" s="14"/>
      <c r="CH91" s="14"/>
    </row>
    <row r="92" spans="2:86" outlineLevel="1">
      <c r="K92"/>
    </row>
    <row r="93" spans="2:86" outlineLevel="1">
      <c r="C93" s="16" t="s">
        <v>441</v>
      </c>
      <c r="CG93" s="14"/>
      <c r="CH93" s="14"/>
    </row>
    <row r="94" spans="2:86" outlineLevel="1">
      <c r="D94" s="53" t="s">
        <v>162</v>
      </c>
      <c r="G94" s="53"/>
      <c r="H94" s="250" t="s">
        <v>121</v>
      </c>
      <c r="I94" t="s">
        <v>130</v>
      </c>
      <c r="J94" s="53" t="s">
        <v>83</v>
      </c>
      <c r="L94" s="121">
        <f>L95/L$29</f>
        <v>1.0258155510601127E-10</v>
      </c>
      <c r="M94" s="121">
        <f t="shared" ref="M94:AA94" si="71">M95/M$29</f>
        <v>0</v>
      </c>
      <c r="N94" s="121">
        <f t="shared" si="71"/>
        <v>0</v>
      </c>
      <c r="O94" s="121">
        <f t="shared" si="71"/>
        <v>0</v>
      </c>
      <c r="P94" s="121">
        <f t="shared" si="71"/>
        <v>0</v>
      </c>
      <c r="Q94" s="121">
        <f t="shared" si="71"/>
        <v>0</v>
      </c>
      <c r="R94" s="121">
        <f t="shared" si="71"/>
        <v>0</v>
      </c>
      <c r="S94" s="121">
        <f t="shared" si="71"/>
        <v>9.3551803487925572E-4</v>
      </c>
      <c r="T94" s="121">
        <f t="shared" si="71"/>
        <v>4.599508047658042E-3</v>
      </c>
      <c r="U94" s="121">
        <f t="shared" si="71"/>
        <v>9.0479798810567044E-3</v>
      </c>
      <c r="V94" s="121">
        <f t="shared" si="71"/>
        <v>7.4834138114528687E-2</v>
      </c>
      <c r="W94" s="121">
        <f t="shared" si="71"/>
        <v>0.16363074187376264</v>
      </c>
      <c r="X94" s="121">
        <f t="shared" si="71"/>
        <v>0.28040882131011879</v>
      </c>
      <c r="Y94" s="121">
        <f t="shared" si="71"/>
        <v>0.29672946361538871</v>
      </c>
      <c r="Z94" s="121">
        <f t="shared" si="71"/>
        <v>0.43570088967144321</v>
      </c>
      <c r="AA94" s="121">
        <f t="shared" si="71"/>
        <v>0.53249488020877778</v>
      </c>
      <c r="AB94" s="162">
        <f t="shared" ref="AB94:AK94" si="72">AB96</f>
        <v>0.57809800319371385</v>
      </c>
      <c r="AC94" s="162">
        <f t="shared" si="72"/>
        <v>0.60636273493963311</v>
      </c>
      <c r="AD94" s="162">
        <f t="shared" si="72"/>
        <v>0.63208378191726644</v>
      </c>
      <c r="AE94" s="162">
        <f t="shared" si="72"/>
        <v>0.65544914865431136</v>
      </c>
      <c r="AF94" s="162">
        <f t="shared" si="72"/>
        <v>0.67665357348527067</v>
      </c>
      <c r="AG94" s="162">
        <f t="shared" si="72"/>
        <v>0.69588949745642648</v>
      </c>
      <c r="AH94" s="162">
        <f t="shared" si="72"/>
        <v>0.71334130223387238</v>
      </c>
      <c r="AI94" s="162">
        <f t="shared" si="72"/>
        <v>0.7291819176701636</v>
      </c>
      <c r="AJ94" s="162">
        <f t="shared" si="72"/>
        <v>0.74357109109205333</v>
      </c>
      <c r="AK94" s="162">
        <f t="shared" si="72"/>
        <v>0.75665478317268142</v>
      </c>
      <c r="AL94" s="163">
        <f t="shared" ref="AL94:BP94" si="73">AK94</f>
        <v>0.75665478317268142</v>
      </c>
      <c r="AM94" s="163">
        <f t="shared" si="73"/>
        <v>0.75665478317268142</v>
      </c>
      <c r="AN94" s="163">
        <f t="shared" si="73"/>
        <v>0.75665478317268142</v>
      </c>
      <c r="AO94" s="163">
        <f t="shared" si="73"/>
        <v>0.75665478317268142</v>
      </c>
      <c r="AP94" s="163">
        <f t="shared" si="73"/>
        <v>0.75665478317268142</v>
      </c>
      <c r="AQ94" s="163">
        <f t="shared" si="73"/>
        <v>0.75665478317268142</v>
      </c>
      <c r="AR94" s="163">
        <f t="shared" si="73"/>
        <v>0.75665478317268142</v>
      </c>
      <c r="AS94" s="163">
        <f t="shared" si="73"/>
        <v>0.75665478317268142</v>
      </c>
      <c r="AT94" s="163">
        <f t="shared" si="73"/>
        <v>0.75665478317268142</v>
      </c>
      <c r="AU94" s="163">
        <f t="shared" si="73"/>
        <v>0.75665478317268142</v>
      </c>
      <c r="AV94" s="163">
        <f t="shared" si="73"/>
        <v>0.75665478317268142</v>
      </c>
      <c r="AW94" s="163">
        <f t="shared" si="73"/>
        <v>0.75665478317268142</v>
      </c>
      <c r="AX94" s="163">
        <f t="shared" si="73"/>
        <v>0.75665478317268142</v>
      </c>
      <c r="AY94" s="163">
        <f t="shared" si="73"/>
        <v>0.75665478317268142</v>
      </c>
      <c r="AZ94" s="163">
        <f t="shared" si="73"/>
        <v>0.75665478317268142</v>
      </c>
      <c r="BA94" s="163">
        <f t="shared" si="73"/>
        <v>0.75665478317268142</v>
      </c>
      <c r="BB94" s="163">
        <f t="shared" si="73"/>
        <v>0.75665478317268142</v>
      </c>
      <c r="BC94" s="163">
        <f t="shared" si="73"/>
        <v>0.75665478317268142</v>
      </c>
      <c r="BD94" s="163">
        <f t="shared" si="73"/>
        <v>0.75665478317268142</v>
      </c>
      <c r="BE94" s="163">
        <f t="shared" si="73"/>
        <v>0.75665478317268142</v>
      </c>
      <c r="BF94" s="163">
        <f t="shared" si="73"/>
        <v>0.75665478317268142</v>
      </c>
      <c r="BG94" s="163">
        <f t="shared" si="73"/>
        <v>0.75665478317268142</v>
      </c>
      <c r="BH94" s="163">
        <f t="shared" si="73"/>
        <v>0.75665478317268142</v>
      </c>
      <c r="BI94" s="163">
        <f t="shared" si="73"/>
        <v>0.75665478317268142</v>
      </c>
      <c r="BJ94" s="163">
        <f t="shared" si="73"/>
        <v>0.75665478317268142</v>
      </c>
      <c r="BK94" s="163">
        <f t="shared" si="73"/>
        <v>0.75665478317268142</v>
      </c>
      <c r="BL94" s="163">
        <f t="shared" si="73"/>
        <v>0.75665478317268142</v>
      </c>
      <c r="BM94" s="163">
        <f t="shared" si="73"/>
        <v>0.75665478317268142</v>
      </c>
      <c r="BN94" s="163">
        <f t="shared" si="73"/>
        <v>0.75665478317268142</v>
      </c>
      <c r="BO94" s="163">
        <f t="shared" si="73"/>
        <v>0.75665478317268142</v>
      </c>
      <c r="BP94" s="163">
        <f t="shared" si="73"/>
        <v>0.75665478317268142</v>
      </c>
      <c r="BQ94" s="163">
        <f t="shared" ref="BQ94:CD94" si="74">BP94</f>
        <v>0.75665478317268142</v>
      </c>
      <c r="BR94" s="163">
        <f t="shared" si="74"/>
        <v>0.75665478317268142</v>
      </c>
      <c r="BS94" s="163">
        <f t="shared" si="74"/>
        <v>0.75665478317268142</v>
      </c>
      <c r="BT94" s="163">
        <f t="shared" si="74"/>
        <v>0.75665478317268142</v>
      </c>
      <c r="BU94" s="163">
        <f t="shared" si="74"/>
        <v>0.75665478317268142</v>
      </c>
      <c r="BV94" s="163">
        <f t="shared" si="74"/>
        <v>0.75665478317268142</v>
      </c>
      <c r="BW94" s="163">
        <f t="shared" si="74"/>
        <v>0.75665478317268142</v>
      </c>
      <c r="BX94" s="163">
        <f t="shared" si="74"/>
        <v>0.75665478317268142</v>
      </c>
      <c r="BY94" s="163">
        <f t="shared" si="74"/>
        <v>0.75665478317268142</v>
      </c>
      <c r="BZ94" s="163">
        <f t="shared" si="74"/>
        <v>0.75665478317268142</v>
      </c>
      <c r="CA94" s="163">
        <f t="shared" si="74"/>
        <v>0.75665478317268142</v>
      </c>
      <c r="CB94" s="163">
        <f t="shared" si="74"/>
        <v>0.75665478317268142</v>
      </c>
      <c r="CC94" s="163">
        <f t="shared" si="74"/>
        <v>0.75665478317268142</v>
      </c>
      <c r="CD94" s="163">
        <f t="shared" si="74"/>
        <v>0.75665478317268142</v>
      </c>
      <c r="CG94" s="14"/>
      <c r="CH94" s="14"/>
    </row>
    <row r="95" spans="2:86" outlineLevel="1">
      <c r="D95" s="53" t="s">
        <v>163</v>
      </c>
      <c r="I95" t="s">
        <v>130</v>
      </c>
      <c r="J95" s="53" t="s">
        <v>82</v>
      </c>
      <c r="L95" s="161">
        <v>0.01</v>
      </c>
      <c r="M95" s="161">
        <f t="shared" ref="M95:AA95" si="75">M67</f>
        <v>0</v>
      </c>
      <c r="N95" s="161">
        <f t="shared" si="75"/>
        <v>0</v>
      </c>
      <c r="O95" s="161">
        <f t="shared" si="75"/>
        <v>0</v>
      </c>
      <c r="P95" s="161">
        <f t="shared" si="75"/>
        <v>0</v>
      </c>
      <c r="Q95" s="161">
        <f t="shared" si="75"/>
        <v>0</v>
      </c>
      <c r="R95" s="161">
        <f t="shared" si="75"/>
        <v>0</v>
      </c>
      <c r="S95" s="161">
        <f t="shared" si="75"/>
        <v>100000</v>
      </c>
      <c r="T95" s="161">
        <f t="shared" si="75"/>
        <v>500000</v>
      </c>
      <c r="U95" s="161">
        <f t="shared" si="75"/>
        <v>1000000</v>
      </c>
      <c r="V95" s="161">
        <f t="shared" si="75"/>
        <v>8406608</v>
      </c>
      <c r="W95" s="161">
        <f t="shared" si="75"/>
        <v>18617150</v>
      </c>
      <c r="X95" s="161">
        <f t="shared" si="75"/>
        <v>32307084.75</v>
      </c>
      <c r="Y95" s="161">
        <f t="shared" si="75"/>
        <v>34614402</v>
      </c>
      <c r="Z95" s="161">
        <f t="shared" si="75"/>
        <v>51452750.25</v>
      </c>
      <c r="AA95" s="161">
        <f t="shared" si="75"/>
        <v>63649514</v>
      </c>
      <c r="AB95" s="50">
        <f t="shared" ref="AB95:BP95" si="76">AB9*AB94</f>
        <v>69814121.371413514</v>
      </c>
      <c r="AC95" s="50">
        <f t="shared" si="76"/>
        <v>73961698.630393475</v>
      </c>
      <c r="AD95" s="50">
        <f t="shared" si="76"/>
        <v>77847868.027805254</v>
      </c>
      <c r="AE95" s="50">
        <f t="shared" si="76"/>
        <v>81483603.964514211</v>
      </c>
      <c r="AF95" s="50">
        <f t="shared" si="76"/>
        <v>84884698.468500063</v>
      </c>
      <c r="AG95" s="50">
        <f t="shared" si="76"/>
        <v>88070594.340579629</v>
      </c>
      <c r="AH95" s="50">
        <f t="shared" si="76"/>
        <v>91057756.886371136</v>
      </c>
      <c r="AI95" s="50">
        <f t="shared" si="76"/>
        <v>93859982.014183685</v>
      </c>
      <c r="AJ95" s="50">
        <f t="shared" si="76"/>
        <v>96491186.90078935</v>
      </c>
      <c r="AK95" s="50">
        <f t="shared" si="76"/>
        <v>98964055.417075604</v>
      </c>
      <c r="AL95" s="50">
        <f t="shared" si="76"/>
        <v>99720736.831563205</v>
      </c>
      <c r="AM95" s="50">
        <f t="shared" si="76"/>
        <v>100458864.64276777</v>
      </c>
      <c r="AN95" s="50">
        <f t="shared" si="76"/>
        <v>101178267.09782109</v>
      </c>
      <c r="AO95" s="50">
        <f t="shared" si="76"/>
        <v>101877821.37475918</v>
      </c>
      <c r="AP95" s="50">
        <f t="shared" si="76"/>
        <v>102557654.80114749</v>
      </c>
      <c r="AQ95" s="50">
        <f t="shared" si="76"/>
        <v>103220055.30644496</v>
      </c>
      <c r="AR95" s="50">
        <f t="shared" si="76"/>
        <v>103865367.67604755</v>
      </c>
      <c r="AS95" s="50">
        <f t="shared" si="76"/>
        <v>104492622.31394716</v>
      </c>
      <c r="AT95" s="50">
        <f t="shared" si="76"/>
        <v>105101573.32440512</v>
      </c>
      <c r="AU95" s="50">
        <f t="shared" si="76"/>
        <v>105692102.1264589</v>
      </c>
      <c r="AV95" s="50">
        <f t="shared" si="76"/>
        <v>106264178.86641842</v>
      </c>
      <c r="AW95" s="50">
        <f t="shared" si="76"/>
        <v>106817703.5255335</v>
      </c>
      <c r="AX95" s="50">
        <f t="shared" si="76"/>
        <v>107352539.25159577</v>
      </c>
      <c r="AY95" s="50">
        <f t="shared" si="76"/>
        <v>107868634.3703554</v>
      </c>
      <c r="AZ95" s="50">
        <f t="shared" si="76"/>
        <v>108366100.31832428</v>
      </c>
      <c r="BA95" s="50">
        <f t="shared" si="76"/>
        <v>108845074.68416338</v>
      </c>
      <c r="BB95" s="50">
        <f t="shared" si="76"/>
        <v>109305596.04144877</v>
      </c>
      <c r="BC95" s="50">
        <f t="shared" si="76"/>
        <v>109747691.35267061</v>
      </c>
      <c r="BD95" s="50">
        <f t="shared" si="76"/>
        <v>110171449.72423142</v>
      </c>
      <c r="BE95" s="50">
        <f t="shared" si="76"/>
        <v>110577090.98008588</v>
      </c>
      <c r="BF95" s="50">
        <f t="shared" si="76"/>
        <v>110964894.24360688</v>
      </c>
      <c r="BG95" s="50">
        <f t="shared" si="76"/>
        <v>111335080.08656928</v>
      </c>
      <c r="BH95" s="50">
        <f t="shared" si="76"/>
        <v>111687851.48093811</v>
      </c>
      <c r="BI95" s="50">
        <f t="shared" si="76"/>
        <v>112006555.00566667</v>
      </c>
      <c r="BJ95" s="50">
        <f t="shared" si="76"/>
        <v>112153199.89736468</v>
      </c>
      <c r="BK95" s="50">
        <f t="shared" si="76"/>
        <v>112300036.78429244</v>
      </c>
      <c r="BL95" s="50">
        <f t="shared" si="76"/>
        <v>112447065.91782022</v>
      </c>
      <c r="BM95" s="50">
        <f t="shared" si="76"/>
        <v>112594287.54964742</v>
      </c>
      <c r="BN95" s="50">
        <f t="shared" si="76"/>
        <v>112741701.93180299</v>
      </c>
      <c r="BO95" s="50">
        <f t="shared" si="76"/>
        <v>112889309.31664579</v>
      </c>
      <c r="BP95" s="50">
        <f t="shared" si="76"/>
        <v>113037109.95686513</v>
      </c>
      <c r="BQ95" s="50">
        <f t="shared" ref="BQ95:CD95" si="77">BQ9*BQ94</f>
        <v>113185104.10548118</v>
      </c>
      <c r="BR95" s="50">
        <f t="shared" si="77"/>
        <v>113333292.01584531</v>
      </c>
      <c r="BS95" s="50">
        <f t="shared" si="77"/>
        <v>113481673.94164066</v>
      </c>
      <c r="BT95" s="50">
        <f t="shared" si="77"/>
        <v>113630250.13688242</v>
      </c>
      <c r="BU95" s="50">
        <f t="shared" si="77"/>
        <v>113779020.85591845</v>
      </c>
      <c r="BV95" s="50">
        <f t="shared" si="77"/>
        <v>113927986.35342953</v>
      </c>
      <c r="BW95" s="50">
        <f t="shared" si="77"/>
        <v>114077146.88442993</v>
      </c>
      <c r="BX95" s="50">
        <f t="shared" si="77"/>
        <v>114226502.70426777</v>
      </c>
      <c r="BY95" s="50">
        <f t="shared" si="77"/>
        <v>114376054.06862554</v>
      </c>
      <c r="BZ95" s="50">
        <f t="shared" si="77"/>
        <v>114525801.23352039</v>
      </c>
      <c r="CA95" s="50">
        <f t="shared" si="77"/>
        <v>114675744.45530476</v>
      </c>
      <c r="CB95" s="50">
        <f t="shared" si="77"/>
        <v>114825883.99066664</v>
      </c>
      <c r="CC95" s="50">
        <f t="shared" si="77"/>
        <v>114976220.09663016</v>
      </c>
      <c r="CD95" s="50">
        <f t="shared" si="77"/>
        <v>115126753.03055587</v>
      </c>
      <c r="CG95" s="14"/>
      <c r="CH95" s="14"/>
    </row>
    <row r="96" spans="2:86" outlineLevel="1">
      <c r="D96" t="s">
        <v>16</v>
      </c>
      <c r="I96" t="s">
        <v>130</v>
      </c>
      <c r="J96" s="136" t="s">
        <v>83</v>
      </c>
      <c r="K96" s="133"/>
      <c r="L96" s="134">
        <f t="shared" ref="L96:AQ96" si="78">Saturation.Broadband.Mobile/(1+EXP(-A.Broadband.Mobile-B.Broadband.Mobile*LN(L$3-Base.Broadband.Mobile)))</f>
        <v>2.2541159663457861E-3</v>
      </c>
      <c r="M96" s="134">
        <f t="shared" si="78"/>
        <v>1.0995971964574011E-2</v>
      </c>
      <c r="N96" s="134">
        <f t="shared" si="78"/>
        <v>2.7441108672633076E-2</v>
      </c>
      <c r="O96" s="134">
        <f t="shared" si="78"/>
        <v>5.1749212683378898E-2</v>
      </c>
      <c r="P96" s="134">
        <f t="shared" si="78"/>
        <v>8.3345900719924426E-2</v>
      </c>
      <c r="Q96" s="134">
        <f t="shared" si="78"/>
        <v>0.12111110533768905</v>
      </c>
      <c r="R96" s="134">
        <f t="shared" si="78"/>
        <v>0.16358289809449486</v>
      </c>
      <c r="S96" s="134">
        <f t="shared" si="78"/>
        <v>0.20916538811365937</v>
      </c>
      <c r="T96" s="134">
        <f t="shared" si="78"/>
        <v>0.25630980373556639</v>
      </c>
      <c r="U96" s="134">
        <f t="shared" si="78"/>
        <v>0.30364576914759789</v>
      </c>
      <c r="V96" s="134">
        <f t="shared" si="78"/>
        <v>0.35005546144986111</v>
      </c>
      <c r="W96" s="134">
        <f t="shared" si="78"/>
        <v>0.39469696689897132</v>
      </c>
      <c r="X96" s="134">
        <f t="shared" si="78"/>
        <v>0.43699061816019913</v>
      </c>
      <c r="Y96" s="134">
        <f t="shared" si="78"/>
        <v>0.47658351008301164</v>
      </c>
      <c r="Z96" s="134">
        <f t="shared" si="78"/>
        <v>0.5133049520331564</v>
      </c>
      <c r="AA96" s="134">
        <f t="shared" si="78"/>
        <v>0.54712169578872105</v>
      </c>
      <c r="AB96" s="134">
        <f t="shared" si="78"/>
        <v>0.57809800319371385</v>
      </c>
      <c r="AC96" s="134">
        <f t="shared" si="78"/>
        <v>0.60636273493963311</v>
      </c>
      <c r="AD96" s="134">
        <f t="shared" si="78"/>
        <v>0.63208378191726644</v>
      </c>
      <c r="AE96" s="134">
        <f t="shared" si="78"/>
        <v>0.65544914865431136</v>
      </c>
      <c r="AF96" s="134">
        <f t="shared" si="78"/>
        <v>0.67665357348527067</v>
      </c>
      <c r="AG96" s="134">
        <f t="shared" si="78"/>
        <v>0.69588949745642648</v>
      </c>
      <c r="AH96" s="134">
        <f t="shared" si="78"/>
        <v>0.71334130223387238</v>
      </c>
      <c r="AI96" s="134">
        <f t="shared" si="78"/>
        <v>0.7291819176701636</v>
      </c>
      <c r="AJ96" s="134">
        <f t="shared" si="78"/>
        <v>0.74357109109205333</v>
      </c>
      <c r="AK96" s="134">
        <f t="shared" si="78"/>
        <v>0.75665478317268142</v>
      </c>
      <c r="AL96" s="134">
        <f t="shared" si="78"/>
        <v>0.76856529843256083</v>
      </c>
      <c r="AM96" s="134">
        <f t="shared" si="78"/>
        <v>0.77942187082568848</v>
      </c>
      <c r="AN96" s="134">
        <f t="shared" si="78"/>
        <v>0.78933150987716916</v>
      </c>
      <c r="AO96" s="134">
        <f t="shared" si="78"/>
        <v>0.79838997534671119</v>
      </c>
      <c r="AP96" s="134">
        <f t="shared" si="78"/>
        <v>0.80668279332921544</v>
      </c>
      <c r="AQ96" s="134">
        <f t="shared" si="78"/>
        <v>0.81428625838375224</v>
      </c>
      <c r="AR96" s="134">
        <f t="shared" ref="AR96:CD96" si="79">Saturation.Broadband.Mobile/(1+EXP(-A.Broadband.Mobile-B.Broadband.Mobile*LN(AR$3-Base.Broadband.Mobile)))</f>
        <v>0.82126838820940085</v>
      </c>
      <c r="AS96" s="134">
        <f t="shared" si="79"/>
        <v>0.82768981227779148</v>
      </c>
      <c r="AT96" s="134">
        <f t="shared" si="79"/>
        <v>0.833604585729808</v>
      </c>
      <c r="AU96" s="134">
        <f t="shared" si="79"/>
        <v>0.83906092624809114</v>
      </c>
      <c r="AV96" s="134">
        <f t="shared" si="79"/>
        <v>0.84410187561116667</v>
      </c>
      <c r="AW96" s="134">
        <f t="shared" si="79"/>
        <v>0.84876588999084146</v>
      </c>
      <c r="AX96" s="134">
        <f t="shared" si="79"/>
        <v>0.85308736431494558</v>
      </c>
      <c r="AY96" s="134">
        <f t="shared" si="79"/>
        <v>0.85709709656065169</v>
      </c>
      <c r="AZ96" s="134">
        <f t="shared" si="79"/>
        <v>0.86082269792977151</v>
      </c>
      <c r="BA96" s="134">
        <f t="shared" si="79"/>
        <v>0.86428895466393174</v>
      </c>
      <c r="BB96" s="134">
        <f t="shared" si="79"/>
        <v>0.86751814690342566</v>
      </c>
      <c r="BC96" s="134">
        <f t="shared" si="79"/>
        <v>0.87053032955760024</v>
      </c>
      <c r="BD96" s="134">
        <f t="shared" si="79"/>
        <v>0.87334357968775655</v>
      </c>
      <c r="BE96" s="134">
        <f t="shared" si="79"/>
        <v>0.87597421443772971</v>
      </c>
      <c r="BF96" s="134">
        <f t="shared" si="79"/>
        <v>0.87843698310173113</v>
      </c>
      <c r="BG96" s="134">
        <f t="shared" si="79"/>
        <v>0.88074523650434988</v>
      </c>
      <c r="BH96" s="134">
        <f t="shared" si="79"/>
        <v>0.88291107648888745</v>
      </c>
      <c r="BI96" s="134">
        <f t="shared" si="79"/>
        <v>0.88494548796896721</v>
      </c>
      <c r="BJ96" s="134">
        <f t="shared" si="79"/>
        <v>0.88685845569389365</v>
      </c>
      <c r="BK96" s="134">
        <f t="shared" si="79"/>
        <v>0.88865906760857427</v>
      </c>
      <c r="BL96" s="134">
        <f t="shared" si="79"/>
        <v>0.89035560645125478</v>
      </c>
      <c r="BM96" s="134">
        <f t="shared" si="79"/>
        <v>0.89195563102389941</v>
      </c>
      <c r="BN96" s="134">
        <f t="shared" si="79"/>
        <v>0.89346604838773502</v>
      </c>
      <c r="BO96" s="134">
        <f t="shared" si="79"/>
        <v>0.89489317807736424</v>
      </c>
      <c r="BP96" s="134">
        <f t="shared" si="79"/>
        <v>0.89624280928818412</v>
      </c>
      <c r="BQ96" s="134">
        <f t="shared" si="79"/>
        <v>0.89752025187114215</v>
      </c>
      <c r="BR96" s="134">
        <f t="shared" si="79"/>
        <v>0.8987303818638428</v>
      </c>
      <c r="BS96" s="134">
        <f t="shared" si="79"/>
        <v>0.89987768219568243</v>
      </c>
      <c r="BT96" s="134">
        <f t="shared" si="79"/>
        <v>0.90096627912526228</v>
      </c>
      <c r="BU96" s="134">
        <f t="shared" si="79"/>
        <v>0.90199997489922645</v>
      </c>
      <c r="BV96" s="134">
        <f t="shared" si="79"/>
        <v>0.90298227706155088</v>
      </c>
      <c r="BW96" s="134">
        <f t="shared" si="79"/>
        <v>0.9039164247899597</v>
      </c>
      <c r="BX96" s="134">
        <f t="shared" si="79"/>
        <v>0.90480541259053326</v>
      </c>
      <c r="BY96" s="134">
        <f t="shared" si="79"/>
        <v>0.90565201164181586</v>
      </c>
      <c r="BZ96" s="134">
        <f t="shared" si="79"/>
        <v>0.90645878904502875</v>
      </c>
      <c r="CA96" s="134">
        <f t="shared" si="79"/>
        <v>0.90722812520669271</v>
      </c>
      <c r="CB96" s="134">
        <f t="shared" si="79"/>
        <v>0.90796222955347194</v>
      </c>
      <c r="CC96" s="134">
        <f t="shared" si="79"/>
        <v>0.90866315475586512</v>
      </c>
      <c r="CD96" s="134">
        <f t="shared" si="79"/>
        <v>0.90933280961706342</v>
      </c>
      <c r="CG96" s="137"/>
      <c r="CH96" s="137"/>
    </row>
    <row r="97" spans="1:86" outlineLevel="1">
      <c r="CG97" s="14"/>
      <c r="CH97" s="14"/>
    </row>
    <row r="98" spans="1:86" ht="12" outlineLevel="1">
      <c r="B98" s="234"/>
      <c r="C98" s="234"/>
      <c r="D98" s="53" t="s">
        <v>84</v>
      </c>
      <c r="F98" s="139">
        <f>93%*(1+INDEX(scenario.mobile.data, MATCH(scenario.mobile.data.selected, scenarios,0)))</f>
        <v>0.93</v>
      </c>
      <c r="G98" s="19" t="s">
        <v>450</v>
      </c>
      <c r="H98" s="59" t="s">
        <v>164</v>
      </c>
      <c r="CG98" s="14"/>
      <c r="CH98" s="14"/>
    </row>
    <row r="99" spans="1:86" ht="12" outlineLevel="1">
      <c r="D99" t="s">
        <v>85</v>
      </c>
      <c r="F99" s="46">
        <v>1999</v>
      </c>
      <c r="G99" s="19" t="s">
        <v>451</v>
      </c>
      <c r="CG99" s="14"/>
      <c r="CH99" s="14"/>
    </row>
    <row r="100" spans="1:86" ht="12" outlineLevel="1">
      <c r="D100" t="s">
        <v>86</v>
      </c>
      <c r="F100" s="46">
        <v>2000</v>
      </c>
      <c r="G100" s="19" t="s">
        <v>452</v>
      </c>
      <c r="CG100" s="14"/>
      <c r="CH100" s="14"/>
    </row>
    <row r="101" spans="1:86" ht="12" outlineLevel="1">
      <c r="D101" t="s">
        <v>87</v>
      </c>
      <c r="F101" s="54">
        <f>INDEX($L$94:$BM$94,MATCH(TimeA.Broadband.Mobile,L$3:BM$3,0))</f>
        <v>1.0258155510601127E-10</v>
      </c>
      <c r="G101" s="19" t="s">
        <v>453</v>
      </c>
      <c r="CG101" s="14"/>
      <c r="CH101" s="14"/>
    </row>
    <row r="102" spans="1:86" ht="12" outlineLevel="1">
      <c r="D102" t="s">
        <v>88</v>
      </c>
      <c r="F102" s="46">
        <v>2015</v>
      </c>
      <c r="G102" s="19" t="s">
        <v>454</v>
      </c>
      <c r="CG102" s="14"/>
      <c r="CH102" s="14"/>
    </row>
    <row r="103" spans="1:86" ht="12" outlineLevel="1">
      <c r="D103" t="s">
        <v>89</v>
      </c>
      <c r="F103" s="54">
        <f>INDEX($L$94:$BM$94,MATCH(TimeB.Broadband.Mobile,L$3:BM$3,0))</f>
        <v>0.53249488020877778</v>
      </c>
      <c r="G103" s="19" t="s">
        <v>455</v>
      </c>
      <c r="CG103" s="14"/>
      <c r="CH103" s="14"/>
    </row>
    <row r="104" spans="1:86" ht="12" outlineLevel="1">
      <c r="D104" t="s">
        <v>90</v>
      </c>
      <c r="F104" s="60">
        <v>-6.02</v>
      </c>
      <c r="G104" s="19" t="s">
        <v>456</v>
      </c>
      <c r="CG104" s="14"/>
      <c r="CH104" s="14"/>
    </row>
    <row r="105" spans="1:86" ht="12" outlineLevel="1">
      <c r="D105" t="s">
        <v>91</v>
      </c>
      <c r="F105" s="60">
        <v>2.2999999999999998</v>
      </c>
      <c r="G105" s="19" t="s">
        <v>457</v>
      </c>
      <c r="CG105" s="14"/>
      <c r="CH105" s="14"/>
    </row>
    <row r="106" spans="1:86" outlineLevel="1">
      <c r="CG106" s="14"/>
      <c r="CH106" s="14"/>
    </row>
    <row r="107" spans="1:86" ht="15.5" outlineLevel="1">
      <c r="A107"/>
      <c r="B107" s="17" t="s">
        <v>165</v>
      </c>
      <c r="C107" s="17"/>
      <c r="D107" s="17"/>
      <c r="CG107" s="14"/>
      <c r="CH107" s="14"/>
    </row>
    <row r="108" spans="1:86" ht="15.5" outlineLevel="1">
      <c r="A108"/>
      <c r="B108" s="17"/>
      <c r="C108" s="17"/>
      <c r="D108" s="17"/>
      <c r="BR108" s="259"/>
      <c r="BS108" s="259"/>
      <c r="CG108" s="259"/>
      <c r="CH108" s="259"/>
    </row>
    <row r="109" spans="1:86" outlineLevel="1">
      <c r="C109" s="82" t="s">
        <v>550</v>
      </c>
      <c r="G109" s="59"/>
      <c r="J109" s="23" t="s">
        <v>458</v>
      </c>
      <c r="L109" s="76"/>
      <c r="M109" s="76"/>
      <c r="N109" s="76"/>
      <c r="O109" s="152">
        <v>17922.355180800019</v>
      </c>
      <c r="P109" s="152">
        <v>37287.67759040001</v>
      </c>
      <c r="Q109" s="152">
        <v>56153</v>
      </c>
      <c r="R109" s="152">
        <v>59931</v>
      </c>
      <c r="S109" s="152">
        <v>86411</v>
      </c>
      <c r="T109" s="154">
        <f t="shared" ref="T109:BP109" si="80">SUM(T110:T111)</f>
        <v>90413.33</v>
      </c>
      <c r="U109" s="154">
        <f t="shared" si="80"/>
        <v>95990.729900000006</v>
      </c>
      <c r="V109" s="154">
        <f t="shared" si="80"/>
        <v>103145.451797</v>
      </c>
      <c r="W109" s="154">
        <f t="shared" si="80"/>
        <v>113879.81535091001</v>
      </c>
      <c r="X109" s="154">
        <f t="shared" si="80"/>
        <v>141696.20981143729</v>
      </c>
      <c r="Y109" s="154">
        <f t="shared" si="80"/>
        <v>174597.09610578042</v>
      </c>
      <c r="Z109" s="154">
        <f t="shared" si="80"/>
        <v>219916.25898895384</v>
      </c>
      <c r="AA109" s="154">
        <f t="shared" si="80"/>
        <v>236818.80925862247</v>
      </c>
      <c r="AB109" s="154">
        <f t="shared" si="80"/>
        <v>244226.18603638117</v>
      </c>
      <c r="AC109" s="154">
        <f t="shared" si="80"/>
        <v>262003.65911747259</v>
      </c>
      <c r="AD109" s="154">
        <f t="shared" si="80"/>
        <v>277085.33139099675</v>
      </c>
      <c r="AE109" s="154">
        <f t="shared" si="80"/>
        <v>292842.89133272669</v>
      </c>
      <c r="AF109" s="154">
        <f t="shared" si="80"/>
        <v>305398.11557270848</v>
      </c>
      <c r="AG109" s="154">
        <f t="shared" si="80"/>
        <v>320754.12153988972</v>
      </c>
      <c r="AH109" s="154">
        <f t="shared" si="80"/>
        <v>336220.37018608645</v>
      </c>
      <c r="AI109" s="154">
        <f t="shared" si="80"/>
        <v>340643.91879166907</v>
      </c>
      <c r="AJ109" s="154">
        <f t="shared" si="80"/>
        <v>356440.67385541915</v>
      </c>
      <c r="AK109" s="154">
        <f t="shared" si="80"/>
        <v>361226.64407108171</v>
      </c>
      <c r="AL109" s="154">
        <f t="shared" si="80"/>
        <v>360364.14407108171</v>
      </c>
      <c r="AM109" s="154">
        <f t="shared" si="80"/>
        <v>360314.14407108171</v>
      </c>
      <c r="AN109" s="154">
        <f t="shared" si="80"/>
        <v>360314.14407108171</v>
      </c>
      <c r="AO109" s="154">
        <f t="shared" si="80"/>
        <v>360320.39407108171</v>
      </c>
      <c r="AP109" s="154">
        <f t="shared" si="80"/>
        <v>360320.39407108171</v>
      </c>
      <c r="AQ109" s="154">
        <f t="shared" si="80"/>
        <v>369151.64407108171</v>
      </c>
      <c r="AR109" s="154">
        <f t="shared" si="80"/>
        <v>371501.64407108171</v>
      </c>
      <c r="AS109" s="154">
        <f t="shared" si="80"/>
        <v>371501.64407108171</v>
      </c>
      <c r="AT109" s="154">
        <f t="shared" si="80"/>
        <v>371501.64407108171</v>
      </c>
      <c r="AU109" s="154">
        <f t="shared" si="80"/>
        <v>371507.89407108171</v>
      </c>
      <c r="AV109" s="154">
        <f t="shared" si="80"/>
        <v>371507.89407108171</v>
      </c>
      <c r="AW109" s="154">
        <f t="shared" si="80"/>
        <v>371507.89407108171</v>
      </c>
      <c r="AX109" s="154">
        <f t="shared" si="80"/>
        <v>371514.14407108171</v>
      </c>
      <c r="AY109" s="154">
        <f t="shared" si="80"/>
        <v>371514.14407108171</v>
      </c>
      <c r="AZ109" s="154">
        <f t="shared" si="80"/>
        <v>371514.14407108171</v>
      </c>
      <c r="BA109" s="154">
        <f t="shared" si="80"/>
        <v>371514.14407108171</v>
      </c>
      <c r="BB109" s="154">
        <f t="shared" si="80"/>
        <v>371520.39407108171</v>
      </c>
      <c r="BC109" s="154">
        <f t="shared" si="80"/>
        <v>371520.39407108171</v>
      </c>
      <c r="BD109" s="154">
        <f t="shared" si="80"/>
        <v>371520.39407108171</v>
      </c>
      <c r="BE109" s="154">
        <f t="shared" si="80"/>
        <v>371520.39407108171</v>
      </c>
      <c r="BF109" s="154">
        <f t="shared" si="80"/>
        <v>371520.39407108171</v>
      </c>
      <c r="BG109" s="154">
        <f t="shared" si="80"/>
        <v>371526.64407108171</v>
      </c>
      <c r="BH109" s="154">
        <f t="shared" si="80"/>
        <v>371526.64407108171</v>
      </c>
      <c r="BI109" s="154">
        <f t="shared" si="80"/>
        <v>371526.64407108171</v>
      </c>
      <c r="BJ109" s="154">
        <f t="shared" si="80"/>
        <v>371526.64407108171</v>
      </c>
      <c r="BK109" s="154">
        <f t="shared" si="80"/>
        <v>371526.64407108171</v>
      </c>
      <c r="BL109" s="154">
        <f t="shared" si="80"/>
        <v>371526.64407108171</v>
      </c>
      <c r="BM109" s="154">
        <f t="shared" si="80"/>
        <v>371526.64407108171</v>
      </c>
      <c r="BN109" s="154">
        <f t="shared" si="80"/>
        <v>371526.64407108171</v>
      </c>
      <c r="BO109" s="154">
        <f t="shared" si="80"/>
        <v>371532.89407108171</v>
      </c>
      <c r="BP109" s="154">
        <f t="shared" si="80"/>
        <v>371532.89407108171</v>
      </c>
      <c r="BQ109" s="154">
        <f t="shared" ref="BQ109:CD109" si="81">SUM(BQ110:BQ111)</f>
        <v>371532.89407108171</v>
      </c>
      <c r="BR109" s="154">
        <f t="shared" si="81"/>
        <v>371532.89407108171</v>
      </c>
      <c r="BS109" s="154">
        <f t="shared" si="81"/>
        <v>371532.89407108171</v>
      </c>
      <c r="BT109" s="154">
        <f t="shared" si="81"/>
        <v>371532.89407108171</v>
      </c>
      <c r="BU109" s="154">
        <f t="shared" si="81"/>
        <v>371532.89407108171</v>
      </c>
      <c r="BV109" s="154">
        <f t="shared" si="81"/>
        <v>371532.89407108171</v>
      </c>
      <c r="BW109" s="154">
        <f t="shared" si="81"/>
        <v>371532.89407108171</v>
      </c>
      <c r="BX109" s="154">
        <f t="shared" si="81"/>
        <v>371532.89407108171</v>
      </c>
      <c r="BY109" s="154">
        <f t="shared" si="81"/>
        <v>371532.89407108171</v>
      </c>
      <c r="BZ109" s="154">
        <f t="shared" si="81"/>
        <v>371532.89407108171</v>
      </c>
      <c r="CA109" s="154">
        <f t="shared" si="81"/>
        <v>371532.89407108171</v>
      </c>
      <c r="CB109" s="154">
        <f t="shared" si="81"/>
        <v>371532.89407108171</v>
      </c>
      <c r="CC109" s="154">
        <f t="shared" si="81"/>
        <v>371532.89407108171</v>
      </c>
      <c r="CD109" s="154">
        <f t="shared" si="81"/>
        <v>371532.89407108171</v>
      </c>
      <c r="CG109" s="14"/>
      <c r="CH109" s="14"/>
    </row>
    <row r="110" spans="1:86" ht="12" outlineLevel="1">
      <c r="C110" s="149" t="s">
        <v>439</v>
      </c>
      <c r="H110" s="219"/>
      <c r="J110" s="23" t="s">
        <v>458</v>
      </c>
      <c r="L110" s="76"/>
      <c r="M110" s="76"/>
      <c r="N110" s="76"/>
      <c r="O110" s="76"/>
      <c r="P110" s="165">
        <v>1000</v>
      </c>
      <c r="Q110" s="165">
        <v>1500</v>
      </c>
      <c r="R110" s="165">
        <v>2000</v>
      </c>
      <c r="S110" s="165">
        <v>3000</v>
      </c>
      <c r="T110" s="165">
        <v>4500</v>
      </c>
      <c r="U110" s="165">
        <v>7500</v>
      </c>
      <c r="V110" s="165">
        <v>12000</v>
      </c>
      <c r="W110" s="320">
        <v>20000</v>
      </c>
      <c r="X110" s="320">
        <v>45000</v>
      </c>
      <c r="Y110" s="320">
        <v>75000</v>
      </c>
      <c r="Z110" s="222">
        <f>SUM([3]Full_network!M$28:M$31)/cuota_operador_movil_elegido</f>
        <v>117331.25000000001</v>
      </c>
      <c r="AA110" s="222">
        <f>SUM([3]Full_network!N$28:N$31)/cuota_operador_movil_elegido</f>
        <v>131156.25000000003</v>
      </c>
      <c r="AB110" s="222">
        <f>SUM([3]Full_network!O$28:O$31)/cuota_operador_movil_elegido</f>
        <v>135393.75000000003</v>
      </c>
      <c r="AC110" s="222">
        <f>SUM([3]Full_network!P$28:P$31)/cuota_operador_movil_elegido</f>
        <v>149906.25000000003</v>
      </c>
      <c r="AD110" s="222">
        <f>SUM([3]Full_network!Q$28:Q$31)/cuota_operador_movil_elegido</f>
        <v>161625.00000000003</v>
      </c>
      <c r="AE110" s="222">
        <f>SUM([3]Full_network!R$28:R$31)/cuota_operador_movil_elegido</f>
        <v>173918.75000000003</v>
      </c>
      <c r="AF110" s="222">
        <f>SUM([3]Full_network!S$28:S$31)/cuota_operador_movil_elegido</f>
        <v>182906.25000000003</v>
      </c>
      <c r="AG110" s="222">
        <f>SUM([3]Full_network!T$28:T$31)/cuota_operador_movil_elegido</f>
        <v>194587.50000000003</v>
      </c>
      <c r="AH110" s="222">
        <f>SUM([3]Full_network!U$28:U$31)/cuota_operador_movil_elegido</f>
        <v>206268.75000000003</v>
      </c>
      <c r="AI110" s="222">
        <f>SUM([3]Full_network!V$28:V$31)/cuota_operador_movil_elegido</f>
        <v>206793.75000000003</v>
      </c>
      <c r="AJ110" s="222">
        <f>SUM([3]Full_network!W$28:W$31)/cuota_operador_movil_elegido</f>
        <v>218575.00000000003</v>
      </c>
      <c r="AK110" s="222">
        <f>SUM([3]Full_network!X$28:X$31)/cuota_operador_movil_elegido</f>
        <v>219225.00000000003</v>
      </c>
      <c r="AL110" s="222">
        <f>SUM([3]Full_network!Y$28:Y$31)/cuota_operador_movil_elegido</f>
        <v>218362.50000000003</v>
      </c>
      <c r="AM110" s="222">
        <f>SUM([3]Full_network!Z$28:Z$31)/cuota_operador_movil_elegido</f>
        <v>218312.50000000003</v>
      </c>
      <c r="AN110" s="222">
        <f>SUM([3]Full_network!AA$28:AA$31)/cuota_operador_movil_elegido</f>
        <v>218312.50000000003</v>
      </c>
      <c r="AO110" s="222">
        <f>SUM([3]Full_network!AB$28:AB$31)/cuota_operador_movil_elegido</f>
        <v>218318.75000000003</v>
      </c>
      <c r="AP110" s="222">
        <f>SUM([3]Full_network!AC$28:AC$31)/cuota_operador_movil_elegido</f>
        <v>218318.75000000003</v>
      </c>
      <c r="AQ110" s="222">
        <f>SUM([3]Full_network!AD$28:AD$31)/cuota_operador_movil_elegido</f>
        <v>227150.00000000003</v>
      </c>
      <c r="AR110" s="222">
        <f>SUM([3]Full_network!AE$28:AE$31)/cuota_operador_movil_elegido</f>
        <v>229500.00000000003</v>
      </c>
      <c r="AS110" s="222">
        <f>SUM([3]Full_network!AF$28:AF$31)/cuota_operador_movil_elegido</f>
        <v>229500.00000000003</v>
      </c>
      <c r="AT110" s="222">
        <f>SUM([3]Full_network!AG$28:AG$31)/cuota_operador_movil_elegido</f>
        <v>229500.00000000003</v>
      </c>
      <c r="AU110" s="222">
        <f>SUM([3]Full_network!AH$28:AH$31)/cuota_operador_movil_elegido</f>
        <v>229506.25000000003</v>
      </c>
      <c r="AV110" s="222">
        <f>SUM([3]Full_network!AI$28:AI$31)/cuota_operador_movil_elegido</f>
        <v>229506.25000000003</v>
      </c>
      <c r="AW110" s="222">
        <f>SUM([3]Full_network!AJ$28:AJ$31)/cuota_operador_movil_elegido</f>
        <v>229506.25000000003</v>
      </c>
      <c r="AX110" s="222">
        <f>SUM([3]Full_network!AK$28:AK$31)/cuota_operador_movil_elegido</f>
        <v>229512.50000000003</v>
      </c>
      <c r="AY110" s="222">
        <f>SUM([3]Full_network!AL$28:AL$31)/cuota_operador_movil_elegido</f>
        <v>229512.50000000003</v>
      </c>
      <c r="AZ110" s="222">
        <f>SUM([3]Full_network!AM$28:AM$31)/cuota_operador_movil_elegido</f>
        <v>229512.50000000003</v>
      </c>
      <c r="BA110" s="222">
        <f>SUM([3]Full_network!AN$28:AN$31)/cuota_operador_movil_elegido</f>
        <v>229512.50000000003</v>
      </c>
      <c r="BB110" s="222">
        <f>SUM([3]Full_network!AO$28:AO$31)/cuota_operador_movil_elegido</f>
        <v>229518.75000000003</v>
      </c>
      <c r="BC110" s="222">
        <f>SUM([3]Full_network!AP$28:AP$31)/cuota_operador_movil_elegido</f>
        <v>229518.75000000003</v>
      </c>
      <c r="BD110" s="222">
        <f>SUM([3]Full_network!AQ$28:AQ$31)/cuota_operador_movil_elegido</f>
        <v>229518.75000000003</v>
      </c>
      <c r="BE110" s="222">
        <f>SUM([3]Full_network!AR$28:AR$31)/cuota_operador_movil_elegido</f>
        <v>229518.75000000003</v>
      </c>
      <c r="BF110" s="222">
        <f>SUM([3]Full_network!AS$28:AS$31)/cuota_operador_movil_elegido</f>
        <v>229518.75000000003</v>
      </c>
      <c r="BG110" s="222">
        <f>SUM([3]Full_network!AT$28:AT$31)/cuota_operador_movil_elegido</f>
        <v>229525.00000000003</v>
      </c>
      <c r="BH110" s="222">
        <f>SUM([3]Full_network!AU$28:AU$31)/cuota_operador_movil_elegido</f>
        <v>229525.00000000003</v>
      </c>
      <c r="BI110" s="222">
        <f>SUM([3]Full_network!AV$28:AV$31)/cuota_operador_movil_elegido</f>
        <v>229525.00000000003</v>
      </c>
      <c r="BJ110" s="222">
        <f>SUM([3]Full_network!AW$28:AW$31)/cuota_operador_movil_elegido</f>
        <v>229525.00000000003</v>
      </c>
      <c r="BK110" s="222">
        <f>SUM([3]Full_network!AX$28:AX$31)/cuota_operador_movil_elegido</f>
        <v>229525.00000000003</v>
      </c>
      <c r="BL110" s="222">
        <f>SUM([3]Full_network!AY$28:AY$31)/cuota_operador_movil_elegido</f>
        <v>229525.00000000003</v>
      </c>
      <c r="BM110" s="222">
        <f>SUM([3]Full_network!AZ$28:AZ$31)/cuota_operador_movil_elegido</f>
        <v>229525.00000000003</v>
      </c>
      <c r="BN110" s="222">
        <f>SUM([3]Full_network!BA$28:BA$31)/cuota_operador_movil_elegido</f>
        <v>229525.00000000003</v>
      </c>
      <c r="BO110" s="222">
        <f>SUM([3]Full_network!BB$28:BB$31)/cuota_operador_movil_elegido</f>
        <v>229531.25000000003</v>
      </c>
      <c r="BP110" s="222">
        <f>SUM([3]Full_network!BC$28:BC$31)/cuota_operador_movil_elegido</f>
        <v>229531.25000000003</v>
      </c>
      <c r="BQ110" s="222">
        <f>SUM([3]Full_network!BD$28:BD$31)/cuota_operador_movil_elegido</f>
        <v>229531.25000000003</v>
      </c>
      <c r="BR110" s="222">
        <f>SUM([3]Full_network!BE$28:BE$31)/cuota_operador_movil_elegido</f>
        <v>229531.25000000003</v>
      </c>
      <c r="BS110" s="222">
        <f>SUM([3]Full_network!BF$28:BF$31)/cuota_operador_movil_elegido</f>
        <v>229531.25000000003</v>
      </c>
      <c r="BT110" s="161">
        <f t="shared" ref="BT110:CD110" si="82">BS110</f>
        <v>229531.25000000003</v>
      </c>
      <c r="BU110" s="161">
        <f t="shared" si="82"/>
        <v>229531.25000000003</v>
      </c>
      <c r="BV110" s="161">
        <f t="shared" si="82"/>
        <v>229531.25000000003</v>
      </c>
      <c r="BW110" s="161">
        <f t="shared" si="82"/>
        <v>229531.25000000003</v>
      </c>
      <c r="BX110" s="161">
        <f t="shared" si="82"/>
        <v>229531.25000000003</v>
      </c>
      <c r="BY110" s="161">
        <f t="shared" si="82"/>
        <v>229531.25000000003</v>
      </c>
      <c r="BZ110" s="161">
        <f t="shared" si="82"/>
        <v>229531.25000000003</v>
      </c>
      <c r="CA110" s="161">
        <f t="shared" si="82"/>
        <v>229531.25000000003</v>
      </c>
      <c r="CB110" s="161">
        <f t="shared" si="82"/>
        <v>229531.25000000003</v>
      </c>
      <c r="CC110" s="161">
        <f t="shared" si="82"/>
        <v>229531.25000000003</v>
      </c>
      <c r="CD110" s="161">
        <f t="shared" si="82"/>
        <v>229531.25000000003</v>
      </c>
      <c r="CH110" s="14"/>
    </row>
    <row r="111" spans="1:86" outlineLevel="1">
      <c r="C111" s="149" t="s">
        <v>438</v>
      </c>
      <c r="G111" s="59"/>
      <c r="J111" s="23" t="s">
        <v>458</v>
      </c>
      <c r="L111" s="76"/>
      <c r="M111" s="76"/>
      <c r="N111" s="76"/>
      <c r="O111" s="152">
        <v>17922.355180800019</v>
      </c>
      <c r="P111" s="154">
        <f>AVERAGE(O111,Q111)</f>
        <v>36287.67759040001</v>
      </c>
      <c r="Q111" s="154">
        <f>Q109-Q110</f>
        <v>54653</v>
      </c>
      <c r="R111" s="154">
        <f>R109-R110</f>
        <v>57931</v>
      </c>
      <c r="S111" s="154">
        <f>S109-S110</f>
        <v>83411</v>
      </c>
      <c r="T111" s="154">
        <f>S111*(1+T112)</f>
        <v>85913.33</v>
      </c>
      <c r="U111" s="154">
        <f>T111*(1+U112)</f>
        <v>88490.729900000006</v>
      </c>
      <c r="V111" s="154">
        <f t="shared" ref="V111:BN111" si="83">U111*(1+V112)</f>
        <v>91145.451797000002</v>
      </c>
      <c r="W111" s="154">
        <f t="shared" si="83"/>
        <v>93879.815350910008</v>
      </c>
      <c r="X111" s="154">
        <f t="shared" si="83"/>
        <v>96696.209811437308</v>
      </c>
      <c r="Y111" s="154">
        <f t="shared" si="83"/>
        <v>99597.096105780423</v>
      </c>
      <c r="Z111" s="154">
        <f t="shared" si="83"/>
        <v>102585.00898895384</v>
      </c>
      <c r="AA111" s="154">
        <f t="shared" si="83"/>
        <v>105662.55925862245</v>
      </c>
      <c r="AB111" s="154">
        <f t="shared" si="83"/>
        <v>108832.43603638113</v>
      </c>
      <c r="AC111" s="154">
        <f t="shared" si="83"/>
        <v>112097.40911747256</v>
      </c>
      <c r="AD111" s="154">
        <f t="shared" si="83"/>
        <v>115460.33139099674</v>
      </c>
      <c r="AE111" s="154">
        <f t="shared" si="83"/>
        <v>118924.14133272665</v>
      </c>
      <c r="AF111" s="154">
        <f t="shared" si="83"/>
        <v>122491.86557270846</v>
      </c>
      <c r="AG111" s="154">
        <f t="shared" si="83"/>
        <v>126166.62153988972</v>
      </c>
      <c r="AH111" s="154">
        <f t="shared" si="83"/>
        <v>129951.62018608641</v>
      </c>
      <c r="AI111" s="154">
        <f t="shared" si="83"/>
        <v>133850.16879166901</v>
      </c>
      <c r="AJ111" s="154">
        <f t="shared" si="83"/>
        <v>137865.6738554191</v>
      </c>
      <c r="AK111" s="154">
        <f t="shared" si="83"/>
        <v>142001.64407108168</v>
      </c>
      <c r="AL111" s="154">
        <f t="shared" si="83"/>
        <v>142001.64407108168</v>
      </c>
      <c r="AM111" s="154">
        <f t="shared" si="83"/>
        <v>142001.64407108168</v>
      </c>
      <c r="AN111" s="154">
        <f t="shared" si="83"/>
        <v>142001.64407108168</v>
      </c>
      <c r="AO111" s="154">
        <f t="shared" si="83"/>
        <v>142001.64407108168</v>
      </c>
      <c r="AP111" s="154">
        <f t="shared" si="83"/>
        <v>142001.64407108168</v>
      </c>
      <c r="AQ111" s="154">
        <f t="shared" si="83"/>
        <v>142001.64407108168</v>
      </c>
      <c r="AR111" s="154">
        <f t="shared" si="83"/>
        <v>142001.64407108168</v>
      </c>
      <c r="AS111" s="154">
        <f t="shared" si="83"/>
        <v>142001.64407108168</v>
      </c>
      <c r="AT111" s="154">
        <f t="shared" si="83"/>
        <v>142001.64407108168</v>
      </c>
      <c r="AU111" s="154">
        <f t="shared" si="83"/>
        <v>142001.64407108168</v>
      </c>
      <c r="AV111" s="154">
        <f t="shared" si="83"/>
        <v>142001.64407108168</v>
      </c>
      <c r="AW111" s="154">
        <f t="shared" si="83"/>
        <v>142001.64407108168</v>
      </c>
      <c r="AX111" s="154">
        <f t="shared" si="83"/>
        <v>142001.64407108168</v>
      </c>
      <c r="AY111" s="154">
        <f t="shared" si="83"/>
        <v>142001.64407108168</v>
      </c>
      <c r="AZ111" s="154">
        <f t="shared" si="83"/>
        <v>142001.64407108168</v>
      </c>
      <c r="BA111" s="154">
        <f t="shared" si="83"/>
        <v>142001.64407108168</v>
      </c>
      <c r="BB111" s="154">
        <f t="shared" si="83"/>
        <v>142001.64407108168</v>
      </c>
      <c r="BC111" s="154">
        <f t="shared" si="83"/>
        <v>142001.64407108168</v>
      </c>
      <c r="BD111" s="154">
        <f t="shared" si="83"/>
        <v>142001.64407108168</v>
      </c>
      <c r="BE111" s="154">
        <f t="shared" si="83"/>
        <v>142001.64407108168</v>
      </c>
      <c r="BF111" s="154">
        <f t="shared" si="83"/>
        <v>142001.64407108168</v>
      </c>
      <c r="BG111" s="154">
        <f t="shared" si="83"/>
        <v>142001.64407108168</v>
      </c>
      <c r="BH111" s="154">
        <f t="shared" si="83"/>
        <v>142001.64407108168</v>
      </c>
      <c r="BI111" s="154">
        <f t="shared" si="83"/>
        <v>142001.64407108168</v>
      </c>
      <c r="BJ111" s="154">
        <f t="shared" si="83"/>
        <v>142001.64407108168</v>
      </c>
      <c r="BK111" s="154">
        <f t="shared" si="83"/>
        <v>142001.64407108168</v>
      </c>
      <c r="BL111" s="154">
        <f t="shared" si="83"/>
        <v>142001.64407108168</v>
      </c>
      <c r="BM111" s="154">
        <f t="shared" si="83"/>
        <v>142001.64407108168</v>
      </c>
      <c r="BN111" s="154">
        <f t="shared" si="83"/>
        <v>142001.64407108168</v>
      </c>
      <c r="BO111" s="154">
        <f>BN111*(1+BO112)</f>
        <v>142001.64407108168</v>
      </c>
      <c r="BP111" s="154">
        <f>BO111*(1+BP112)</f>
        <v>142001.64407108168</v>
      </c>
      <c r="BQ111" s="154">
        <f t="shared" ref="BQ111:CD111" si="84">BP111*(1+BQ112)</f>
        <v>142001.64407108168</v>
      </c>
      <c r="BR111" s="154">
        <f t="shared" si="84"/>
        <v>142001.64407108168</v>
      </c>
      <c r="BS111" s="154">
        <f t="shared" si="84"/>
        <v>142001.64407108168</v>
      </c>
      <c r="BT111" s="154">
        <f t="shared" si="84"/>
        <v>142001.64407108168</v>
      </c>
      <c r="BU111" s="154">
        <f t="shared" si="84"/>
        <v>142001.64407108168</v>
      </c>
      <c r="BV111" s="154">
        <f t="shared" si="84"/>
        <v>142001.64407108168</v>
      </c>
      <c r="BW111" s="154">
        <f t="shared" si="84"/>
        <v>142001.64407108168</v>
      </c>
      <c r="BX111" s="154">
        <f t="shared" si="84"/>
        <v>142001.64407108168</v>
      </c>
      <c r="BY111" s="154">
        <f t="shared" si="84"/>
        <v>142001.64407108168</v>
      </c>
      <c r="BZ111" s="154">
        <f t="shared" si="84"/>
        <v>142001.64407108168</v>
      </c>
      <c r="CA111" s="154">
        <f t="shared" si="84"/>
        <v>142001.64407108168</v>
      </c>
      <c r="CB111" s="154">
        <f t="shared" si="84"/>
        <v>142001.64407108168</v>
      </c>
      <c r="CC111" s="154">
        <f t="shared" si="84"/>
        <v>142001.64407108168</v>
      </c>
      <c r="CD111" s="154">
        <f t="shared" si="84"/>
        <v>142001.64407108168</v>
      </c>
      <c r="CG111" s="14"/>
      <c r="CH111" s="14"/>
    </row>
    <row r="112" spans="1:86" outlineLevel="1">
      <c r="D112" s="63"/>
      <c r="E112" t="s">
        <v>155</v>
      </c>
      <c r="T112" s="112">
        <v>0.03</v>
      </c>
      <c r="U112" s="163">
        <f>T112</f>
        <v>0.03</v>
      </c>
      <c r="V112" s="163">
        <f>U112</f>
        <v>0.03</v>
      </c>
      <c r="W112" s="163">
        <f t="shared" ref="W112:BN112" si="85">V112</f>
        <v>0.03</v>
      </c>
      <c r="X112" s="163">
        <f t="shared" si="85"/>
        <v>0.03</v>
      </c>
      <c r="Y112" s="163">
        <f t="shared" si="85"/>
        <v>0.03</v>
      </c>
      <c r="Z112" s="163">
        <f t="shared" si="85"/>
        <v>0.03</v>
      </c>
      <c r="AA112" s="163">
        <f t="shared" si="85"/>
        <v>0.03</v>
      </c>
      <c r="AB112" s="163">
        <f t="shared" si="85"/>
        <v>0.03</v>
      </c>
      <c r="AC112" s="163">
        <f t="shared" si="85"/>
        <v>0.03</v>
      </c>
      <c r="AD112" s="163">
        <f t="shared" si="85"/>
        <v>0.03</v>
      </c>
      <c r="AE112" s="163">
        <f t="shared" si="85"/>
        <v>0.03</v>
      </c>
      <c r="AF112" s="163">
        <f t="shared" si="85"/>
        <v>0.03</v>
      </c>
      <c r="AG112" s="163">
        <f t="shared" si="85"/>
        <v>0.03</v>
      </c>
      <c r="AH112" s="163">
        <f>AG112</f>
        <v>0.03</v>
      </c>
      <c r="AI112" s="163">
        <f>AH112</f>
        <v>0.03</v>
      </c>
      <c r="AJ112" s="163">
        <f>AI112</f>
        <v>0.03</v>
      </c>
      <c r="AK112" s="163">
        <f>AJ112</f>
        <v>0.03</v>
      </c>
      <c r="AL112" s="112">
        <v>0</v>
      </c>
      <c r="AM112" s="163">
        <f t="shared" si="85"/>
        <v>0</v>
      </c>
      <c r="AN112" s="163">
        <f t="shared" si="85"/>
        <v>0</v>
      </c>
      <c r="AO112" s="163">
        <f t="shared" si="85"/>
        <v>0</v>
      </c>
      <c r="AP112" s="163">
        <f t="shared" si="85"/>
        <v>0</v>
      </c>
      <c r="AQ112" s="163">
        <f t="shared" si="85"/>
        <v>0</v>
      </c>
      <c r="AR112" s="163">
        <f t="shared" si="85"/>
        <v>0</v>
      </c>
      <c r="AS112" s="163">
        <f t="shared" si="85"/>
        <v>0</v>
      </c>
      <c r="AT112" s="163">
        <f t="shared" si="85"/>
        <v>0</v>
      </c>
      <c r="AU112" s="163">
        <f t="shared" si="85"/>
        <v>0</v>
      </c>
      <c r="AV112" s="163">
        <f t="shared" si="85"/>
        <v>0</v>
      </c>
      <c r="AW112" s="163">
        <f t="shared" si="85"/>
        <v>0</v>
      </c>
      <c r="AX112" s="163">
        <f t="shared" si="85"/>
        <v>0</v>
      </c>
      <c r="AY112" s="163">
        <f t="shared" si="85"/>
        <v>0</v>
      </c>
      <c r="AZ112" s="163">
        <f t="shared" si="85"/>
        <v>0</v>
      </c>
      <c r="BA112" s="163">
        <f t="shared" si="85"/>
        <v>0</v>
      </c>
      <c r="BB112" s="163">
        <f t="shared" si="85"/>
        <v>0</v>
      </c>
      <c r="BC112" s="163">
        <f t="shared" si="85"/>
        <v>0</v>
      </c>
      <c r="BD112" s="163">
        <f t="shared" si="85"/>
        <v>0</v>
      </c>
      <c r="BE112" s="163">
        <f t="shared" si="85"/>
        <v>0</v>
      </c>
      <c r="BF112" s="163">
        <f t="shared" si="85"/>
        <v>0</v>
      </c>
      <c r="BG112" s="163">
        <f t="shared" si="85"/>
        <v>0</v>
      </c>
      <c r="BH112" s="163">
        <f t="shared" si="85"/>
        <v>0</v>
      </c>
      <c r="BI112" s="163">
        <f t="shared" si="85"/>
        <v>0</v>
      </c>
      <c r="BJ112" s="163">
        <f t="shared" si="85"/>
        <v>0</v>
      </c>
      <c r="BK112" s="163">
        <f t="shared" si="85"/>
        <v>0</v>
      </c>
      <c r="BL112" s="163">
        <f t="shared" si="85"/>
        <v>0</v>
      </c>
      <c r="BM112" s="163">
        <f t="shared" si="85"/>
        <v>0</v>
      </c>
      <c r="BN112" s="163">
        <f t="shared" si="85"/>
        <v>0</v>
      </c>
      <c r="BO112" s="163">
        <f>BN112</f>
        <v>0</v>
      </c>
      <c r="BP112" s="163">
        <f>BO112</f>
        <v>0</v>
      </c>
      <c r="BQ112" s="163">
        <f t="shared" ref="BQ112:CD112" si="86">BP112</f>
        <v>0</v>
      </c>
      <c r="BR112" s="163">
        <f t="shared" si="86"/>
        <v>0</v>
      </c>
      <c r="BS112" s="163">
        <f t="shared" si="86"/>
        <v>0</v>
      </c>
      <c r="BT112" s="163">
        <f t="shared" si="86"/>
        <v>0</v>
      </c>
      <c r="BU112" s="163">
        <f t="shared" si="86"/>
        <v>0</v>
      </c>
      <c r="BV112" s="163">
        <f t="shared" si="86"/>
        <v>0</v>
      </c>
      <c r="BW112" s="163">
        <f t="shared" si="86"/>
        <v>0</v>
      </c>
      <c r="BX112" s="163">
        <f t="shared" si="86"/>
        <v>0</v>
      </c>
      <c r="BY112" s="163">
        <f t="shared" si="86"/>
        <v>0</v>
      </c>
      <c r="BZ112" s="163">
        <f t="shared" si="86"/>
        <v>0</v>
      </c>
      <c r="CA112" s="163">
        <f t="shared" si="86"/>
        <v>0</v>
      </c>
      <c r="CB112" s="163">
        <f t="shared" si="86"/>
        <v>0</v>
      </c>
      <c r="CC112" s="163">
        <f t="shared" si="86"/>
        <v>0</v>
      </c>
      <c r="CD112" s="163">
        <f t="shared" si="86"/>
        <v>0</v>
      </c>
      <c r="CG112" s="14"/>
      <c r="CH112" s="14"/>
    </row>
    <row r="113" spans="1:86" outlineLevel="1">
      <c r="CG113" s="14"/>
      <c r="CH113" s="14"/>
    </row>
    <row r="114" spans="1:86" outlineLevel="1">
      <c r="BR114" s="259"/>
      <c r="BS114" s="259"/>
      <c r="CG114" s="259"/>
      <c r="CH114" s="259"/>
    </row>
    <row r="115" spans="1:86" ht="15.5" outlineLevel="1">
      <c r="B115" s="17" t="s">
        <v>167</v>
      </c>
      <c r="C115" s="17"/>
      <c r="D115" s="17"/>
      <c r="CG115" s="14"/>
      <c r="CH115" s="14"/>
    </row>
    <row r="116" spans="1:86" outlineLevel="1">
      <c r="CG116" s="14"/>
      <c r="CH116" s="14"/>
    </row>
    <row r="117" spans="1:86" outlineLevel="1">
      <c r="C117" s="16" t="s">
        <v>167</v>
      </c>
      <c r="H117" s="59" t="s">
        <v>164</v>
      </c>
      <c r="CG117" s="14"/>
      <c r="CH117" s="14"/>
    </row>
    <row r="118" spans="1:86" s="102" customFormat="1" outlineLevel="1">
      <c r="A118" s="237"/>
      <c r="D118" s="140" t="s">
        <v>154</v>
      </c>
      <c r="I118" s="102" t="s">
        <v>151</v>
      </c>
      <c r="J118" s="102" t="s">
        <v>83</v>
      </c>
      <c r="K118" s="141"/>
      <c r="L118" s="162">
        <f t="shared" ref="L118:AA118" si="87">L131/L30</f>
        <v>0.1152824861344845</v>
      </c>
      <c r="M118" s="162">
        <f t="shared" si="87"/>
        <v>0.12387050467095909</v>
      </c>
      <c r="N118" s="162">
        <f t="shared" si="87"/>
        <v>0.12029081760425409</v>
      </c>
      <c r="O118" s="162">
        <f t="shared" si="87"/>
        <v>0.16462621153166462</v>
      </c>
      <c r="P118" s="162">
        <f t="shared" si="87"/>
        <v>0.18874296389558223</v>
      </c>
      <c r="Q118" s="162">
        <f t="shared" si="87"/>
        <v>0.21897585534372496</v>
      </c>
      <c r="R118" s="162">
        <f t="shared" si="87"/>
        <v>0.23540424534157947</v>
      </c>
      <c r="S118" s="162">
        <f t="shared" si="87"/>
        <v>0.24621991788603079</v>
      </c>
      <c r="T118" s="162">
        <f t="shared" si="87"/>
        <v>0.25852435199235979</v>
      </c>
      <c r="U118" s="162">
        <f t="shared" si="87"/>
        <v>0.28663606434745703</v>
      </c>
      <c r="V118" s="162">
        <f t="shared" si="87"/>
        <v>0.34870792706821713</v>
      </c>
      <c r="W118" s="162">
        <f t="shared" si="87"/>
        <v>0.38966258182205743</v>
      </c>
      <c r="X118" s="162">
        <f t="shared" si="87"/>
        <v>0.43102184027805845</v>
      </c>
      <c r="Y118" s="162">
        <f t="shared" si="87"/>
        <v>0.47623780886633382</v>
      </c>
      <c r="Z118" s="162">
        <f t="shared" si="87"/>
        <v>0.48530119389945825</v>
      </c>
      <c r="AA118" s="162">
        <f t="shared" si="87"/>
        <v>0.54070229559837302</v>
      </c>
      <c r="AB118" s="142">
        <f t="shared" ref="AB118:AK118" si="88">AB120</f>
        <v>0.56320124552730733</v>
      </c>
      <c r="AC118" s="142">
        <f t="shared" si="88"/>
        <v>0.58372356258325775</v>
      </c>
      <c r="AD118" s="142">
        <f t="shared" si="88"/>
        <v>0.60231418179030849</v>
      </c>
      <c r="AE118" s="142">
        <f t="shared" si="88"/>
        <v>0.61905531092083277</v>
      </c>
      <c r="AF118" s="142">
        <f t="shared" si="88"/>
        <v>0.63405517367132513</v>
      </c>
      <c r="AG118" s="142">
        <f t="shared" si="88"/>
        <v>0.64743822725068045</v>
      </c>
      <c r="AH118" s="142">
        <f t="shared" si="88"/>
        <v>0.65933713279478956</v>
      </c>
      <c r="AI118" s="142">
        <f t="shared" si="88"/>
        <v>0.66988650134724292</v>
      </c>
      <c r="AJ118" s="142">
        <f t="shared" si="88"/>
        <v>0.67921827471054375</v>
      </c>
      <c r="AK118" s="142">
        <f t="shared" si="88"/>
        <v>0.68745851375315381</v>
      </c>
      <c r="AL118" s="163">
        <f t="shared" ref="AL118:BN118" si="89">AK118</f>
        <v>0.68745851375315381</v>
      </c>
      <c r="AM118" s="163">
        <f t="shared" si="89"/>
        <v>0.68745851375315381</v>
      </c>
      <c r="AN118" s="163">
        <f t="shared" si="89"/>
        <v>0.68745851375315381</v>
      </c>
      <c r="AO118" s="163">
        <f t="shared" si="89"/>
        <v>0.68745851375315381</v>
      </c>
      <c r="AP118" s="163">
        <f t="shared" si="89"/>
        <v>0.68745851375315381</v>
      </c>
      <c r="AQ118" s="163">
        <f t="shared" si="89"/>
        <v>0.68745851375315381</v>
      </c>
      <c r="AR118" s="163">
        <f t="shared" si="89"/>
        <v>0.68745851375315381</v>
      </c>
      <c r="AS118" s="163">
        <f t="shared" si="89"/>
        <v>0.68745851375315381</v>
      </c>
      <c r="AT118" s="163">
        <f t="shared" si="89"/>
        <v>0.68745851375315381</v>
      </c>
      <c r="AU118" s="163">
        <f t="shared" si="89"/>
        <v>0.68745851375315381</v>
      </c>
      <c r="AV118" s="163">
        <f t="shared" si="89"/>
        <v>0.68745851375315381</v>
      </c>
      <c r="AW118" s="163">
        <f t="shared" si="89"/>
        <v>0.68745851375315381</v>
      </c>
      <c r="AX118" s="163">
        <f t="shared" si="89"/>
        <v>0.68745851375315381</v>
      </c>
      <c r="AY118" s="163">
        <f t="shared" si="89"/>
        <v>0.68745851375315381</v>
      </c>
      <c r="AZ118" s="163">
        <f t="shared" si="89"/>
        <v>0.68745851375315381</v>
      </c>
      <c r="BA118" s="163">
        <f t="shared" si="89"/>
        <v>0.68745851375315381</v>
      </c>
      <c r="BB118" s="163">
        <f t="shared" si="89"/>
        <v>0.68745851375315381</v>
      </c>
      <c r="BC118" s="163">
        <f t="shared" si="89"/>
        <v>0.68745851375315381</v>
      </c>
      <c r="BD118" s="163">
        <f t="shared" si="89"/>
        <v>0.68745851375315381</v>
      </c>
      <c r="BE118" s="163">
        <f t="shared" si="89"/>
        <v>0.68745851375315381</v>
      </c>
      <c r="BF118" s="163">
        <f t="shared" si="89"/>
        <v>0.68745851375315381</v>
      </c>
      <c r="BG118" s="163">
        <f t="shared" si="89"/>
        <v>0.68745851375315381</v>
      </c>
      <c r="BH118" s="163">
        <f t="shared" si="89"/>
        <v>0.68745851375315381</v>
      </c>
      <c r="BI118" s="163">
        <f t="shared" si="89"/>
        <v>0.68745851375315381</v>
      </c>
      <c r="BJ118" s="163">
        <f t="shared" si="89"/>
        <v>0.68745851375315381</v>
      </c>
      <c r="BK118" s="163">
        <f t="shared" si="89"/>
        <v>0.68745851375315381</v>
      </c>
      <c r="BL118" s="163">
        <f t="shared" si="89"/>
        <v>0.68745851375315381</v>
      </c>
      <c r="BM118" s="163">
        <f t="shared" si="89"/>
        <v>0.68745851375315381</v>
      </c>
      <c r="BN118" s="163">
        <f t="shared" si="89"/>
        <v>0.68745851375315381</v>
      </c>
      <c r="BO118" s="163">
        <f>BN118</f>
        <v>0.68745851375315381</v>
      </c>
      <c r="BP118" s="163">
        <f>BO118</f>
        <v>0.68745851375315381</v>
      </c>
      <c r="BQ118" s="163">
        <f t="shared" ref="BQ118:CD118" si="90">BP118</f>
        <v>0.68745851375315381</v>
      </c>
      <c r="BR118" s="163">
        <f t="shared" si="90"/>
        <v>0.68745851375315381</v>
      </c>
      <c r="BS118" s="163">
        <f t="shared" si="90"/>
        <v>0.68745851375315381</v>
      </c>
      <c r="BT118" s="163">
        <f t="shared" si="90"/>
        <v>0.68745851375315381</v>
      </c>
      <c r="BU118" s="163">
        <f t="shared" si="90"/>
        <v>0.68745851375315381</v>
      </c>
      <c r="BV118" s="163">
        <f t="shared" si="90"/>
        <v>0.68745851375315381</v>
      </c>
      <c r="BW118" s="163">
        <f t="shared" si="90"/>
        <v>0.68745851375315381</v>
      </c>
      <c r="BX118" s="163">
        <f t="shared" si="90"/>
        <v>0.68745851375315381</v>
      </c>
      <c r="BY118" s="163">
        <f t="shared" si="90"/>
        <v>0.68745851375315381</v>
      </c>
      <c r="BZ118" s="163">
        <f t="shared" si="90"/>
        <v>0.68745851375315381</v>
      </c>
      <c r="CA118" s="163">
        <f t="shared" si="90"/>
        <v>0.68745851375315381</v>
      </c>
      <c r="CB118" s="163">
        <f t="shared" si="90"/>
        <v>0.68745851375315381</v>
      </c>
      <c r="CC118" s="163">
        <f t="shared" si="90"/>
        <v>0.68745851375315381</v>
      </c>
      <c r="CD118" s="163">
        <f t="shared" si="90"/>
        <v>0.68745851375315381</v>
      </c>
      <c r="CG118" s="143"/>
      <c r="CH118" s="143"/>
    </row>
    <row r="119" spans="1:86" outlineLevel="1">
      <c r="D119" s="53" t="s">
        <v>169</v>
      </c>
      <c r="I119" s="53" t="s">
        <v>130</v>
      </c>
      <c r="J119" s="53" t="s">
        <v>82</v>
      </c>
      <c r="L119" s="161">
        <f t="shared" ref="L119:W119" si="91">L131</f>
        <v>2567216</v>
      </c>
      <c r="M119" s="161">
        <f t="shared" si="91"/>
        <v>2821257</v>
      </c>
      <c r="N119" s="161">
        <f t="shared" si="91"/>
        <v>2800707</v>
      </c>
      <c r="O119" s="161">
        <f t="shared" si="91"/>
        <v>3916415</v>
      </c>
      <c r="P119" s="161">
        <f t="shared" si="91"/>
        <v>4585828</v>
      </c>
      <c r="Q119" s="161">
        <f t="shared" si="91"/>
        <v>5431395</v>
      </c>
      <c r="R119" s="161">
        <f t="shared" si="91"/>
        <v>6027231</v>
      </c>
      <c r="S119" s="161">
        <f t="shared" si="91"/>
        <v>6501159</v>
      </c>
      <c r="T119" s="161">
        <f t="shared" si="91"/>
        <v>7032895</v>
      </c>
      <c r="U119" s="161">
        <f t="shared" si="91"/>
        <v>8026990</v>
      </c>
      <c r="V119" s="161">
        <f t="shared" si="91"/>
        <v>10044267</v>
      </c>
      <c r="W119" s="161">
        <f t="shared" si="91"/>
        <v>11469069</v>
      </c>
      <c r="X119" s="161">
        <f>X131</f>
        <v>12957563</v>
      </c>
      <c r="Y119" s="161">
        <f>Y131</f>
        <v>14616463</v>
      </c>
      <c r="Z119" s="161">
        <f>Z131</f>
        <v>15199932</v>
      </c>
      <c r="AA119" s="161">
        <f>AA131</f>
        <v>17275281</v>
      </c>
      <c r="AB119" s="154">
        <f t="shared" ref="AB119:BP119" si="92">AB30*AB118</f>
        <v>18333609.391533438</v>
      </c>
      <c r="AC119" s="154">
        <f t="shared" si="92"/>
        <v>19350764.781081192</v>
      </c>
      <c r="AD119" s="154">
        <f t="shared" si="92"/>
        <v>20324666.114706516</v>
      </c>
      <c r="AE119" s="154">
        <f t="shared" si="92"/>
        <v>21255661.305295683</v>
      </c>
      <c r="AF119" s="154">
        <f t="shared" si="92"/>
        <v>22142601.800723862</v>
      </c>
      <c r="AG119" s="154">
        <f t="shared" si="92"/>
        <v>22982159.559344146</v>
      </c>
      <c r="AH119" s="154">
        <f t="shared" si="92"/>
        <v>23773877.849198576</v>
      </c>
      <c r="AI119" s="154">
        <f t="shared" si="92"/>
        <v>24521476.441015121</v>
      </c>
      <c r="AJ119" s="154">
        <f t="shared" si="92"/>
        <v>25230319.803038508</v>
      </c>
      <c r="AK119" s="154">
        <f t="shared" si="92"/>
        <v>25901912.930044614</v>
      </c>
      <c r="AL119" s="154">
        <f t="shared" si="92"/>
        <v>26255819.275182754</v>
      </c>
      <c r="AM119" s="154">
        <f t="shared" si="92"/>
        <v>26596002.01508794</v>
      </c>
      <c r="AN119" s="154">
        <f t="shared" si="92"/>
        <v>26924413.692292921</v>
      </c>
      <c r="AO119" s="154">
        <f t="shared" si="92"/>
        <v>27244000.582944758</v>
      </c>
      <c r="AP119" s="154">
        <f t="shared" si="92"/>
        <v>27561424.302743424</v>
      </c>
      <c r="AQ119" s="154">
        <f t="shared" si="92"/>
        <v>27873504.544074714</v>
      </c>
      <c r="AR119" s="154">
        <f t="shared" si="92"/>
        <v>28172367.768287305</v>
      </c>
      <c r="AS119" s="154">
        <f t="shared" si="92"/>
        <v>28459105.282114875</v>
      </c>
      <c r="AT119" s="154">
        <f t="shared" si="92"/>
        <v>28735462.600253861</v>
      </c>
      <c r="AU119" s="154">
        <f t="shared" si="92"/>
        <v>29001895.904040977</v>
      </c>
      <c r="AV119" s="154">
        <f t="shared" si="92"/>
        <v>29256825.661097243</v>
      </c>
      <c r="AW119" s="154">
        <f t="shared" si="92"/>
        <v>29499311.42497319</v>
      </c>
      <c r="AX119" s="154">
        <f t="shared" si="92"/>
        <v>29729885.707268644</v>
      </c>
      <c r="AY119" s="154">
        <f t="shared" si="92"/>
        <v>29949647.73578234</v>
      </c>
      <c r="AZ119" s="154">
        <f t="shared" si="92"/>
        <v>30158660.158937782</v>
      </c>
      <c r="BA119" s="154">
        <f t="shared" si="92"/>
        <v>30355416.174135014</v>
      </c>
      <c r="BB119" s="154">
        <f t="shared" si="92"/>
        <v>30538973.894730914</v>
      </c>
      <c r="BC119" s="154">
        <f t="shared" si="92"/>
        <v>30709666.725554056</v>
      </c>
      <c r="BD119" s="154">
        <f t="shared" si="92"/>
        <v>30868428.272134103</v>
      </c>
      <c r="BE119" s="154">
        <f t="shared" si="92"/>
        <v>31015442.879257482</v>
      </c>
      <c r="BF119" s="154">
        <f t="shared" si="92"/>
        <v>31149613.119367525</v>
      </c>
      <c r="BG119" s="154">
        <f t="shared" si="92"/>
        <v>31270234.017675523</v>
      </c>
      <c r="BH119" s="154">
        <f t="shared" si="92"/>
        <v>31377670.303221811</v>
      </c>
      <c r="BI119" s="154">
        <f t="shared" si="92"/>
        <v>31472810.575484678</v>
      </c>
      <c r="BJ119" s="154">
        <f t="shared" si="92"/>
        <v>31517436.775783725</v>
      </c>
      <c r="BK119" s="154">
        <f t="shared" si="92"/>
        <v>31562126.252851415</v>
      </c>
      <c r="BL119" s="154">
        <f t="shared" si="92"/>
        <v>31606879.096409678</v>
      </c>
      <c r="BM119" s="154">
        <f t="shared" si="92"/>
        <v>31651695.396307692</v>
      </c>
      <c r="BN119" s="154">
        <f t="shared" si="92"/>
        <v>31696575.242522009</v>
      </c>
      <c r="BO119" s="154">
        <f t="shared" si="92"/>
        <v>31741518.725156777</v>
      </c>
      <c r="BP119" s="154">
        <f t="shared" si="92"/>
        <v>31786525.934443898</v>
      </c>
      <c r="BQ119" s="154">
        <f t="shared" ref="BQ119:CD119" si="93">BQ30*BQ118</f>
        <v>31831596.96074323</v>
      </c>
      <c r="BR119" s="154">
        <f t="shared" si="93"/>
        <v>31876731.894542731</v>
      </c>
      <c r="BS119" s="154">
        <f t="shared" si="93"/>
        <v>31921930.826458681</v>
      </c>
      <c r="BT119" s="154">
        <f t="shared" si="93"/>
        <v>31967193.847235844</v>
      </c>
      <c r="BU119" s="154">
        <f t="shared" si="93"/>
        <v>32012521.047747657</v>
      </c>
      <c r="BV119" s="154">
        <f t="shared" si="93"/>
        <v>32057912.518996403</v>
      </c>
      <c r="BW119" s="154">
        <f t="shared" si="93"/>
        <v>32103368.352113403</v>
      </c>
      <c r="BX119" s="154">
        <f t="shared" si="93"/>
        <v>32148888.638359193</v>
      </c>
      <c r="BY119" s="154">
        <f t="shared" si="93"/>
        <v>32194473.469123714</v>
      </c>
      <c r="BZ119" s="154">
        <f t="shared" si="93"/>
        <v>32240122.93592649</v>
      </c>
      <c r="CA119" s="154">
        <f t="shared" si="93"/>
        <v>32285837.130416811</v>
      </c>
      <c r="CB119" s="154">
        <f t="shared" si="93"/>
        <v>32331616.14437392</v>
      </c>
      <c r="CC119" s="154">
        <f t="shared" si="93"/>
        <v>32377460.069707192</v>
      </c>
      <c r="CD119" s="154">
        <f t="shared" si="93"/>
        <v>32423368.998456337</v>
      </c>
      <c r="CG119" s="14"/>
      <c r="CH119" s="14"/>
    </row>
    <row r="120" spans="1:86" outlineLevel="1">
      <c r="D120" t="s">
        <v>16</v>
      </c>
      <c r="I120" s="136" t="s">
        <v>130</v>
      </c>
      <c r="J120" s="136" t="s">
        <v>83</v>
      </c>
      <c r="K120" s="133"/>
      <c r="L120" s="162">
        <f>IF(L3&lt;=Base.TV,0,Saturation.TV/(1+EXP(-A.TV-B.TV*LN(L$3-Base.TV))))</f>
        <v>0.11528248613448384</v>
      </c>
      <c r="M120" s="162">
        <f t="shared" ref="M120:R120" si="94">Saturation.TV/(1+EXP(-A.TV-B.TV*LN(M$3-Base.TV)))</f>
        <v>0.13621517787517731</v>
      </c>
      <c r="N120" s="162">
        <f t="shared" si="94"/>
        <v>0.15950148470669137</v>
      </c>
      <c r="O120" s="162">
        <f t="shared" si="94"/>
        <v>0.18504289045818445</v>
      </c>
      <c r="P120" s="162">
        <f t="shared" si="94"/>
        <v>0.21264825061384418</v>
      </c>
      <c r="Q120" s="162">
        <f t="shared" si="94"/>
        <v>0.24203410550173646</v>
      </c>
      <c r="R120" s="162">
        <f t="shared" si="94"/>
        <v>0.27283353972996915</v>
      </c>
      <c r="S120" s="162">
        <f t="shared" ref="S120:CD120" si="95">Saturation.TV/(1+EXP(-A.TV-B.TV*LN(S$3-Base.TV)))</f>
        <v>0.30461349647219294</v>
      </c>
      <c r="T120" s="162">
        <f t="shared" si="95"/>
        <v>0.3368990071010794</v>
      </c>
      <c r="U120" s="162">
        <f t="shared" si="95"/>
        <v>0.36920153609109407</v>
      </c>
      <c r="V120" s="162">
        <f t="shared" si="95"/>
        <v>0.40104791648711913</v>
      </c>
      <c r="W120" s="162">
        <f t="shared" si="95"/>
        <v>0.43200636053195929</v>
      </c>
      <c r="X120" s="162">
        <f t="shared" si="95"/>
        <v>0.46170674440194293</v>
      </c>
      <c r="Y120" s="162">
        <f t="shared" si="95"/>
        <v>0.48985354950753296</v>
      </c>
      <c r="Z120" s="162">
        <f t="shared" si="95"/>
        <v>0.51623115458427515</v>
      </c>
      <c r="AA120" s="162">
        <f t="shared" si="95"/>
        <v>0.54070229559837291</v>
      </c>
      <c r="AB120" s="162">
        <f t="shared" si="95"/>
        <v>0.56320124552730733</v>
      </c>
      <c r="AC120" s="162">
        <f t="shared" si="95"/>
        <v>0.58372356258325775</v>
      </c>
      <c r="AD120" s="162">
        <f t="shared" si="95"/>
        <v>0.60231418179030849</v>
      </c>
      <c r="AE120" s="162">
        <f t="shared" si="95"/>
        <v>0.61905531092083277</v>
      </c>
      <c r="AF120" s="162">
        <f t="shared" si="95"/>
        <v>0.63405517367132513</v>
      </c>
      <c r="AG120" s="162">
        <f t="shared" si="95"/>
        <v>0.64743822725068045</v>
      </c>
      <c r="AH120" s="162">
        <f t="shared" si="95"/>
        <v>0.65933713279478956</v>
      </c>
      <c r="AI120" s="162">
        <f t="shared" si="95"/>
        <v>0.66988650134724292</v>
      </c>
      <c r="AJ120" s="162">
        <f t="shared" si="95"/>
        <v>0.67921827471054375</v>
      </c>
      <c r="AK120" s="162">
        <f t="shared" si="95"/>
        <v>0.68745851375315381</v>
      </c>
      <c r="AL120" s="162">
        <f t="shared" si="95"/>
        <v>0.69472533617359733</v>
      </c>
      <c r="AM120" s="162">
        <f t="shared" si="95"/>
        <v>0.70112775160133134</v>
      </c>
      <c r="AN120" s="162">
        <f t="shared" si="95"/>
        <v>0.70676516832691183</v>
      </c>
      <c r="AO120" s="162">
        <f t="shared" si="95"/>
        <v>0.71172738143894021</v>
      </c>
      <c r="AP120" s="162">
        <f t="shared" si="95"/>
        <v>0.71609488927901999</v>
      </c>
      <c r="AQ120" s="162">
        <f t="shared" si="95"/>
        <v>0.71993941963800556</v>
      </c>
      <c r="AR120" s="162">
        <f t="shared" si="95"/>
        <v>0.72332457695209651</v>
      </c>
      <c r="AS120" s="162">
        <f t="shared" si="95"/>
        <v>0.72630654627906477</v>
      </c>
      <c r="AT120" s="162">
        <f t="shared" si="95"/>
        <v>0.7289348092263197</v>
      </c>
      <c r="AU120" s="162">
        <f t="shared" si="95"/>
        <v>0.73125284185739947</v>
      </c>
      <c r="AV120" s="162">
        <f t="shared" si="95"/>
        <v>0.73329877566788171</v>
      </c>
      <c r="AW120" s="162">
        <f t="shared" si="95"/>
        <v>0.73510601074502335</v>
      </c>
      <c r="AX120" s="162">
        <f t="shared" si="95"/>
        <v>0.73670377588439928</v>
      </c>
      <c r="AY120" s="162">
        <f t="shared" si="95"/>
        <v>0.73811763430469479</v>
      </c>
      <c r="AZ120" s="162">
        <f t="shared" si="95"/>
        <v>0.73936993614359015</v>
      </c>
      <c r="BA120" s="162">
        <f t="shared" si="95"/>
        <v>0.74048022049864859</v>
      </c>
      <c r="BB120" s="162">
        <f t="shared" si="95"/>
        <v>0.74146557067705554</v>
      </c>
      <c r="BC120" s="162">
        <f t="shared" si="95"/>
        <v>0.74234092674676266</v>
      </c>
      <c r="BD120" s="162">
        <f t="shared" si="95"/>
        <v>0.74311935959353614</v>
      </c>
      <c r="BE120" s="162">
        <f t="shared" si="95"/>
        <v>0.74381231059528918</v>
      </c>
      <c r="BF120" s="162">
        <f t="shared" si="95"/>
        <v>0.74442980080627952</v>
      </c>
      <c r="BG120" s="162">
        <f t="shared" si="95"/>
        <v>0.74498061325460563</v>
      </c>
      <c r="BH120" s="162">
        <f t="shared" si="95"/>
        <v>0.74547245163469278</v>
      </c>
      <c r="BI120" s="162">
        <f t="shared" si="95"/>
        <v>0.74591207834711126</v>
      </c>
      <c r="BJ120" s="162">
        <f t="shared" si="95"/>
        <v>0.74630543451713349</v>
      </c>
      <c r="BK120" s="162">
        <f t="shared" si="95"/>
        <v>0.74665774432051735</v>
      </c>
      <c r="BL120" s="162">
        <f t="shared" si="95"/>
        <v>0.74697360566540993</v>
      </c>
      <c r="BM120" s="162">
        <f t="shared" si="95"/>
        <v>0.74725706902531042</v>
      </c>
      <c r="BN120" s="162">
        <f t="shared" si="95"/>
        <v>0.74751170599014727</v>
      </c>
      <c r="BO120" s="162">
        <f t="shared" si="95"/>
        <v>0.74774066889989765</v>
      </c>
      <c r="BP120" s="162">
        <f t="shared" si="95"/>
        <v>0.74794674274627637</v>
      </c>
      <c r="BQ120" s="162">
        <f t="shared" si="95"/>
        <v>0.74813239037096813</v>
      </c>
      <c r="BR120" s="162">
        <f t="shared" si="95"/>
        <v>0.74829979185156625</v>
      </c>
      <c r="BS120" s="162">
        <f t="shared" si="95"/>
        <v>0.74845087884677697</v>
      </c>
      <c r="BT120" s="162">
        <f t="shared" si="95"/>
        <v>0.74858736456851471</v>
      </c>
      <c r="BU120" s="162">
        <f t="shared" si="95"/>
        <v>0.74871076995840113</v>
      </c>
      <c r="BV120" s="162">
        <f t="shared" si="95"/>
        <v>0.74882244656817554</v>
      </c>
      <c r="BW120" s="162">
        <f t="shared" si="95"/>
        <v>0.74892359657606444</v>
      </c>
      <c r="BX120" s="162">
        <f t="shared" si="95"/>
        <v>0.74901529031289149</v>
      </c>
      <c r="BY120" s="162">
        <f t="shared" si="95"/>
        <v>0.74909848162138171</v>
      </c>
      <c r="BZ120" s="162">
        <f t="shared" si="95"/>
        <v>0.74917402132869437</v>
      </c>
      <c r="CA120" s="162">
        <f t="shared" si="95"/>
        <v>0.74924266907472936</v>
      </c>
      <c r="CB120" s="162">
        <f t="shared" si="95"/>
        <v>0.74930510370641046</v>
      </c>
      <c r="CC120" s="162">
        <f t="shared" si="95"/>
        <v>0.74936193242022708</v>
      </c>
      <c r="CD120" s="162">
        <f t="shared" si="95"/>
        <v>0.74941369881121123</v>
      </c>
      <c r="CG120" s="137"/>
      <c r="CH120" s="137"/>
    </row>
    <row r="121" spans="1:86" outlineLevel="1">
      <c r="CG121" s="14"/>
      <c r="CH121" s="14"/>
    </row>
    <row r="122" spans="1:86" ht="12" outlineLevel="1">
      <c r="D122" s="53" t="s">
        <v>84</v>
      </c>
      <c r="F122" s="139">
        <f>75%*(1+INDEX(scenario.fixed.television,MATCH(scenario.fixed.television.selected,scenarios,0)))</f>
        <v>0.75</v>
      </c>
      <c r="G122" s="19" t="s">
        <v>100</v>
      </c>
      <c r="K122"/>
      <c r="BR122"/>
      <c r="BS122"/>
      <c r="CH122" s="14"/>
    </row>
    <row r="123" spans="1:86" ht="12" outlineLevel="1">
      <c r="B123" s="234"/>
      <c r="D123" t="s">
        <v>85</v>
      </c>
      <c r="F123" s="46">
        <v>1950</v>
      </c>
      <c r="G123" s="19" t="s">
        <v>101</v>
      </c>
      <c r="CG123" s="14"/>
      <c r="CH123" s="14"/>
    </row>
    <row r="124" spans="1:86" ht="12" outlineLevel="1">
      <c r="B124" s="234"/>
      <c r="D124" t="s">
        <v>86</v>
      </c>
      <c r="F124" s="46">
        <v>2000</v>
      </c>
      <c r="G124" s="19" t="s">
        <v>102</v>
      </c>
      <c r="CG124" s="14"/>
      <c r="CH124" s="14"/>
    </row>
    <row r="125" spans="1:86" ht="12" outlineLevel="1">
      <c r="B125" s="234"/>
      <c r="D125" t="s">
        <v>87</v>
      </c>
      <c r="F125" s="54">
        <f>INDEX($L$118:$BM$118,MATCH(TimeA.TV,L$3:BM$3,0))</f>
        <v>0.1152824861344845</v>
      </c>
      <c r="G125" s="19" t="s">
        <v>103</v>
      </c>
      <c r="CG125" s="14"/>
      <c r="CH125" s="14"/>
    </row>
    <row r="126" spans="1:86" ht="12" outlineLevel="1">
      <c r="B126" s="234"/>
      <c r="D126" t="s">
        <v>88</v>
      </c>
      <c r="F126" s="46">
        <v>2015</v>
      </c>
      <c r="G126" s="19" t="s">
        <v>104</v>
      </c>
      <c r="CG126" s="14"/>
      <c r="CH126" s="14"/>
    </row>
    <row r="127" spans="1:86" ht="12" outlineLevel="1">
      <c r="B127" s="234"/>
      <c r="D127" t="s">
        <v>89</v>
      </c>
      <c r="F127" s="54">
        <f>INDEX($L$118:$BM$118,MATCH(TimeB.TV,L$3:BM$3,0))</f>
        <v>0.54070229559837302</v>
      </c>
      <c r="G127" s="19" t="s">
        <v>105</v>
      </c>
      <c r="CG127" s="14"/>
      <c r="CH127" s="14"/>
    </row>
    <row r="128" spans="1:86" ht="12" outlineLevel="1">
      <c r="D128" t="s">
        <v>90</v>
      </c>
      <c r="F128" s="60">
        <f>-B.TV*LN(TimeB.TV-Base.TV)-LN(Saturation.TV/NumberB.TV-1)</f>
        <v>-41.292177249230384</v>
      </c>
      <c r="G128" s="19" t="s">
        <v>106</v>
      </c>
      <c r="CG128" s="14"/>
      <c r="CH128" s="14"/>
    </row>
    <row r="129" spans="1:88" ht="12" outlineLevel="1">
      <c r="D129" t="s">
        <v>91</v>
      </c>
      <c r="F129" s="60">
        <f>(LN(Saturation.TV/NumberA.TV-1)-LN(Saturation.TV/NumberB.TV-1))/(LN(TimeB.TV-Base.TV)-LN(TimeA.TV-Base.TV))</f>
        <v>10.11915898039304</v>
      </c>
      <c r="G129" s="19" t="s">
        <v>107</v>
      </c>
      <c r="CG129" s="14"/>
      <c r="CH129" s="14"/>
    </row>
    <row r="130" spans="1:88" outlineLevel="1">
      <c r="CG130" s="14"/>
      <c r="CH130" s="14"/>
    </row>
    <row r="131" spans="1:88" outlineLevel="1">
      <c r="C131" s="16" t="s">
        <v>168</v>
      </c>
      <c r="L131" s="65">
        <f t="shared" ref="L131:V131" si="96">SUM(L132:L133)</f>
        <v>2567216</v>
      </c>
      <c r="M131" s="65">
        <f t="shared" si="96"/>
        <v>2821257</v>
      </c>
      <c r="N131" s="65">
        <f t="shared" si="96"/>
        <v>2800707</v>
      </c>
      <c r="O131" s="65">
        <f t="shared" si="96"/>
        <v>3916415</v>
      </c>
      <c r="P131" s="65">
        <f t="shared" si="96"/>
        <v>4585828</v>
      </c>
      <c r="Q131" s="65">
        <f t="shared" si="96"/>
        <v>5431395</v>
      </c>
      <c r="R131" s="65">
        <f t="shared" si="96"/>
        <v>6027231</v>
      </c>
      <c r="S131" s="65">
        <f t="shared" si="96"/>
        <v>6501159</v>
      </c>
      <c r="T131" s="65">
        <f t="shared" si="96"/>
        <v>7032895</v>
      </c>
      <c r="U131" s="65">
        <f t="shared" si="96"/>
        <v>8026990</v>
      </c>
      <c r="V131" s="65">
        <f t="shared" si="96"/>
        <v>10044267</v>
      </c>
      <c r="W131" s="65">
        <f>SUM(W132:W133)</f>
        <v>11469069</v>
      </c>
      <c r="X131" s="65">
        <f>SUM(X132:X133)</f>
        <v>12957563</v>
      </c>
      <c r="Y131" s="65">
        <f>SUM(Y132:Y133)</f>
        <v>14616463</v>
      </c>
      <c r="Z131" s="65">
        <f>SUM(Z132:Z133)</f>
        <v>15199932</v>
      </c>
      <c r="AA131" s="65">
        <f>SUM(AA132:AA133)</f>
        <v>17275281</v>
      </c>
      <c r="AB131" s="66">
        <f t="shared" ref="AB131:BN131" si="97">AB119</f>
        <v>18333609.391533438</v>
      </c>
      <c r="AC131" s="66">
        <f t="shared" si="97"/>
        <v>19350764.781081192</v>
      </c>
      <c r="AD131" s="66">
        <f t="shared" si="97"/>
        <v>20324666.114706516</v>
      </c>
      <c r="AE131" s="66">
        <f t="shared" si="97"/>
        <v>21255661.305295683</v>
      </c>
      <c r="AF131" s="66">
        <f t="shared" si="97"/>
        <v>22142601.800723862</v>
      </c>
      <c r="AG131" s="66">
        <f t="shared" si="97"/>
        <v>22982159.559344146</v>
      </c>
      <c r="AH131" s="66">
        <f t="shared" si="97"/>
        <v>23773877.849198576</v>
      </c>
      <c r="AI131" s="66">
        <f t="shared" si="97"/>
        <v>24521476.441015121</v>
      </c>
      <c r="AJ131" s="66">
        <f t="shared" si="97"/>
        <v>25230319.803038508</v>
      </c>
      <c r="AK131" s="66">
        <f t="shared" si="97"/>
        <v>25901912.930044614</v>
      </c>
      <c r="AL131" s="66">
        <f t="shared" si="97"/>
        <v>26255819.275182754</v>
      </c>
      <c r="AM131" s="66">
        <f t="shared" si="97"/>
        <v>26596002.01508794</v>
      </c>
      <c r="AN131" s="66">
        <f t="shared" si="97"/>
        <v>26924413.692292921</v>
      </c>
      <c r="AO131" s="66">
        <f t="shared" si="97"/>
        <v>27244000.582944758</v>
      </c>
      <c r="AP131" s="66">
        <f t="shared" si="97"/>
        <v>27561424.302743424</v>
      </c>
      <c r="AQ131" s="66">
        <f t="shared" si="97"/>
        <v>27873504.544074714</v>
      </c>
      <c r="AR131" s="66">
        <f t="shared" si="97"/>
        <v>28172367.768287305</v>
      </c>
      <c r="AS131" s="66">
        <f t="shared" si="97"/>
        <v>28459105.282114875</v>
      </c>
      <c r="AT131" s="66">
        <f t="shared" si="97"/>
        <v>28735462.600253861</v>
      </c>
      <c r="AU131" s="66">
        <f t="shared" si="97"/>
        <v>29001895.904040977</v>
      </c>
      <c r="AV131" s="66">
        <f t="shared" si="97"/>
        <v>29256825.661097243</v>
      </c>
      <c r="AW131" s="66">
        <f t="shared" si="97"/>
        <v>29499311.42497319</v>
      </c>
      <c r="AX131" s="66">
        <f t="shared" si="97"/>
        <v>29729885.707268644</v>
      </c>
      <c r="AY131" s="66">
        <f t="shared" si="97"/>
        <v>29949647.73578234</v>
      </c>
      <c r="AZ131" s="66">
        <f t="shared" si="97"/>
        <v>30158660.158937782</v>
      </c>
      <c r="BA131" s="66">
        <f t="shared" si="97"/>
        <v>30355416.174135014</v>
      </c>
      <c r="BB131" s="66">
        <f t="shared" si="97"/>
        <v>30538973.894730914</v>
      </c>
      <c r="BC131" s="66">
        <f t="shared" si="97"/>
        <v>30709666.725554056</v>
      </c>
      <c r="BD131" s="66">
        <f t="shared" si="97"/>
        <v>30868428.272134103</v>
      </c>
      <c r="BE131" s="66">
        <f t="shared" si="97"/>
        <v>31015442.879257482</v>
      </c>
      <c r="BF131" s="66">
        <f t="shared" si="97"/>
        <v>31149613.119367525</v>
      </c>
      <c r="BG131" s="66">
        <f t="shared" si="97"/>
        <v>31270234.017675523</v>
      </c>
      <c r="BH131" s="66">
        <f t="shared" si="97"/>
        <v>31377670.303221811</v>
      </c>
      <c r="BI131" s="66">
        <f t="shared" si="97"/>
        <v>31472810.575484678</v>
      </c>
      <c r="BJ131" s="66">
        <f t="shared" si="97"/>
        <v>31517436.775783725</v>
      </c>
      <c r="BK131" s="66">
        <f t="shared" si="97"/>
        <v>31562126.252851415</v>
      </c>
      <c r="BL131" s="66">
        <f t="shared" si="97"/>
        <v>31606879.096409678</v>
      </c>
      <c r="BM131" s="66">
        <f t="shared" si="97"/>
        <v>31651695.396307692</v>
      </c>
      <c r="BN131" s="66">
        <f t="shared" si="97"/>
        <v>31696575.242522009</v>
      </c>
      <c r="BO131" s="66">
        <f>BO119</f>
        <v>31741518.725156777</v>
      </c>
      <c r="BP131" s="66">
        <f>BP119</f>
        <v>31786525.934443898</v>
      </c>
      <c r="BQ131" s="66">
        <f t="shared" ref="BQ131:CD131" si="98">BQ119</f>
        <v>31831596.96074323</v>
      </c>
      <c r="BR131" s="66">
        <f t="shared" si="98"/>
        <v>31876731.894542731</v>
      </c>
      <c r="BS131" s="66">
        <f t="shared" si="98"/>
        <v>31921930.826458681</v>
      </c>
      <c r="BT131" s="66">
        <f t="shared" si="98"/>
        <v>31967193.847235844</v>
      </c>
      <c r="BU131" s="66">
        <f t="shared" si="98"/>
        <v>32012521.047747657</v>
      </c>
      <c r="BV131" s="66">
        <f t="shared" si="98"/>
        <v>32057912.518996403</v>
      </c>
      <c r="BW131" s="66">
        <f t="shared" si="98"/>
        <v>32103368.352113403</v>
      </c>
      <c r="BX131" s="66">
        <f t="shared" si="98"/>
        <v>32148888.638359193</v>
      </c>
      <c r="BY131" s="66">
        <f t="shared" si="98"/>
        <v>32194473.469123714</v>
      </c>
      <c r="BZ131" s="66">
        <f t="shared" si="98"/>
        <v>32240122.93592649</v>
      </c>
      <c r="CA131" s="66">
        <f t="shared" si="98"/>
        <v>32285837.130416811</v>
      </c>
      <c r="CB131" s="66">
        <f t="shared" si="98"/>
        <v>32331616.14437392</v>
      </c>
      <c r="CC131" s="66">
        <f t="shared" si="98"/>
        <v>32377460.069707192</v>
      </c>
      <c r="CD131" s="66">
        <f t="shared" si="98"/>
        <v>32423368.998456337</v>
      </c>
      <c r="CG131" s="14"/>
      <c r="CH131" s="14"/>
    </row>
    <row r="132" spans="1:88" outlineLevel="1">
      <c r="D132" s="123" t="s">
        <v>360</v>
      </c>
      <c r="I132" t="s">
        <v>130</v>
      </c>
      <c r="J132" s="53" t="s">
        <v>82</v>
      </c>
      <c r="L132" s="164">
        <f t="shared" ref="L132:V132" si="99">L647+L650</f>
        <v>2221093</v>
      </c>
      <c r="M132" s="164">
        <f t="shared" si="99"/>
        <v>2492709</v>
      </c>
      <c r="N132" s="164">
        <f t="shared" si="99"/>
        <v>2528451</v>
      </c>
      <c r="O132" s="164">
        <f t="shared" si="99"/>
        <v>2658885</v>
      </c>
      <c r="P132" s="164">
        <f t="shared" si="99"/>
        <v>2953251</v>
      </c>
      <c r="Q132" s="164">
        <f t="shared" si="99"/>
        <v>3398843</v>
      </c>
      <c r="R132" s="164">
        <f t="shared" si="99"/>
        <v>3972572</v>
      </c>
      <c r="S132" s="164">
        <f t="shared" si="99"/>
        <v>4274019</v>
      </c>
      <c r="T132" s="164">
        <f t="shared" si="99"/>
        <v>4740979</v>
      </c>
      <c r="U132" s="164">
        <f t="shared" si="99"/>
        <v>5029431</v>
      </c>
      <c r="V132" s="164">
        <f t="shared" si="99"/>
        <v>5330654</v>
      </c>
      <c r="W132" s="164">
        <f>W647+W650</f>
        <v>5612180</v>
      </c>
      <c r="X132" s="164">
        <f>X647+X650</f>
        <v>5893509</v>
      </c>
      <c r="Y132" s="164">
        <f>Y647+Y650</f>
        <v>6715720</v>
      </c>
      <c r="Z132" s="164">
        <f>Z647+Z650</f>
        <v>6344338</v>
      </c>
      <c r="AA132" s="164">
        <f>AA647+AA650</f>
        <v>7255572</v>
      </c>
      <c r="AB132" s="154">
        <f t="shared" ref="AB132:BN132" si="100">AB$131*AB136</f>
        <v>7652311.5195424864</v>
      </c>
      <c r="AC132" s="154">
        <f t="shared" si="100"/>
        <v>8076864.5760833062</v>
      </c>
      <c r="AD132" s="154">
        <f t="shared" si="100"/>
        <v>8483363.7129985131</v>
      </c>
      <c r="AE132" s="154">
        <f t="shared" si="100"/>
        <v>8871954.1465262473</v>
      </c>
      <c r="AF132" s="154">
        <f t="shared" si="100"/>
        <v>9242156.4795948304</v>
      </c>
      <c r="AG132" s="154">
        <f t="shared" si="100"/>
        <v>9592581.612497367</v>
      </c>
      <c r="AH132" s="154">
        <f t="shared" si="100"/>
        <v>9923038.9087285902</v>
      </c>
      <c r="AI132" s="154">
        <f t="shared" si="100"/>
        <v>10235080.972785732</v>
      </c>
      <c r="AJ132" s="154">
        <f t="shared" si="100"/>
        <v>10530946.893615689</v>
      </c>
      <c r="AK132" s="154">
        <f t="shared" si="100"/>
        <v>10811264.844788345</v>
      </c>
      <c r="AL132" s="154">
        <f t="shared" si="100"/>
        <v>10958982.707861746</v>
      </c>
      <c r="AM132" s="154">
        <f t="shared" si="100"/>
        <v>11100972.44069243</v>
      </c>
      <c r="AN132" s="154">
        <f t="shared" si="100"/>
        <v>11238049.019938661</v>
      </c>
      <c r="AO132" s="154">
        <f t="shared" si="100"/>
        <v>11371442.199241323</v>
      </c>
      <c r="AP132" s="154">
        <f t="shared" si="100"/>
        <v>11503932.487199193</v>
      </c>
      <c r="AQ132" s="154">
        <f t="shared" si="100"/>
        <v>11634192.447186334</v>
      </c>
      <c r="AR132" s="154">
        <f t="shared" si="100"/>
        <v>11758935.723022994</v>
      </c>
      <c r="AS132" s="154">
        <f t="shared" si="100"/>
        <v>11878617.817982482</v>
      </c>
      <c r="AT132" s="154">
        <f t="shared" si="100"/>
        <v>11993967.296851682</v>
      </c>
      <c r="AU132" s="154">
        <f t="shared" si="100"/>
        <v>12105174.566310659</v>
      </c>
      <c r="AV132" s="154">
        <f t="shared" si="100"/>
        <v>12211580.341351155</v>
      </c>
      <c r="AW132" s="154">
        <f t="shared" si="100"/>
        <v>12312792.086654833</v>
      </c>
      <c r="AX132" s="154">
        <f t="shared" si="100"/>
        <v>12409032.068583027</v>
      </c>
      <c r="AY132" s="154">
        <f t="shared" si="100"/>
        <v>12500759.096602397</v>
      </c>
      <c r="AZ132" s="154">
        <f t="shared" si="100"/>
        <v>12587999.319696628</v>
      </c>
      <c r="BA132" s="154">
        <f t="shared" si="100"/>
        <v>12670123.809723582</v>
      </c>
      <c r="BB132" s="154">
        <f t="shared" si="100"/>
        <v>12746739.430238854</v>
      </c>
      <c r="BC132" s="154">
        <f t="shared" si="100"/>
        <v>12817985.341925751</v>
      </c>
      <c r="BD132" s="154">
        <f t="shared" si="100"/>
        <v>12884251.224753816</v>
      </c>
      <c r="BE132" s="154">
        <f t="shared" si="100"/>
        <v>12945614.022858961</v>
      </c>
      <c r="BF132" s="154">
        <f t="shared" si="100"/>
        <v>13001615.678182108</v>
      </c>
      <c r="BG132" s="154">
        <f t="shared" si="100"/>
        <v>13051961.939516012</v>
      </c>
      <c r="BH132" s="154">
        <f t="shared" si="100"/>
        <v>13096805.042035824</v>
      </c>
      <c r="BI132" s="154">
        <f t="shared" si="100"/>
        <v>13136515.880521657</v>
      </c>
      <c r="BJ132" s="154">
        <f t="shared" si="100"/>
        <v>13155142.522953534</v>
      </c>
      <c r="BK132" s="154">
        <f t="shared" si="100"/>
        <v>13173795.576635661</v>
      </c>
      <c r="BL132" s="154">
        <f t="shared" si="100"/>
        <v>13192475.0790173</v>
      </c>
      <c r="BM132" s="154">
        <f t="shared" si="100"/>
        <v>13211181.067600826</v>
      </c>
      <c r="BN132" s="154">
        <f t="shared" si="100"/>
        <v>13229913.579941778</v>
      </c>
      <c r="BO132" s="154">
        <f>BO$131*BO136</f>
        <v>13248672.653648956</v>
      </c>
      <c r="BP132" s="154">
        <f>BP$131*BP136</f>
        <v>13267458.326384481</v>
      </c>
      <c r="BQ132" s="154">
        <f t="shared" ref="BQ132:CD132" si="101">BQ$131*BQ136</f>
        <v>13286270.635863882</v>
      </c>
      <c r="BR132" s="154">
        <f t="shared" si="101"/>
        <v>13305109.619856156</v>
      </c>
      <c r="BS132" s="154">
        <f t="shared" si="101"/>
        <v>13323975.316183863</v>
      </c>
      <c r="BT132" s="154">
        <f t="shared" si="101"/>
        <v>13342867.762723185</v>
      </c>
      <c r="BU132" s="154">
        <f t="shared" si="101"/>
        <v>13361786.997404018</v>
      </c>
      <c r="BV132" s="154">
        <f t="shared" si="101"/>
        <v>13380733.058210036</v>
      </c>
      <c r="BW132" s="154">
        <f t="shared" si="101"/>
        <v>13399705.98317877</v>
      </c>
      <c r="BX132" s="154">
        <f t="shared" si="101"/>
        <v>13418705.810401684</v>
      </c>
      <c r="BY132" s="154">
        <f t="shared" si="101"/>
        <v>13437732.578024257</v>
      </c>
      <c r="BZ132" s="154">
        <f t="shared" si="101"/>
        <v>13456786.324246055</v>
      </c>
      <c r="CA132" s="154">
        <f t="shared" si="101"/>
        <v>13475867.087320806</v>
      </c>
      <c r="CB132" s="154">
        <f t="shared" si="101"/>
        <v>13494974.905556481</v>
      </c>
      <c r="CC132" s="154">
        <f t="shared" si="101"/>
        <v>13514109.817315366</v>
      </c>
      <c r="CD132" s="154">
        <f t="shared" si="101"/>
        <v>13533271.861014146</v>
      </c>
      <c r="CG132" s="14"/>
      <c r="CH132" s="14"/>
    </row>
    <row r="133" spans="1:88" outlineLevel="1">
      <c r="D133" s="123" t="s">
        <v>361</v>
      </c>
      <c r="I133" t="s">
        <v>130</v>
      </c>
      <c r="J133" s="53" t="s">
        <v>82</v>
      </c>
      <c r="L133" s="164">
        <f t="shared" ref="L133:V133" si="102">L648+L649</f>
        <v>346123</v>
      </c>
      <c r="M133" s="164">
        <f t="shared" si="102"/>
        <v>328548</v>
      </c>
      <c r="N133" s="164">
        <f t="shared" si="102"/>
        <v>272256</v>
      </c>
      <c r="O133" s="164">
        <f t="shared" si="102"/>
        <v>1257530</v>
      </c>
      <c r="P133" s="164">
        <f t="shared" si="102"/>
        <v>1632577</v>
      </c>
      <c r="Q133" s="164">
        <f t="shared" si="102"/>
        <v>2032552</v>
      </c>
      <c r="R133" s="164">
        <f t="shared" si="102"/>
        <v>2054659</v>
      </c>
      <c r="S133" s="164">
        <f t="shared" si="102"/>
        <v>2227140</v>
      </c>
      <c r="T133" s="164">
        <f t="shared" si="102"/>
        <v>2291916</v>
      </c>
      <c r="U133" s="164">
        <f t="shared" si="102"/>
        <v>2997559</v>
      </c>
      <c r="V133" s="164">
        <f t="shared" si="102"/>
        <v>4713613</v>
      </c>
      <c r="W133" s="164">
        <f>W648+W649</f>
        <v>5856889</v>
      </c>
      <c r="X133" s="164">
        <f>X648+X649</f>
        <v>7064054</v>
      </c>
      <c r="Y133" s="164">
        <f>Y648+Y649</f>
        <v>7900743</v>
      </c>
      <c r="Z133" s="164">
        <f>Z648+Z649</f>
        <v>8855594</v>
      </c>
      <c r="AA133" s="164">
        <f>AA648+AA649</f>
        <v>10019709</v>
      </c>
      <c r="AB133" s="197">
        <f t="shared" ref="AB133:BN133" si="103">AB$131*AB137</f>
        <v>10681297.871990953</v>
      </c>
      <c r="AC133" s="197">
        <f t="shared" si="103"/>
        <v>11273900.204997886</v>
      </c>
      <c r="AD133" s="197">
        <f t="shared" si="103"/>
        <v>11841302.401708005</v>
      </c>
      <c r="AE133" s="197">
        <f t="shared" si="103"/>
        <v>12383707.158769436</v>
      </c>
      <c r="AF133" s="197">
        <f t="shared" si="103"/>
        <v>12900445.321129031</v>
      </c>
      <c r="AG133" s="197">
        <f t="shared" si="103"/>
        <v>13389577.946846781</v>
      </c>
      <c r="AH133" s="197">
        <f t="shared" si="103"/>
        <v>13850838.940469986</v>
      </c>
      <c r="AI133" s="197">
        <f t="shared" si="103"/>
        <v>14286395.468229389</v>
      </c>
      <c r="AJ133" s="197">
        <f t="shared" si="103"/>
        <v>14699372.90942282</v>
      </c>
      <c r="AK133" s="197">
        <f t="shared" si="103"/>
        <v>15090648.085256271</v>
      </c>
      <c r="AL133" s="197">
        <f t="shared" si="103"/>
        <v>15296836.56732101</v>
      </c>
      <c r="AM133" s="197">
        <f t="shared" si="103"/>
        <v>15495029.574395509</v>
      </c>
      <c r="AN133" s="197">
        <f t="shared" si="103"/>
        <v>15686364.672354262</v>
      </c>
      <c r="AO133" s="197">
        <f t="shared" si="103"/>
        <v>15872558.383703437</v>
      </c>
      <c r="AP133" s="197">
        <f t="shared" si="103"/>
        <v>16057491.815544233</v>
      </c>
      <c r="AQ133" s="197">
        <f t="shared" si="103"/>
        <v>16239312.096888382</v>
      </c>
      <c r="AR133" s="197">
        <f t="shared" si="103"/>
        <v>16413432.045264313</v>
      </c>
      <c r="AS133" s="197">
        <f t="shared" si="103"/>
        <v>16580487.464132393</v>
      </c>
      <c r="AT133" s="197">
        <f t="shared" si="103"/>
        <v>16741495.303402182</v>
      </c>
      <c r="AU133" s="197">
        <f t="shared" si="103"/>
        <v>16896721.337730318</v>
      </c>
      <c r="AV133" s="197">
        <f t="shared" si="103"/>
        <v>17045245.319746088</v>
      </c>
      <c r="AW133" s="197">
        <f t="shared" si="103"/>
        <v>17186519.338318359</v>
      </c>
      <c r="AX133" s="197">
        <f t="shared" si="103"/>
        <v>17320853.638685621</v>
      </c>
      <c r="AY133" s="197">
        <f t="shared" si="103"/>
        <v>17448888.639179945</v>
      </c>
      <c r="AZ133" s="197">
        <f t="shared" si="103"/>
        <v>17570660.839241154</v>
      </c>
      <c r="BA133" s="197">
        <f t="shared" si="103"/>
        <v>17685292.364411436</v>
      </c>
      <c r="BB133" s="197">
        <f t="shared" si="103"/>
        <v>17792234.46449206</v>
      </c>
      <c r="BC133" s="197">
        <f t="shared" si="103"/>
        <v>17891681.383628309</v>
      </c>
      <c r="BD133" s="197">
        <f t="shared" si="103"/>
        <v>17984177.047380287</v>
      </c>
      <c r="BE133" s="197">
        <f t="shared" si="103"/>
        <v>18069828.856398523</v>
      </c>
      <c r="BF133" s="197">
        <f t="shared" si="103"/>
        <v>18147997.441185419</v>
      </c>
      <c r="BG133" s="197">
        <f t="shared" si="103"/>
        <v>18218272.078159515</v>
      </c>
      <c r="BH133" s="197">
        <f t="shared" si="103"/>
        <v>18280865.261185989</v>
      </c>
      <c r="BI133" s="197">
        <f t="shared" si="103"/>
        <v>18336294.694963023</v>
      </c>
      <c r="BJ133" s="197">
        <f t="shared" si="103"/>
        <v>18362294.252830192</v>
      </c>
      <c r="BK133" s="197">
        <f t="shared" si="103"/>
        <v>18388330.676215757</v>
      </c>
      <c r="BL133" s="197">
        <f t="shared" si="103"/>
        <v>18414404.017392382</v>
      </c>
      <c r="BM133" s="197">
        <f t="shared" si="103"/>
        <v>18440514.328706868</v>
      </c>
      <c r="BN133" s="197">
        <f t="shared" si="103"/>
        <v>18466661.662580233</v>
      </c>
      <c r="BO133" s="197">
        <f>BO$131*BO137</f>
        <v>18492846.071507823</v>
      </c>
      <c r="BP133" s="197">
        <f>BP$131*BP137</f>
        <v>18519067.608059417</v>
      </c>
      <c r="BQ133" s="197">
        <f t="shared" ref="BQ133:CD133" si="104">BQ$131*BQ137</f>
        <v>18545326.324879348</v>
      </c>
      <c r="BR133" s="197">
        <f t="shared" si="104"/>
        <v>18571622.274686575</v>
      </c>
      <c r="BS133" s="197">
        <f t="shared" si="104"/>
        <v>18597955.51027482</v>
      </c>
      <c r="BT133" s="197">
        <f t="shared" si="104"/>
        <v>18624326.084512658</v>
      </c>
      <c r="BU133" s="197">
        <f t="shared" si="104"/>
        <v>18650734.05034364</v>
      </c>
      <c r="BV133" s="197">
        <f t="shared" si="104"/>
        <v>18677179.460786369</v>
      </c>
      <c r="BW133" s="197">
        <f t="shared" si="104"/>
        <v>18703662.368934635</v>
      </c>
      <c r="BX133" s="197">
        <f t="shared" si="104"/>
        <v>18730182.827957511</v>
      </c>
      <c r="BY133" s="197">
        <f t="shared" si="104"/>
        <v>18756740.89109946</v>
      </c>
      <c r="BZ133" s="197">
        <f t="shared" si="104"/>
        <v>18783336.611680437</v>
      </c>
      <c r="CA133" s="197">
        <f t="shared" si="104"/>
        <v>18809970.043096006</v>
      </c>
      <c r="CB133" s="197">
        <f t="shared" si="104"/>
        <v>18836641.238817438</v>
      </c>
      <c r="CC133" s="197">
        <f t="shared" si="104"/>
        <v>18863350.25239183</v>
      </c>
      <c r="CD133" s="197">
        <f t="shared" si="104"/>
        <v>18890097.137442194</v>
      </c>
      <c r="CG133" s="14"/>
      <c r="CH133" s="14"/>
    </row>
    <row r="134" spans="1:88" outlineLevel="1">
      <c r="BR134"/>
      <c r="BS134"/>
      <c r="CG134" s="14"/>
      <c r="CH134" s="14"/>
    </row>
    <row r="135" spans="1:88" outlineLevel="1">
      <c r="C135" s="16" t="s">
        <v>170</v>
      </c>
      <c r="BR135"/>
      <c r="BS135"/>
      <c r="CG135" s="14"/>
      <c r="CH135" s="14"/>
    </row>
    <row r="136" spans="1:88" outlineLevel="1">
      <c r="D136" s="123" t="s">
        <v>360</v>
      </c>
      <c r="I136" s="53" t="s">
        <v>130</v>
      </c>
      <c r="J136" s="53" t="s">
        <v>83</v>
      </c>
      <c r="K136" s="97" t="str">
        <f t="array" ref="K136">IF(OR(S136:BM136&lt;0,S136:BM136&gt;1),"error","ok")</f>
        <v>ok</v>
      </c>
      <c r="M136" s="163">
        <f t="shared" ref="M136:V136" si="105">M132/M$131</f>
        <v>0.88354552598363068</v>
      </c>
      <c r="N136" s="163">
        <f t="shared" si="105"/>
        <v>0.90279025974512861</v>
      </c>
      <c r="O136" s="163">
        <f t="shared" si="105"/>
        <v>0.67890787876157144</v>
      </c>
      <c r="P136" s="163">
        <f t="shared" si="105"/>
        <v>0.64399515202052937</v>
      </c>
      <c r="Q136" s="163">
        <f t="shared" si="105"/>
        <v>0.62577717142649358</v>
      </c>
      <c r="R136" s="163">
        <f t="shared" si="105"/>
        <v>0.6591039898752844</v>
      </c>
      <c r="S136" s="163">
        <f t="shared" si="105"/>
        <v>0.65742416083039967</v>
      </c>
      <c r="T136" s="163">
        <f t="shared" si="105"/>
        <v>0.67411485597325138</v>
      </c>
      <c r="U136" s="163">
        <f t="shared" si="105"/>
        <v>0.62656500132677384</v>
      </c>
      <c r="V136" s="163">
        <f t="shared" si="105"/>
        <v>0.53071607913250418</v>
      </c>
      <c r="W136" s="163">
        <f t="shared" ref="W136:Z137" si="106">W132/W$131</f>
        <v>0.48933178447178233</v>
      </c>
      <c r="X136" s="163">
        <f t="shared" si="106"/>
        <v>0.45483159140341434</v>
      </c>
      <c r="Y136" s="163">
        <f t="shared" si="106"/>
        <v>0.45946273048411235</v>
      </c>
      <c r="Z136" s="163">
        <f t="shared" si="106"/>
        <v>0.4173925251770863</v>
      </c>
      <c r="AA136" s="162">
        <f t="shared" ref="AA136:AK136" si="107">$Z$136+INDEX(scenario.fixed.television,MATCH(scenario.fixed.television.selected,scenarios,0))</f>
        <v>0.4173925251770863</v>
      </c>
      <c r="AB136" s="162">
        <f t="shared" si="107"/>
        <v>0.4173925251770863</v>
      </c>
      <c r="AC136" s="162">
        <f t="shared" si="107"/>
        <v>0.4173925251770863</v>
      </c>
      <c r="AD136" s="162">
        <f t="shared" si="107"/>
        <v>0.4173925251770863</v>
      </c>
      <c r="AE136" s="162">
        <f t="shared" si="107"/>
        <v>0.4173925251770863</v>
      </c>
      <c r="AF136" s="162">
        <f t="shared" si="107"/>
        <v>0.4173925251770863</v>
      </c>
      <c r="AG136" s="162">
        <f t="shared" si="107"/>
        <v>0.4173925251770863</v>
      </c>
      <c r="AH136" s="162">
        <f t="shared" si="107"/>
        <v>0.4173925251770863</v>
      </c>
      <c r="AI136" s="162">
        <f t="shared" si="107"/>
        <v>0.4173925251770863</v>
      </c>
      <c r="AJ136" s="162">
        <f t="shared" si="107"/>
        <v>0.4173925251770863</v>
      </c>
      <c r="AK136" s="162">
        <f t="shared" si="107"/>
        <v>0.4173925251770863</v>
      </c>
      <c r="AL136" s="163">
        <f t="shared" ref="AL136:BN137" si="108">AK136</f>
        <v>0.4173925251770863</v>
      </c>
      <c r="AM136" s="163">
        <f t="shared" si="108"/>
        <v>0.4173925251770863</v>
      </c>
      <c r="AN136" s="163">
        <f t="shared" si="108"/>
        <v>0.4173925251770863</v>
      </c>
      <c r="AO136" s="163">
        <f t="shared" si="108"/>
        <v>0.4173925251770863</v>
      </c>
      <c r="AP136" s="163">
        <f t="shared" si="108"/>
        <v>0.4173925251770863</v>
      </c>
      <c r="AQ136" s="163">
        <f t="shared" si="108"/>
        <v>0.4173925251770863</v>
      </c>
      <c r="AR136" s="163">
        <f t="shared" si="108"/>
        <v>0.4173925251770863</v>
      </c>
      <c r="AS136" s="163">
        <f t="shared" si="108"/>
        <v>0.4173925251770863</v>
      </c>
      <c r="AT136" s="163">
        <f t="shared" si="108"/>
        <v>0.4173925251770863</v>
      </c>
      <c r="AU136" s="163">
        <f t="shared" si="108"/>
        <v>0.4173925251770863</v>
      </c>
      <c r="AV136" s="163">
        <f t="shared" si="108"/>
        <v>0.4173925251770863</v>
      </c>
      <c r="AW136" s="163">
        <f t="shared" si="108"/>
        <v>0.4173925251770863</v>
      </c>
      <c r="AX136" s="163">
        <f t="shared" si="108"/>
        <v>0.4173925251770863</v>
      </c>
      <c r="AY136" s="163">
        <f t="shared" si="108"/>
        <v>0.4173925251770863</v>
      </c>
      <c r="AZ136" s="163">
        <f t="shared" si="108"/>
        <v>0.4173925251770863</v>
      </c>
      <c r="BA136" s="163">
        <f t="shared" si="108"/>
        <v>0.4173925251770863</v>
      </c>
      <c r="BB136" s="163">
        <f t="shared" si="108"/>
        <v>0.4173925251770863</v>
      </c>
      <c r="BC136" s="163">
        <f t="shared" si="108"/>
        <v>0.4173925251770863</v>
      </c>
      <c r="BD136" s="163">
        <f t="shared" si="108"/>
        <v>0.4173925251770863</v>
      </c>
      <c r="BE136" s="163">
        <f t="shared" si="108"/>
        <v>0.4173925251770863</v>
      </c>
      <c r="BF136" s="163">
        <f t="shared" si="108"/>
        <v>0.4173925251770863</v>
      </c>
      <c r="BG136" s="163">
        <f t="shared" si="108"/>
        <v>0.4173925251770863</v>
      </c>
      <c r="BH136" s="163">
        <f t="shared" si="108"/>
        <v>0.4173925251770863</v>
      </c>
      <c r="BI136" s="163">
        <f t="shared" si="108"/>
        <v>0.4173925251770863</v>
      </c>
      <c r="BJ136" s="163">
        <f t="shared" si="108"/>
        <v>0.4173925251770863</v>
      </c>
      <c r="BK136" s="163">
        <f t="shared" si="108"/>
        <v>0.4173925251770863</v>
      </c>
      <c r="BL136" s="163">
        <f t="shared" si="108"/>
        <v>0.4173925251770863</v>
      </c>
      <c r="BM136" s="163">
        <f t="shared" si="108"/>
        <v>0.4173925251770863</v>
      </c>
      <c r="BN136" s="163">
        <f t="shared" si="108"/>
        <v>0.4173925251770863</v>
      </c>
      <c r="BO136" s="163">
        <f>BN136</f>
        <v>0.4173925251770863</v>
      </c>
      <c r="BP136" s="163">
        <f>BO136</f>
        <v>0.4173925251770863</v>
      </c>
      <c r="BQ136" s="163">
        <f t="shared" ref="BQ136:CD136" si="109">BP136</f>
        <v>0.4173925251770863</v>
      </c>
      <c r="BR136" s="163">
        <f t="shared" si="109"/>
        <v>0.4173925251770863</v>
      </c>
      <c r="BS136" s="163">
        <f t="shared" si="109"/>
        <v>0.4173925251770863</v>
      </c>
      <c r="BT136" s="163">
        <f t="shared" si="109"/>
        <v>0.4173925251770863</v>
      </c>
      <c r="BU136" s="163">
        <f t="shared" si="109"/>
        <v>0.4173925251770863</v>
      </c>
      <c r="BV136" s="163">
        <f t="shared" si="109"/>
        <v>0.4173925251770863</v>
      </c>
      <c r="BW136" s="163">
        <f t="shared" si="109"/>
        <v>0.4173925251770863</v>
      </c>
      <c r="BX136" s="163">
        <f t="shared" si="109"/>
        <v>0.4173925251770863</v>
      </c>
      <c r="BY136" s="163">
        <f t="shared" si="109"/>
        <v>0.4173925251770863</v>
      </c>
      <c r="BZ136" s="163">
        <f t="shared" si="109"/>
        <v>0.4173925251770863</v>
      </c>
      <c r="CA136" s="163">
        <f t="shared" si="109"/>
        <v>0.4173925251770863</v>
      </c>
      <c r="CB136" s="163">
        <f t="shared" si="109"/>
        <v>0.4173925251770863</v>
      </c>
      <c r="CC136" s="163">
        <f t="shared" si="109"/>
        <v>0.4173925251770863</v>
      </c>
      <c r="CD136" s="163">
        <f t="shared" si="109"/>
        <v>0.4173925251770863</v>
      </c>
    </row>
    <row r="137" spans="1:88" outlineLevel="1">
      <c r="D137" s="123" t="s">
        <v>361</v>
      </c>
      <c r="I137" s="53" t="s">
        <v>130</v>
      </c>
      <c r="J137" s="53" t="s">
        <v>83</v>
      </c>
      <c r="K137" s="97" t="str">
        <f t="array" ref="K137">IF(OR(S137:BM137&lt;0,S137:BM137&gt;1),"error","ok")</f>
        <v>ok</v>
      </c>
      <c r="M137" s="163">
        <f t="shared" ref="M137:V137" si="110">M133/M$131</f>
        <v>0.1164544740163693</v>
      </c>
      <c r="N137" s="163">
        <f t="shared" si="110"/>
        <v>9.7209740254871363E-2</v>
      </c>
      <c r="O137" s="163">
        <f t="shared" si="110"/>
        <v>0.32109212123842851</v>
      </c>
      <c r="P137" s="163">
        <f t="shared" si="110"/>
        <v>0.35600484797947068</v>
      </c>
      <c r="Q137" s="163">
        <f t="shared" si="110"/>
        <v>0.37422282857350642</v>
      </c>
      <c r="R137" s="163">
        <f t="shared" si="110"/>
        <v>0.34089601012471565</v>
      </c>
      <c r="S137" s="163">
        <f t="shared" si="110"/>
        <v>0.34257583916960038</v>
      </c>
      <c r="T137" s="163">
        <f t="shared" si="110"/>
        <v>0.32588514402674856</v>
      </c>
      <c r="U137" s="163">
        <f t="shared" si="110"/>
        <v>0.37343499867322621</v>
      </c>
      <c r="V137" s="163">
        <f t="shared" si="110"/>
        <v>0.46928392086749587</v>
      </c>
      <c r="W137" s="163">
        <f t="shared" si="106"/>
        <v>0.51066821552821773</v>
      </c>
      <c r="X137" s="163">
        <f t="shared" si="106"/>
        <v>0.54516840859658566</v>
      </c>
      <c r="Y137" s="163">
        <f t="shared" si="106"/>
        <v>0.54053726951588765</v>
      </c>
      <c r="Z137" s="163">
        <f t="shared" si="106"/>
        <v>0.58260747482291364</v>
      </c>
      <c r="AA137" s="162">
        <f t="shared" ref="AA137:AI137" si="111">1-AA136</f>
        <v>0.58260747482291375</v>
      </c>
      <c r="AB137" s="162">
        <f t="shared" si="111"/>
        <v>0.58260747482291375</v>
      </c>
      <c r="AC137" s="162">
        <f t="shared" si="111"/>
        <v>0.58260747482291375</v>
      </c>
      <c r="AD137" s="162">
        <f t="shared" si="111"/>
        <v>0.58260747482291375</v>
      </c>
      <c r="AE137" s="162">
        <f t="shared" si="111"/>
        <v>0.58260747482291375</v>
      </c>
      <c r="AF137" s="162">
        <f t="shared" si="111"/>
        <v>0.58260747482291375</v>
      </c>
      <c r="AG137" s="162">
        <f t="shared" si="111"/>
        <v>0.58260747482291375</v>
      </c>
      <c r="AH137" s="162">
        <f t="shared" si="111"/>
        <v>0.58260747482291375</v>
      </c>
      <c r="AI137" s="162">
        <f t="shared" si="111"/>
        <v>0.58260747482291375</v>
      </c>
      <c r="AJ137" s="162">
        <f>1-AJ136</f>
        <v>0.58260747482291375</v>
      </c>
      <c r="AK137" s="162">
        <f>1-AK136</f>
        <v>0.58260747482291375</v>
      </c>
      <c r="AL137" s="163">
        <f t="shared" si="108"/>
        <v>0.58260747482291375</v>
      </c>
      <c r="AM137" s="163">
        <f t="shared" si="108"/>
        <v>0.58260747482291375</v>
      </c>
      <c r="AN137" s="163">
        <f t="shared" si="108"/>
        <v>0.58260747482291375</v>
      </c>
      <c r="AO137" s="163">
        <f t="shared" si="108"/>
        <v>0.58260747482291375</v>
      </c>
      <c r="AP137" s="163">
        <f t="shared" si="108"/>
        <v>0.58260747482291375</v>
      </c>
      <c r="AQ137" s="163">
        <f t="shared" si="108"/>
        <v>0.58260747482291375</v>
      </c>
      <c r="AR137" s="163">
        <f t="shared" si="108"/>
        <v>0.58260747482291375</v>
      </c>
      <c r="AS137" s="163">
        <f t="shared" si="108"/>
        <v>0.58260747482291375</v>
      </c>
      <c r="AT137" s="163">
        <f t="shared" si="108"/>
        <v>0.58260747482291375</v>
      </c>
      <c r="AU137" s="163">
        <f t="shared" si="108"/>
        <v>0.58260747482291375</v>
      </c>
      <c r="AV137" s="163">
        <f t="shared" si="108"/>
        <v>0.58260747482291375</v>
      </c>
      <c r="AW137" s="163">
        <f t="shared" si="108"/>
        <v>0.58260747482291375</v>
      </c>
      <c r="AX137" s="163">
        <f t="shared" si="108"/>
        <v>0.58260747482291375</v>
      </c>
      <c r="AY137" s="163">
        <f t="shared" si="108"/>
        <v>0.58260747482291375</v>
      </c>
      <c r="AZ137" s="163">
        <f t="shared" si="108"/>
        <v>0.58260747482291375</v>
      </c>
      <c r="BA137" s="163">
        <f t="shared" si="108"/>
        <v>0.58260747482291375</v>
      </c>
      <c r="BB137" s="163">
        <f t="shared" si="108"/>
        <v>0.58260747482291375</v>
      </c>
      <c r="BC137" s="163">
        <f t="shared" si="108"/>
        <v>0.58260747482291375</v>
      </c>
      <c r="BD137" s="163">
        <f t="shared" si="108"/>
        <v>0.58260747482291375</v>
      </c>
      <c r="BE137" s="163">
        <f t="shared" si="108"/>
        <v>0.58260747482291375</v>
      </c>
      <c r="BF137" s="163">
        <f t="shared" si="108"/>
        <v>0.58260747482291375</v>
      </c>
      <c r="BG137" s="163">
        <f t="shared" si="108"/>
        <v>0.58260747482291375</v>
      </c>
      <c r="BH137" s="163">
        <f t="shared" si="108"/>
        <v>0.58260747482291375</v>
      </c>
      <c r="BI137" s="163">
        <f t="shared" si="108"/>
        <v>0.58260747482291375</v>
      </c>
      <c r="BJ137" s="163">
        <f t="shared" si="108"/>
        <v>0.58260747482291375</v>
      </c>
      <c r="BK137" s="163">
        <f t="shared" si="108"/>
        <v>0.58260747482291375</v>
      </c>
      <c r="BL137" s="163">
        <f t="shared" si="108"/>
        <v>0.58260747482291375</v>
      </c>
      <c r="BM137" s="163">
        <f t="shared" si="108"/>
        <v>0.58260747482291375</v>
      </c>
      <c r="BN137" s="163">
        <f t="shared" si="108"/>
        <v>0.58260747482291375</v>
      </c>
      <c r="BO137" s="163">
        <f>BN137</f>
        <v>0.58260747482291375</v>
      </c>
      <c r="BP137" s="163">
        <f>BO137</f>
        <v>0.58260747482291375</v>
      </c>
      <c r="BQ137" s="163">
        <f t="shared" ref="BQ137:CD137" si="112">BP137</f>
        <v>0.58260747482291375</v>
      </c>
      <c r="BR137" s="163">
        <f t="shared" si="112"/>
        <v>0.58260747482291375</v>
      </c>
      <c r="BS137" s="163">
        <f t="shared" si="112"/>
        <v>0.58260747482291375</v>
      </c>
      <c r="BT137" s="163">
        <f t="shared" si="112"/>
        <v>0.58260747482291375</v>
      </c>
      <c r="BU137" s="163">
        <f t="shared" si="112"/>
        <v>0.58260747482291375</v>
      </c>
      <c r="BV137" s="163">
        <f t="shared" si="112"/>
        <v>0.58260747482291375</v>
      </c>
      <c r="BW137" s="163">
        <f t="shared" si="112"/>
        <v>0.58260747482291375</v>
      </c>
      <c r="BX137" s="163">
        <f t="shared" si="112"/>
        <v>0.58260747482291375</v>
      </c>
      <c r="BY137" s="163">
        <f t="shared" si="112"/>
        <v>0.58260747482291375</v>
      </c>
      <c r="BZ137" s="163">
        <f t="shared" si="112"/>
        <v>0.58260747482291375</v>
      </c>
      <c r="CA137" s="163">
        <f t="shared" si="112"/>
        <v>0.58260747482291375</v>
      </c>
      <c r="CB137" s="163">
        <f t="shared" si="112"/>
        <v>0.58260747482291375</v>
      </c>
      <c r="CC137" s="163">
        <f t="shared" si="112"/>
        <v>0.58260747482291375</v>
      </c>
      <c r="CD137" s="163">
        <f t="shared" si="112"/>
        <v>0.58260747482291375</v>
      </c>
    </row>
    <row r="138" spans="1:88" outlineLevel="1">
      <c r="D138" s="53" t="s">
        <v>58</v>
      </c>
      <c r="K138" s="97" t="str">
        <f t="array" ref="K138">IF(AND(S138:BM138=1),"ok","error")</f>
        <v>ok</v>
      </c>
      <c r="S138" s="69">
        <f t="shared" ref="S138:BN138" si="113">SUM(S136:S137)</f>
        <v>1</v>
      </c>
      <c r="T138" s="69">
        <f t="shared" si="113"/>
        <v>1</v>
      </c>
      <c r="U138" s="69">
        <f t="shared" si="113"/>
        <v>1</v>
      </c>
      <c r="V138" s="69">
        <f t="shared" si="113"/>
        <v>1</v>
      </c>
      <c r="W138" s="69">
        <f>SUM(W136:W137)</f>
        <v>1</v>
      </c>
      <c r="X138" s="69">
        <f>SUM(X136:X137)</f>
        <v>1</v>
      </c>
      <c r="Y138" s="69">
        <f>SUM(Y136:Y137)</f>
        <v>1</v>
      </c>
      <c r="Z138" s="69">
        <f>SUM(Z136:Z137)</f>
        <v>1</v>
      </c>
      <c r="AA138" s="69">
        <f t="shared" si="113"/>
        <v>1</v>
      </c>
      <c r="AB138" s="69">
        <f t="shared" si="113"/>
        <v>1</v>
      </c>
      <c r="AC138" s="69">
        <f t="shared" si="113"/>
        <v>1</v>
      </c>
      <c r="AD138" s="69">
        <f t="shared" si="113"/>
        <v>1</v>
      </c>
      <c r="AE138" s="69">
        <f t="shared" si="113"/>
        <v>1</v>
      </c>
      <c r="AF138" s="69">
        <f t="shared" si="113"/>
        <v>1</v>
      </c>
      <c r="AG138" s="69">
        <f t="shared" si="113"/>
        <v>1</v>
      </c>
      <c r="AH138" s="69">
        <f t="shared" si="113"/>
        <v>1</v>
      </c>
      <c r="AI138" s="69">
        <f t="shared" si="113"/>
        <v>1</v>
      </c>
      <c r="AJ138" s="69">
        <f>SUM(AJ136:AJ137)</f>
        <v>1</v>
      </c>
      <c r="AK138" s="69">
        <f>SUM(AK136:AK137)</f>
        <v>1</v>
      </c>
      <c r="AL138" s="69">
        <f t="shared" si="113"/>
        <v>1</v>
      </c>
      <c r="AM138" s="69">
        <f t="shared" si="113"/>
        <v>1</v>
      </c>
      <c r="AN138" s="69">
        <f t="shared" si="113"/>
        <v>1</v>
      </c>
      <c r="AO138" s="69">
        <f t="shared" si="113"/>
        <v>1</v>
      </c>
      <c r="AP138" s="69">
        <f t="shared" si="113"/>
        <v>1</v>
      </c>
      <c r="AQ138" s="69">
        <f t="shared" si="113"/>
        <v>1</v>
      </c>
      <c r="AR138" s="69">
        <f t="shared" si="113"/>
        <v>1</v>
      </c>
      <c r="AS138" s="69">
        <f t="shared" si="113"/>
        <v>1</v>
      </c>
      <c r="AT138" s="69">
        <f t="shared" si="113"/>
        <v>1</v>
      </c>
      <c r="AU138" s="69">
        <f t="shared" si="113"/>
        <v>1</v>
      </c>
      <c r="AV138" s="69">
        <f t="shared" si="113"/>
        <v>1</v>
      </c>
      <c r="AW138" s="69">
        <f t="shared" si="113"/>
        <v>1</v>
      </c>
      <c r="AX138" s="69">
        <f t="shared" si="113"/>
        <v>1</v>
      </c>
      <c r="AY138" s="69">
        <f t="shared" si="113"/>
        <v>1</v>
      </c>
      <c r="AZ138" s="69">
        <f t="shared" si="113"/>
        <v>1</v>
      </c>
      <c r="BA138" s="69">
        <f t="shared" si="113"/>
        <v>1</v>
      </c>
      <c r="BB138" s="69">
        <f t="shared" si="113"/>
        <v>1</v>
      </c>
      <c r="BC138" s="69">
        <f t="shared" si="113"/>
        <v>1</v>
      </c>
      <c r="BD138" s="69">
        <f t="shared" si="113"/>
        <v>1</v>
      </c>
      <c r="BE138" s="69">
        <f t="shared" si="113"/>
        <v>1</v>
      </c>
      <c r="BF138" s="69">
        <f t="shared" si="113"/>
        <v>1</v>
      </c>
      <c r="BG138" s="69">
        <f t="shared" si="113"/>
        <v>1</v>
      </c>
      <c r="BH138" s="69">
        <f t="shared" si="113"/>
        <v>1</v>
      </c>
      <c r="BI138" s="69">
        <f t="shared" si="113"/>
        <v>1</v>
      </c>
      <c r="BJ138" s="69">
        <f t="shared" si="113"/>
        <v>1</v>
      </c>
      <c r="BK138" s="69">
        <f t="shared" si="113"/>
        <v>1</v>
      </c>
      <c r="BL138" s="69">
        <f t="shared" si="113"/>
        <v>1</v>
      </c>
      <c r="BM138" s="69">
        <f t="shared" si="113"/>
        <v>1</v>
      </c>
      <c r="BN138" s="69">
        <f t="shared" si="113"/>
        <v>1</v>
      </c>
      <c r="BO138" s="69">
        <f>SUM(BO136:BO137)</f>
        <v>1</v>
      </c>
      <c r="BP138" s="69">
        <f>SUM(BP136:BP137)</f>
        <v>1</v>
      </c>
      <c r="BQ138" s="69">
        <f t="shared" ref="BQ138:CD138" si="114">SUM(BQ136:BQ137)</f>
        <v>1</v>
      </c>
      <c r="BR138" s="69">
        <f t="shared" si="114"/>
        <v>1</v>
      </c>
      <c r="BS138" s="69">
        <f t="shared" si="114"/>
        <v>1</v>
      </c>
      <c r="BT138" s="69">
        <f t="shared" si="114"/>
        <v>1</v>
      </c>
      <c r="BU138" s="69">
        <f t="shared" si="114"/>
        <v>1</v>
      </c>
      <c r="BV138" s="69">
        <f t="shared" si="114"/>
        <v>1</v>
      </c>
      <c r="BW138" s="69">
        <f t="shared" si="114"/>
        <v>1</v>
      </c>
      <c r="BX138" s="69">
        <f t="shared" si="114"/>
        <v>1</v>
      </c>
      <c r="BY138" s="69">
        <f t="shared" si="114"/>
        <v>1</v>
      </c>
      <c r="BZ138" s="69">
        <f t="shared" si="114"/>
        <v>1</v>
      </c>
      <c r="CA138" s="69">
        <f t="shared" si="114"/>
        <v>1</v>
      </c>
      <c r="CB138" s="69">
        <f t="shared" si="114"/>
        <v>1</v>
      </c>
      <c r="CC138" s="69">
        <f t="shared" si="114"/>
        <v>1</v>
      </c>
      <c r="CD138" s="69">
        <f t="shared" si="114"/>
        <v>1</v>
      </c>
    </row>
    <row r="139" spans="1:88" outlineLevel="1">
      <c r="CG139" s="14"/>
      <c r="CH139" s="14"/>
    </row>
    <row r="140" spans="1:88">
      <c r="CG140" s="14"/>
      <c r="CH140" s="14"/>
    </row>
    <row r="141" spans="1:88" s="85" customFormat="1" ht="18" customHeight="1">
      <c r="A141" s="235">
        <v>3</v>
      </c>
      <c r="B141" s="83" t="s">
        <v>213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</row>
    <row r="142" spans="1:88">
      <c r="CG142" s="14"/>
      <c r="CH142" s="14"/>
    </row>
    <row r="143" spans="1:88" ht="15.5">
      <c r="B143" s="17" t="s">
        <v>214</v>
      </c>
      <c r="C143" s="17"/>
      <c r="D143" s="17"/>
      <c r="AK143" s="50"/>
      <c r="CG143" s="14"/>
      <c r="CH143" s="14"/>
    </row>
    <row r="144" spans="1:88" outlineLevel="1">
      <c r="CG144" s="14"/>
      <c r="CH144" s="14"/>
    </row>
    <row r="145" spans="1:87" outlineLevel="1">
      <c r="B145" s="86" t="s">
        <v>216</v>
      </c>
      <c r="CG145" s="14"/>
      <c r="CH145" s="14"/>
    </row>
    <row r="146" spans="1:87" s="77" customFormat="1" outlineLevel="1">
      <c r="A146" s="234"/>
      <c r="C146" s="52" t="s">
        <v>184</v>
      </c>
      <c r="K146" s="97"/>
      <c r="L146" s="199">
        <f>SUM(L147:L149)</f>
        <v>123207953750.95963</v>
      </c>
      <c r="M146" s="199">
        <f>SUM(M147:M149)</f>
        <v>134017043907.76706</v>
      </c>
      <c r="N146" s="199">
        <f>SUM(N147:N149)</f>
        <v>146341707722.05276</v>
      </c>
      <c r="O146" s="199">
        <f>SUM(O147:O149)</f>
        <v>157334392642.2757</v>
      </c>
      <c r="P146" s="199">
        <f t="shared" ref="P146:W146" si="115">SUM(P147:P149)</f>
        <v>172462996113.03796</v>
      </c>
      <c r="Q146" s="199">
        <f t="shared" si="115"/>
        <v>191264123376.72308</v>
      </c>
      <c r="R146" s="199">
        <f t="shared" si="115"/>
        <v>201479149429.98297</v>
      </c>
      <c r="S146" s="199">
        <f t="shared" si="115"/>
        <v>240012764477.79916</v>
      </c>
      <c r="T146" s="199">
        <f t="shared" si="115"/>
        <v>249189180609.58395</v>
      </c>
      <c r="U146" s="199">
        <f t="shared" si="115"/>
        <v>251398268363.31268</v>
      </c>
      <c r="V146" s="199">
        <f t="shared" si="115"/>
        <v>247134980740.58832</v>
      </c>
      <c r="W146" s="199">
        <f t="shared" si="115"/>
        <v>256984832917.9353</v>
      </c>
      <c r="X146" s="199">
        <f t="shared" ref="X146:BN146" si="116">SUM(X147:X149)</f>
        <v>277845905228.95575</v>
      </c>
      <c r="Y146" s="199">
        <f t="shared" si="116"/>
        <v>298120544483.71088</v>
      </c>
      <c r="Z146" s="199">
        <f t="shared" si="116"/>
        <v>297543620147.63818</v>
      </c>
      <c r="AA146" s="199">
        <f t="shared" si="116"/>
        <v>297011456427.78845</v>
      </c>
      <c r="AB146" s="199">
        <f t="shared" si="116"/>
        <v>305046810293.16711</v>
      </c>
      <c r="AC146" s="199">
        <f t="shared" si="116"/>
        <v>311566524269.57874</v>
      </c>
      <c r="AD146" s="199">
        <f t="shared" si="116"/>
        <v>316983036639.50635</v>
      </c>
      <c r="AE146" s="199">
        <f t="shared" si="116"/>
        <v>323322663467.57532</v>
      </c>
      <c r="AF146" s="199">
        <f t="shared" si="116"/>
        <v>329407999315.74188</v>
      </c>
      <c r="AG146" s="199">
        <f t="shared" si="116"/>
        <v>336285348047.18188</v>
      </c>
      <c r="AH146" s="199">
        <f t="shared" si="116"/>
        <v>341860211863.19531</v>
      </c>
      <c r="AI146" s="199">
        <f t="shared" si="116"/>
        <v>348285957796.8114</v>
      </c>
      <c r="AJ146" s="199">
        <f t="shared" si="116"/>
        <v>354534165254.47693</v>
      </c>
      <c r="AK146" s="199">
        <f t="shared" si="116"/>
        <v>360616359448.52075</v>
      </c>
      <c r="AL146" s="199">
        <f t="shared" si="116"/>
        <v>365275681058.83789</v>
      </c>
      <c r="AM146" s="199">
        <f t="shared" si="116"/>
        <v>368856612414.03302</v>
      </c>
      <c r="AN146" s="199">
        <f t="shared" si="116"/>
        <v>372325645303.31982</v>
      </c>
      <c r="AO146" s="199">
        <f t="shared" si="116"/>
        <v>375694860787.53271</v>
      </c>
      <c r="AP146" s="199">
        <f t="shared" si="116"/>
        <v>378989672229.61652</v>
      </c>
      <c r="AQ146" s="199">
        <f t="shared" si="116"/>
        <v>382222379754.9325</v>
      </c>
      <c r="AR146" s="199">
        <f t="shared" si="116"/>
        <v>385365402057.02417</v>
      </c>
      <c r="AS146" s="199">
        <f t="shared" si="116"/>
        <v>388399321171.84082</v>
      </c>
      <c r="AT146" s="199">
        <f t="shared" si="116"/>
        <v>391330614193.14948</v>
      </c>
      <c r="AU146" s="199">
        <f t="shared" si="116"/>
        <v>394164952846.6557</v>
      </c>
      <c r="AV146" s="199">
        <f t="shared" si="116"/>
        <v>396899070844.84473</v>
      </c>
      <c r="AW146" s="199">
        <f t="shared" si="116"/>
        <v>399525867246.92407</v>
      </c>
      <c r="AX146" s="199">
        <f t="shared" si="116"/>
        <v>402043952138.48853</v>
      </c>
      <c r="AY146" s="199">
        <f t="shared" si="116"/>
        <v>404457619880.36359</v>
      </c>
      <c r="AZ146" s="199">
        <f t="shared" si="116"/>
        <v>406770144343.11078</v>
      </c>
      <c r="BA146" s="199">
        <f t="shared" si="116"/>
        <v>408977816370.37225</v>
      </c>
      <c r="BB146" s="199">
        <f t="shared" si="116"/>
        <v>411074072676.76257</v>
      </c>
      <c r="BC146" s="199">
        <f t="shared" si="116"/>
        <v>413057306570.24072</v>
      </c>
      <c r="BD146" s="199">
        <f t="shared" si="116"/>
        <v>414931144854.15704</v>
      </c>
      <c r="BE146" s="199">
        <f t="shared" si="116"/>
        <v>416699017668.88647</v>
      </c>
      <c r="BF146" s="199">
        <f t="shared" si="116"/>
        <v>418358960221.90686</v>
      </c>
      <c r="BG146" s="199">
        <f t="shared" si="116"/>
        <v>419906553627.04919</v>
      </c>
      <c r="BH146" s="199">
        <f t="shared" si="116"/>
        <v>421341330397.47052</v>
      </c>
      <c r="BI146" s="199">
        <f t="shared" si="116"/>
        <v>422648427656.27405</v>
      </c>
      <c r="BJ146" s="199">
        <f t="shared" si="116"/>
        <v>423552555260.95691</v>
      </c>
      <c r="BK146" s="199">
        <f t="shared" si="116"/>
        <v>424125989369.0531</v>
      </c>
      <c r="BL146" s="199">
        <f t="shared" si="116"/>
        <v>424700201041.59003</v>
      </c>
      <c r="BM146" s="199">
        <f t="shared" si="116"/>
        <v>425275191334.58844</v>
      </c>
      <c r="BN146" s="199">
        <f t="shared" si="116"/>
        <v>425850961305.50562</v>
      </c>
      <c r="BO146" s="199">
        <f>SUM(BO147:BO149)</f>
        <v>426427512013.23712</v>
      </c>
      <c r="BP146" s="199">
        <f>SUM(BP147:BP149)</f>
        <v>427004844518.11884</v>
      </c>
      <c r="BQ146" s="199">
        <f t="shared" ref="BQ146:CD146" si="117">SUM(BQ147:BQ149)</f>
        <v>427582959881.92932</v>
      </c>
      <c r="BR146" s="199">
        <f t="shared" si="117"/>
        <v>428161859167.89117</v>
      </c>
      <c r="BS146" s="199">
        <f t="shared" si="117"/>
        <v>428741543440.6734</v>
      </c>
      <c r="BT146" s="199">
        <f t="shared" si="117"/>
        <v>429322013766.39307</v>
      </c>
      <c r="BU146" s="199">
        <f t="shared" si="117"/>
        <v>429903271212.61774</v>
      </c>
      <c r="BV146" s="199">
        <f t="shared" si="117"/>
        <v>430485316848.36682</v>
      </c>
      <c r="BW146" s="199">
        <f t="shared" si="117"/>
        <v>431068151744.11438</v>
      </c>
      <c r="BX146" s="199">
        <f t="shared" si="117"/>
        <v>431651776971.79022</v>
      </c>
      <c r="BY146" s="199">
        <f t="shared" si="117"/>
        <v>432236193604.78253</v>
      </c>
      <c r="BZ146" s="199">
        <f t="shared" si="117"/>
        <v>432821402717.93951</v>
      </c>
      <c r="CA146" s="199">
        <f t="shared" si="117"/>
        <v>433407405387.57147</v>
      </c>
      <c r="CB146" s="199">
        <f t="shared" si="117"/>
        <v>433994202691.45294</v>
      </c>
      <c r="CC146" s="199">
        <f t="shared" si="117"/>
        <v>434581795708.82458</v>
      </c>
      <c r="CD146" s="199">
        <f t="shared" si="117"/>
        <v>435170185520.39484</v>
      </c>
      <c r="CG146"/>
      <c r="CH146"/>
      <c r="CI146"/>
    </row>
    <row r="147" spans="1:87" s="77" customFormat="1" outlineLevel="1">
      <c r="A147" s="234"/>
      <c r="B147"/>
      <c r="D147" s="106" t="s">
        <v>185</v>
      </c>
      <c r="H147" s="77" t="s">
        <v>524</v>
      </c>
      <c r="I147" s="77" t="s">
        <v>146</v>
      </c>
      <c r="J147" s="78" t="s">
        <v>96</v>
      </c>
      <c r="K147" s="97"/>
      <c r="L147" s="161">
        <f>L656</f>
        <v>112893687973.72383</v>
      </c>
      <c r="M147" s="161">
        <f t="shared" ref="M147:Z147" si="118">M656</f>
        <v>122890952201.95721</v>
      </c>
      <c r="N147" s="161">
        <f t="shared" si="118"/>
        <v>132798829396.69794</v>
      </c>
      <c r="O147" s="161">
        <f t="shared" si="118"/>
        <v>140406640899.60181</v>
      </c>
      <c r="P147" s="161">
        <f t="shared" si="118"/>
        <v>146010131613.92453</v>
      </c>
      <c r="Q147" s="161">
        <f t="shared" si="118"/>
        <v>151980120939.94397</v>
      </c>
      <c r="R147" s="161">
        <f t="shared" si="118"/>
        <v>154714724765.08487</v>
      </c>
      <c r="S147" s="161">
        <f t="shared" si="118"/>
        <v>170468967985.92609</v>
      </c>
      <c r="T147" s="161">
        <f t="shared" si="118"/>
        <v>157667352966.10382</v>
      </c>
      <c r="U147" s="161">
        <f t="shared" si="118"/>
        <v>141318767682.33865</v>
      </c>
      <c r="V147" s="161">
        <f t="shared" si="118"/>
        <v>129206605441.31685</v>
      </c>
      <c r="W147" s="161">
        <f t="shared" si="118"/>
        <v>120607880832.55246</v>
      </c>
      <c r="X147" s="161">
        <f t="shared" si="118"/>
        <v>116117417446.07632</v>
      </c>
      <c r="Y147" s="161">
        <f t="shared" si="118"/>
        <v>126692595901.67802</v>
      </c>
      <c r="Z147" s="161">
        <f t="shared" si="118"/>
        <v>122066338703.92203</v>
      </c>
      <c r="AA147" s="161">
        <f>AA656</f>
        <v>121176861647.03894</v>
      </c>
      <c r="AB147" s="154">
        <f t="shared" ref="AB147:BP147" si="119">AB157*AVERAGE(AA46:AB46)</f>
        <v>117405526708.17996</v>
      </c>
      <c r="AC147" s="154">
        <f t="shared" si="119"/>
        <v>113659705734.99631</v>
      </c>
      <c r="AD147" s="154">
        <f t="shared" si="119"/>
        <v>109981729775.26367</v>
      </c>
      <c r="AE147" s="154">
        <f t="shared" si="119"/>
        <v>107486592358.39052</v>
      </c>
      <c r="AF147" s="154">
        <f t="shared" si="119"/>
        <v>105005373280.33675</v>
      </c>
      <c r="AG147" s="154">
        <f t="shared" si="119"/>
        <v>103584797491.40056</v>
      </c>
      <c r="AH147" s="154">
        <f t="shared" si="119"/>
        <v>102118001215.45145</v>
      </c>
      <c r="AI147" s="154">
        <f t="shared" si="119"/>
        <v>101636291907.64351</v>
      </c>
      <c r="AJ147" s="154">
        <f t="shared" si="119"/>
        <v>101106581949.33319</v>
      </c>
      <c r="AK147" s="154">
        <f t="shared" si="119"/>
        <v>100535532034.93866</v>
      </c>
      <c r="AL147" s="154">
        <f t="shared" si="119"/>
        <v>101432955266.58337</v>
      </c>
      <c r="AM147" s="154">
        <f t="shared" si="119"/>
        <v>102782774442.71634</v>
      </c>
      <c r="AN147" s="154">
        <f t="shared" si="119"/>
        <v>104083013251.70786</v>
      </c>
      <c r="AO147" s="154">
        <f t="shared" si="119"/>
        <v>105343198596.56921</v>
      </c>
      <c r="AP147" s="154">
        <f t="shared" si="119"/>
        <v>106582015278.6275</v>
      </c>
      <c r="AQ147" s="154">
        <f t="shared" si="119"/>
        <v>107806233518.75705</v>
      </c>
      <c r="AR147" s="154">
        <f t="shared" si="119"/>
        <v>108994356517.79942</v>
      </c>
      <c r="AS147" s="154">
        <f t="shared" si="119"/>
        <v>110133194633.53624</v>
      </c>
      <c r="AT147" s="154">
        <f t="shared" si="119"/>
        <v>111228264731.2347</v>
      </c>
      <c r="AU147" s="154">
        <f t="shared" si="119"/>
        <v>112283848525.72015</v>
      </c>
      <c r="AV147" s="154">
        <f t="shared" si="119"/>
        <v>113297761397.16353</v>
      </c>
      <c r="AW147" s="154">
        <f t="shared" si="119"/>
        <v>114265102655.12114</v>
      </c>
      <c r="AX147" s="154">
        <f t="shared" si="119"/>
        <v>115185078974.50763</v>
      </c>
      <c r="AY147" s="154">
        <f t="shared" si="119"/>
        <v>116060863655.66455</v>
      </c>
      <c r="AZ147" s="154">
        <f t="shared" si="119"/>
        <v>116894716239.67799</v>
      </c>
      <c r="BA147" s="154">
        <f t="shared" si="119"/>
        <v>117683828229.7099</v>
      </c>
      <c r="BB147" s="154">
        <f t="shared" si="119"/>
        <v>118423437574.65196</v>
      </c>
      <c r="BC147" s="154">
        <f t="shared" si="119"/>
        <v>119112360938.76343</v>
      </c>
      <c r="BD147" s="154">
        <f t="shared" si="119"/>
        <v>119753062321.14003</v>
      </c>
      <c r="BE147" s="154">
        <f t="shared" si="119"/>
        <v>120347715838.63095</v>
      </c>
      <c r="BF147" s="154">
        <f t="shared" si="119"/>
        <v>120894545787.42635</v>
      </c>
      <c r="BG147" s="154">
        <f t="shared" si="119"/>
        <v>121390046973.01831</v>
      </c>
      <c r="BH147" s="154">
        <f t="shared" si="119"/>
        <v>121833557707.67017</v>
      </c>
      <c r="BI147" s="154">
        <f t="shared" si="119"/>
        <v>122227515382.92842</v>
      </c>
      <c r="BJ147" s="154">
        <f t="shared" si="119"/>
        <v>122499324101.59277</v>
      </c>
      <c r="BK147" s="154">
        <f t="shared" si="119"/>
        <v>122673019404.74165</v>
      </c>
      <c r="BL147" s="154">
        <f t="shared" si="119"/>
        <v>122846960995.43993</v>
      </c>
      <c r="BM147" s="154">
        <f t="shared" si="119"/>
        <v>123021149222.90576</v>
      </c>
      <c r="BN147" s="154">
        <f t="shared" si="119"/>
        <v>123195584436.85251</v>
      </c>
      <c r="BO147" s="154">
        <f t="shared" si="119"/>
        <v>123370266987.48943</v>
      </c>
      <c r="BP147" s="154">
        <f t="shared" si="119"/>
        <v>123545197225.52222</v>
      </c>
      <c r="BQ147" s="154">
        <f t="shared" ref="BQ147:CD147" si="120">BQ157*AVERAGE(BP46:BQ46)</f>
        <v>123720375502.15399</v>
      </c>
      <c r="BR147" s="154">
        <f t="shared" si="120"/>
        <v>123895802169.08578</v>
      </c>
      <c r="BS147" s="154">
        <f t="shared" si="120"/>
        <v>124071477578.5173</v>
      </c>
      <c r="BT147" s="154">
        <f t="shared" si="120"/>
        <v>124247402083.14767</v>
      </c>
      <c r="BU147" s="154">
        <f t="shared" si="120"/>
        <v>124423576036.17615</v>
      </c>
      <c r="BV147" s="154">
        <f t="shared" si="120"/>
        <v>124599999791.30273</v>
      </c>
      <c r="BW147" s="154">
        <f t="shared" si="120"/>
        <v>124776673702.72897</v>
      </c>
      <c r="BX147" s="154">
        <f t="shared" si="120"/>
        <v>124953598125.15866</v>
      </c>
      <c r="BY147" s="154">
        <f t="shared" si="120"/>
        <v>125130773413.79857</v>
      </c>
      <c r="BZ147" s="154">
        <f t="shared" si="120"/>
        <v>125308199924.35905</v>
      </c>
      <c r="CA147" s="154">
        <f t="shared" si="120"/>
        <v>125485878013.0549</v>
      </c>
      <c r="CB147" s="154">
        <f t="shared" si="120"/>
        <v>125663808036.60593</v>
      </c>
      <c r="CC147" s="154">
        <f t="shared" si="120"/>
        <v>125841990352.23779</v>
      </c>
      <c r="CD147" s="154">
        <f t="shared" si="120"/>
        <v>126020425317.68268</v>
      </c>
      <c r="CG147" s="92"/>
      <c r="CH147" s="92"/>
    </row>
    <row r="148" spans="1:87" s="77" customFormat="1" outlineLevel="1">
      <c r="A148" s="234"/>
      <c r="B148"/>
      <c r="D148" s="106" t="s">
        <v>186</v>
      </c>
      <c r="I148" s="77" t="s">
        <v>146</v>
      </c>
      <c r="J148" s="78" t="s">
        <v>96</v>
      </c>
      <c r="L148" s="161">
        <f>L670</f>
        <v>3711010678.5157857</v>
      </c>
      <c r="M148" s="161">
        <f t="shared" ref="M148:Z148" si="121">M670</f>
        <v>5130552887.6784458</v>
      </c>
      <c r="N148" s="161">
        <f t="shared" si="121"/>
        <v>6889985543.2108049</v>
      </c>
      <c r="O148" s="161">
        <f t="shared" si="121"/>
        <v>9868544723.7918854</v>
      </c>
      <c r="P148" s="161">
        <f t="shared" si="121"/>
        <v>15477501062.998753</v>
      </c>
      <c r="Q148" s="161">
        <f t="shared" si="121"/>
        <v>21680740898.003632</v>
      </c>
      <c r="R148" s="161">
        <f t="shared" si="121"/>
        <v>27039529148.621727</v>
      </c>
      <c r="S148" s="161">
        <f t="shared" si="121"/>
        <v>50826139722.204216</v>
      </c>
      <c r="T148" s="161">
        <f t="shared" si="121"/>
        <v>74767115127.960144</v>
      </c>
      <c r="U148" s="161">
        <f t="shared" si="121"/>
        <v>94143813643.321838</v>
      </c>
      <c r="V148" s="161">
        <f t="shared" si="121"/>
        <v>100480259737.60275</v>
      </c>
      <c r="W148" s="161">
        <f t="shared" si="121"/>
        <v>114910386676.89236</v>
      </c>
      <c r="X148" s="161">
        <f t="shared" si="121"/>
        <v>135079682167.23561</v>
      </c>
      <c r="Y148" s="161">
        <f t="shared" si="121"/>
        <v>142104102512.83954</v>
      </c>
      <c r="Z148" s="161">
        <f t="shared" si="121"/>
        <v>144027610703.98566</v>
      </c>
      <c r="AA148" s="161">
        <f>AA670</f>
        <v>142202929186.15628</v>
      </c>
      <c r="AB148" s="154">
        <f t="shared" ref="AB148:BP148" si="122">AB160*AVERAGE(AA50:AB50)</f>
        <v>151991718054.71835</v>
      </c>
      <c r="AC148" s="154">
        <f t="shared" si="122"/>
        <v>160831270383.10287</v>
      </c>
      <c r="AD148" s="154">
        <f t="shared" si="122"/>
        <v>168813492268.21875</v>
      </c>
      <c r="AE148" s="154">
        <f t="shared" si="122"/>
        <v>176693561148.26025</v>
      </c>
      <c r="AF148" s="154">
        <f t="shared" si="122"/>
        <v>184477265875.26212</v>
      </c>
      <c r="AG148" s="154">
        <f t="shared" si="122"/>
        <v>192176309993.23618</v>
      </c>
      <c r="AH148" s="154">
        <f t="shared" si="122"/>
        <v>198812727679.57327</v>
      </c>
      <c r="AI148" s="154">
        <f t="shared" si="122"/>
        <v>205310888091.31552</v>
      </c>
      <c r="AJ148" s="154">
        <f t="shared" si="122"/>
        <v>211675417729.31287</v>
      </c>
      <c r="AK148" s="154">
        <f t="shared" si="122"/>
        <v>217911140181.99292</v>
      </c>
      <c r="AL148" s="154">
        <f t="shared" si="122"/>
        <v>221296613865.56683</v>
      </c>
      <c r="AM148" s="154">
        <f t="shared" si="122"/>
        <v>222961543608.18509</v>
      </c>
      <c r="AN148" s="154">
        <f t="shared" si="122"/>
        <v>224584951765.79489</v>
      </c>
      <c r="AO148" s="154">
        <f t="shared" si="122"/>
        <v>226165396431.22498</v>
      </c>
      <c r="AP148" s="154">
        <f t="shared" si="122"/>
        <v>227701768815.33749</v>
      </c>
      <c r="AQ148" s="154">
        <f t="shared" si="122"/>
        <v>229196759049.54633</v>
      </c>
      <c r="AR148" s="154">
        <f t="shared" si="122"/>
        <v>230653299471.43042</v>
      </c>
      <c r="AS148" s="154">
        <f t="shared" si="122"/>
        <v>232070694162.23724</v>
      </c>
      <c r="AT148" s="154">
        <f t="shared" si="122"/>
        <v>233447589298.13</v>
      </c>
      <c r="AU148" s="154">
        <f t="shared" si="122"/>
        <v>234783578922.22147</v>
      </c>
      <c r="AV148" s="154">
        <f t="shared" si="122"/>
        <v>236078497706.88074</v>
      </c>
      <c r="AW148" s="154">
        <f t="shared" si="122"/>
        <v>237332200999.20837</v>
      </c>
      <c r="AX148" s="154">
        <f t="shared" si="122"/>
        <v>238544424970.55173</v>
      </c>
      <c r="AY148" s="154">
        <f t="shared" si="122"/>
        <v>239714959638.72568</v>
      </c>
      <c r="AZ148" s="154">
        <f t="shared" si="122"/>
        <v>240843871567.38651</v>
      </c>
      <c r="BA148" s="154">
        <f t="shared" si="122"/>
        <v>241931438122.64215</v>
      </c>
      <c r="BB148" s="154">
        <f t="shared" si="122"/>
        <v>242977855515.31537</v>
      </c>
      <c r="BC148" s="154">
        <f t="shared" si="122"/>
        <v>243983196739.96881</v>
      </c>
      <c r="BD148" s="154">
        <f t="shared" si="122"/>
        <v>244947591075.00702</v>
      </c>
      <c r="BE148" s="154">
        <f t="shared" si="122"/>
        <v>245871382609.38211</v>
      </c>
      <c r="BF148" s="154">
        <f t="shared" si="122"/>
        <v>246755127074.37491</v>
      </c>
      <c r="BG148" s="154">
        <f t="shared" si="122"/>
        <v>247599381034.19409</v>
      </c>
      <c r="BH148" s="154">
        <f t="shared" si="122"/>
        <v>248404616235.03824</v>
      </c>
      <c r="BI148" s="154">
        <f t="shared" si="122"/>
        <v>249152510043.16599</v>
      </c>
      <c r="BJ148" s="154">
        <f t="shared" si="122"/>
        <v>249670818604.46759</v>
      </c>
      <c r="BK148" s="154">
        <f t="shared" si="122"/>
        <v>249997700813.7504</v>
      </c>
      <c r="BL148" s="154">
        <f t="shared" si="122"/>
        <v>250325010994.46906</v>
      </c>
      <c r="BM148" s="154">
        <f t="shared" si="122"/>
        <v>250652749706.94647</v>
      </c>
      <c r="BN148" s="154">
        <f t="shared" si="122"/>
        <v>250980917512.23901</v>
      </c>
      <c r="BO148" s="154">
        <f t="shared" si="122"/>
        <v>251309514972.13757</v>
      </c>
      <c r="BP148" s="154">
        <f t="shared" si="122"/>
        <v>251638542649.16858</v>
      </c>
      <c r="BQ148" s="154">
        <f t="shared" ref="BQ148:CD148" si="123">BQ160*AVERAGE(BP50:BQ50)</f>
        <v>251968001106.59515</v>
      </c>
      <c r="BR148" s="154">
        <f t="shared" si="123"/>
        <v>252297890908.41766</v>
      </c>
      <c r="BS148" s="154">
        <f t="shared" si="123"/>
        <v>252628212619.37494</v>
      </c>
      <c r="BT148" s="154">
        <f t="shared" si="123"/>
        <v>252958966804.94522</v>
      </c>
      <c r="BU148" s="154">
        <f t="shared" si="123"/>
        <v>253290154031.34702</v>
      </c>
      <c r="BV148" s="154">
        <f t="shared" si="123"/>
        <v>253621774865.54028</v>
      </c>
      <c r="BW148" s="154">
        <f t="shared" si="123"/>
        <v>253953829875.22733</v>
      </c>
      <c r="BX148" s="154">
        <f t="shared" si="123"/>
        <v>254286319628.85345</v>
      </c>
      <c r="BY148" s="154">
        <f t="shared" si="123"/>
        <v>254619244695.60843</v>
      </c>
      <c r="BZ148" s="154">
        <f t="shared" si="123"/>
        <v>254952605645.42722</v>
      </c>
      <c r="CA148" s="154">
        <f t="shared" si="123"/>
        <v>255286403048.99081</v>
      </c>
      <c r="CB148" s="154">
        <f t="shared" si="123"/>
        <v>255620637477.72757</v>
      </c>
      <c r="CC148" s="154">
        <f t="shared" si="123"/>
        <v>255955309503.81396</v>
      </c>
      <c r="CD148" s="154">
        <f t="shared" si="123"/>
        <v>256290419700.17538</v>
      </c>
      <c r="CG148" s="92"/>
      <c r="CH148" s="92"/>
    </row>
    <row r="149" spans="1:87" s="77" customFormat="1" outlineLevel="1">
      <c r="A149" s="234"/>
      <c r="D149" s="106" t="s">
        <v>187</v>
      </c>
      <c r="K149" s="97"/>
      <c r="L149" s="154">
        <f t="shared" ref="L149:AH149" si="124">SUM(L150,L151)</f>
        <v>6603255098.7200003</v>
      </c>
      <c r="M149" s="154">
        <f t="shared" si="124"/>
        <v>5995538818.1313944</v>
      </c>
      <c r="N149" s="154">
        <f t="shared" si="124"/>
        <v>6652892782.1440001</v>
      </c>
      <c r="O149" s="154">
        <f t="shared" si="124"/>
        <v>7059207018.8820095</v>
      </c>
      <c r="P149" s="154">
        <f t="shared" si="124"/>
        <v>10975363436.114689</v>
      </c>
      <c r="Q149" s="154">
        <f t="shared" si="124"/>
        <v>17603261538.775467</v>
      </c>
      <c r="R149" s="154">
        <f t="shared" si="124"/>
        <v>19724895516.276367</v>
      </c>
      <c r="S149" s="154">
        <f t="shared" si="124"/>
        <v>18717656769.668846</v>
      </c>
      <c r="T149" s="154">
        <f t="shared" si="124"/>
        <v>16754712515.52</v>
      </c>
      <c r="U149" s="154">
        <f t="shared" si="124"/>
        <v>15935687037.652187</v>
      </c>
      <c r="V149" s="154">
        <f t="shared" si="124"/>
        <v>17448115561.668709</v>
      </c>
      <c r="W149" s="154">
        <f t="shared" si="124"/>
        <v>21466565408.490463</v>
      </c>
      <c r="X149" s="154">
        <f t="shared" si="124"/>
        <v>26648805615.643799</v>
      </c>
      <c r="Y149" s="154">
        <f t="shared" si="124"/>
        <v>29323846069.193275</v>
      </c>
      <c r="Z149" s="154">
        <f t="shared" si="124"/>
        <v>31449670739.730488</v>
      </c>
      <c r="AA149" s="154">
        <f t="shared" si="124"/>
        <v>33631665594.593208</v>
      </c>
      <c r="AB149" s="154">
        <f t="shared" si="124"/>
        <v>35649565530.268806</v>
      </c>
      <c r="AC149" s="154">
        <f t="shared" si="124"/>
        <v>37075548151.479553</v>
      </c>
      <c r="AD149" s="154">
        <f t="shared" si="124"/>
        <v>38187814596.023941</v>
      </c>
      <c r="AE149" s="154">
        <f t="shared" si="124"/>
        <v>39142509960.924538</v>
      </c>
      <c r="AF149" s="154">
        <f t="shared" si="124"/>
        <v>39925360160.143028</v>
      </c>
      <c r="AG149" s="154">
        <f t="shared" si="124"/>
        <v>40524240562.545166</v>
      </c>
      <c r="AH149" s="154">
        <f t="shared" si="124"/>
        <v>40929482968.170624</v>
      </c>
      <c r="AI149" s="154">
        <f t="shared" ref="AI149:AU149" si="125">SUM(AI150,AI151)</f>
        <v>41338777797.852325</v>
      </c>
      <c r="AJ149" s="154">
        <f t="shared" si="125"/>
        <v>41752165575.830856</v>
      </c>
      <c r="AK149" s="154">
        <f t="shared" si="125"/>
        <v>42169687231.589165</v>
      </c>
      <c r="AL149" s="154">
        <f t="shared" si="125"/>
        <v>42546111926.687683</v>
      </c>
      <c r="AM149" s="154">
        <f t="shared" si="125"/>
        <v>43112294363.131615</v>
      </c>
      <c r="AN149" s="154">
        <f t="shared" si="125"/>
        <v>43657680285.817055</v>
      </c>
      <c r="AO149" s="154">
        <f t="shared" si="125"/>
        <v>44186265759.738525</v>
      </c>
      <c r="AP149" s="154">
        <f t="shared" si="125"/>
        <v>44705888135.651535</v>
      </c>
      <c r="AQ149" s="154">
        <f t="shared" si="125"/>
        <v>45219387186.629135</v>
      </c>
      <c r="AR149" s="154">
        <f t="shared" si="125"/>
        <v>45717746067.794281</v>
      </c>
      <c r="AS149" s="154">
        <f t="shared" si="125"/>
        <v>46195432376.067307</v>
      </c>
      <c r="AT149" s="154">
        <f t="shared" si="125"/>
        <v>46654760163.784798</v>
      </c>
      <c r="AU149" s="154">
        <f t="shared" si="125"/>
        <v>47097525398.714035</v>
      </c>
      <c r="AV149" s="154">
        <f t="shared" ref="AV149:BM149" si="126">SUM(AV150,AV151)</f>
        <v>47522811740.800446</v>
      </c>
      <c r="AW149" s="154">
        <f t="shared" si="126"/>
        <v>47928563592.594574</v>
      </c>
      <c r="AX149" s="154">
        <f t="shared" si="126"/>
        <v>48314448193.429176</v>
      </c>
      <c r="AY149" s="154">
        <f t="shared" si="126"/>
        <v>48681796585.973312</v>
      </c>
      <c r="AZ149" s="154">
        <f t="shared" si="126"/>
        <v>49031556536.046288</v>
      </c>
      <c r="BA149" s="154">
        <f t="shared" si="126"/>
        <v>49362550018.02018</v>
      </c>
      <c r="BB149" s="154">
        <f t="shared" si="126"/>
        <v>49672779586.795204</v>
      </c>
      <c r="BC149" s="154">
        <f t="shared" si="126"/>
        <v>49961748891.508469</v>
      </c>
      <c r="BD149" s="154">
        <f t="shared" si="126"/>
        <v>50230491458.010025</v>
      </c>
      <c r="BE149" s="154">
        <f t="shared" si="126"/>
        <v>50479919220.873428</v>
      </c>
      <c r="BF149" s="154">
        <f t="shared" si="126"/>
        <v>50709287360.105576</v>
      </c>
      <c r="BG149" s="154">
        <f t="shared" si="126"/>
        <v>50917125619.836807</v>
      </c>
      <c r="BH149" s="154">
        <f t="shared" si="126"/>
        <v>51103156454.762123</v>
      </c>
      <c r="BI149" s="154">
        <f t="shared" si="126"/>
        <v>51268402230.179626</v>
      </c>
      <c r="BJ149" s="154">
        <f t="shared" si="126"/>
        <v>51382412554.896576</v>
      </c>
      <c r="BK149" s="154">
        <f t="shared" si="126"/>
        <v>51455269150.561066</v>
      </c>
      <c r="BL149" s="154">
        <f t="shared" si="126"/>
        <v>51528229051.681023</v>
      </c>
      <c r="BM149" s="154">
        <f t="shared" si="126"/>
        <v>51601292404.736206</v>
      </c>
      <c r="BN149" s="154">
        <f>SUM(BN150,BN151)</f>
        <v>51674459356.414085</v>
      </c>
      <c r="BO149" s="154">
        <f>SUM(BO150,BO151)</f>
        <v>51747730053.610123</v>
      </c>
      <c r="BP149" s="154">
        <f>SUM(BP150,BP151)</f>
        <v>51821104643.428047</v>
      </c>
      <c r="BQ149" s="154">
        <f t="shared" ref="BQ149:CD149" si="127">SUM(BQ150,BQ151)</f>
        <v>51894583273.180191</v>
      </c>
      <c r="BR149" s="154">
        <f t="shared" si="127"/>
        <v>51968166090.387772</v>
      </c>
      <c r="BS149" s="154">
        <f t="shared" si="127"/>
        <v>52041853242.781166</v>
      </c>
      <c r="BT149" s="154">
        <f t="shared" si="127"/>
        <v>52115644878.300201</v>
      </c>
      <c r="BU149" s="154">
        <f t="shared" si="127"/>
        <v>52189541145.094528</v>
      </c>
      <c r="BV149" s="154">
        <f t="shared" si="127"/>
        <v>52263542191.523819</v>
      </c>
      <c r="BW149" s="154">
        <f t="shared" si="127"/>
        <v>52337648166.158104</v>
      </c>
      <c r="BX149" s="154">
        <f t="shared" si="127"/>
        <v>52411859217.778114</v>
      </c>
      <c r="BY149" s="154">
        <f t="shared" si="127"/>
        <v>52486175495.375526</v>
      </c>
      <c r="BZ149" s="154">
        <f t="shared" si="127"/>
        <v>52560597148.153244</v>
      </c>
      <c r="CA149" s="154">
        <f t="shared" si="127"/>
        <v>52635124325.52578</v>
      </c>
      <c r="CB149" s="154">
        <f t="shared" si="127"/>
        <v>52709757177.119469</v>
      </c>
      <c r="CC149" s="154">
        <f t="shared" si="127"/>
        <v>52784495852.77282</v>
      </c>
      <c r="CD149" s="154">
        <f t="shared" si="127"/>
        <v>52859340502.536797</v>
      </c>
      <c r="CG149"/>
      <c r="CH149"/>
      <c r="CI149"/>
    </row>
    <row r="150" spans="1:87" s="77" customFormat="1" outlineLevel="1">
      <c r="A150" s="234"/>
      <c r="B150"/>
      <c r="E150" s="77" t="s">
        <v>188</v>
      </c>
      <c r="K150" s="97"/>
      <c r="L150" s="267">
        <f t="shared" ref="L150:BP150" si="128">L151*L154</f>
        <v>707491617.72000003</v>
      </c>
      <c r="M150" s="267">
        <f t="shared" si="128"/>
        <v>642379159.08550656</v>
      </c>
      <c r="N150" s="267">
        <f t="shared" si="128"/>
        <v>712809940.94400001</v>
      </c>
      <c r="O150" s="267">
        <f t="shared" si="128"/>
        <v>756343609.16592956</v>
      </c>
      <c r="P150" s="267">
        <f t="shared" si="128"/>
        <v>1175931796.7265737</v>
      </c>
      <c r="Q150" s="267">
        <f t="shared" si="128"/>
        <v>1886063736.2973711</v>
      </c>
      <c r="R150" s="267">
        <f t="shared" si="128"/>
        <v>2113381662.4581821</v>
      </c>
      <c r="S150" s="267">
        <f t="shared" si="128"/>
        <v>2005463225.3216619</v>
      </c>
      <c r="T150" s="267">
        <f t="shared" si="128"/>
        <v>1795147769.52</v>
      </c>
      <c r="U150" s="267">
        <f t="shared" si="128"/>
        <v>1707395039.7484486</v>
      </c>
      <c r="V150" s="267">
        <f t="shared" si="128"/>
        <v>1869440953.035933</v>
      </c>
      <c r="W150" s="267">
        <f t="shared" si="128"/>
        <v>2299989150.9096928</v>
      </c>
      <c r="X150" s="267">
        <f t="shared" si="128"/>
        <v>2855229173.1046925</v>
      </c>
      <c r="Y150" s="267">
        <f t="shared" si="128"/>
        <v>3141840650.2707081</v>
      </c>
      <c r="Z150" s="267">
        <f t="shared" si="128"/>
        <v>3618103713.4203215</v>
      </c>
      <c r="AA150" s="267">
        <f>AA151*AA154</f>
        <v>4130204546.7044296</v>
      </c>
      <c r="AB150" s="267">
        <f t="shared" si="128"/>
        <v>4378016819.5066957</v>
      </c>
      <c r="AC150" s="267">
        <f t="shared" si="128"/>
        <v>4553137492.2869635</v>
      </c>
      <c r="AD150" s="267">
        <f t="shared" si="128"/>
        <v>4689731617.0555725</v>
      </c>
      <c r="AE150" s="267">
        <f t="shared" si="128"/>
        <v>4806974907.4819613</v>
      </c>
      <c r="AF150" s="267">
        <f t="shared" si="128"/>
        <v>4903114405.6316004</v>
      </c>
      <c r="AG150" s="267">
        <f t="shared" si="128"/>
        <v>4976661121.716074</v>
      </c>
      <c r="AH150" s="267">
        <f t="shared" si="128"/>
        <v>5026427732.9332352</v>
      </c>
      <c r="AI150" s="267">
        <f t="shared" si="128"/>
        <v>5076692010.2625666</v>
      </c>
      <c r="AJ150" s="267">
        <f t="shared" si="128"/>
        <v>5127458930.3651934</v>
      </c>
      <c r="AK150" s="267">
        <f t="shared" si="128"/>
        <v>5178733519.6688452</v>
      </c>
      <c r="AL150" s="267">
        <f>AL151*AL154</f>
        <v>5224961113.803751</v>
      </c>
      <c r="AM150" s="267">
        <f t="shared" si="128"/>
        <v>5294492290.2091465</v>
      </c>
      <c r="AN150" s="267">
        <f t="shared" si="128"/>
        <v>5361469508.7845507</v>
      </c>
      <c r="AO150" s="267">
        <f t="shared" si="128"/>
        <v>5426383514.3538551</v>
      </c>
      <c r="AP150" s="267">
        <f t="shared" si="128"/>
        <v>5490196788.5887861</v>
      </c>
      <c r="AQ150" s="267">
        <f t="shared" si="128"/>
        <v>5553258075.5509462</v>
      </c>
      <c r="AR150" s="267">
        <f t="shared" si="128"/>
        <v>5614460043.4133339</v>
      </c>
      <c r="AS150" s="267">
        <f t="shared" si="128"/>
        <v>5673123274.2538795</v>
      </c>
      <c r="AT150" s="267">
        <f t="shared" si="128"/>
        <v>5729531949.9384842</v>
      </c>
      <c r="AU150" s="267">
        <f t="shared" si="128"/>
        <v>5783906627.9122505</v>
      </c>
      <c r="AV150" s="267">
        <f t="shared" si="128"/>
        <v>5836134775.1860199</v>
      </c>
      <c r="AW150" s="267">
        <f t="shared" si="128"/>
        <v>5885963949.9677544</v>
      </c>
      <c r="AX150" s="267">
        <f t="shared" si="128"/>
        <v>5933353286.9123554</v>
      </c>
      <c r="AY150" s="267">
        <f t="shared" si="128"/>
        <v>5978466247.4002323</v>
      </c>
      <c r="AZ150" s="267">
        <f t="shared" si="128"/>
        <v>6021419223.7249832</v>
      </c>
      <c r="BA150" s="267">
        <f t="shared" si="128"/>
        <v>6062067546.0726538</v>
      </c>
      <c r="BB150" s="267">
        <f t="shared" si="128"/>
        <v>6100165914.1678324</v>
      </c>
      <c r="BC150" s="267">
        <f t="shared" si="128"/>
        <v>6135653372.6413918</v>
      </c>
      <c r="BD150" s="267">
        <f t="shared" si="128"/>
        <v>6168656845.7205305</v>
      </c>
      <c r="BE150" s="267">
        <f t="shared" si="128"/>
        <v>6199288325.3704214</v>
      </c>
      <c r="BF150" s="267">
        <f t="shared" si="128"/>
        <v>6227456342.4691057</v>
      </c>
      <c r="BG150" s="267">
        <f t="shared" si="128"/>
        <v>6252980339.2782049</v>
      </c>
      <c r="BH150" s="267">
        <f t="shared" si="128"/>
        <v>6275826231.2865772</v>
      </c>
      <c r="BI150" s="267">
        <f t="shared" si="128"/>
        <v>6296119572.1273232</v>
      </c>
      <c r="BJ150" s="267">
        <f t="shared" si="128"/>
        <v>6310120840.0750189</v>
      </c>
      <c r="BK150" s="267">
        <f t="shared" si="128"/>
        <v>6319068141.2969732</v>
      </c>
      <c r="BL150" s="267">
        <f t="shared" si="128"/>
        <v>6328028129.1538105</v>
      </c>
      <c r="BM150" s="267">
        <f t="shared" si="128"/>
        <v>6337000821.6342716</v>
      </c>
      <c r="BN150" s="267">
        <f t="shared" si="128"/>
        <v>6345986236.7526073</v>
      </c>
      <c r="BO150" s="267">
        <f t="shared" si="128"/>
        <v>6354984392.5486116</v>
      </c>
      <c r="BP150" s="267">
        <f t="shared" si="128"/>
        <v>6363995307.087656</v>
      </c>
      <c r="BQ150" s="267">
        <f t="shared" ref="BQ150:CD150" si="129">BQ151*BQ154</f>
        <v>6373018998.4607258</v>
      </c>
      <c r="BR150" s="267">
        <f t="shared" si="129"/>
        <v>6382055484.7844639</v>
      </c>
      <c r="BS150" s="267">
        <f t="shared" si="129"/>
        <v>6391104784.2011967</v>
      </c>
      <c r="BT150" s="267">
        <f t="shared" si="129"/>
        <v>6400166914.8789721</v>
      </c>
      <c r="BU150" s="267">
        <f t="shared" si="129"/>
        <v>6409241895.0116091</v>
      </c>
      <c r="BV150" s="267">
        <f t="shared" si="129"/>
        <v>6418329742.8187151</v>
      </c>
      <c r="BW150" s="267">
        <f t="shared" si="129"/>
        <v>6427430476.5457325</v>
      </c>
      <c r="BX150" s="267">
        <f t="shared" si="129"/>
        <v>6436544114.4639788</v>
      </c>
      <c r="BY150" s="267">
        <f t="shared" si="129"/>
        <v>6445670674.8706789</v>
      </c>
      <c r="BZ150" s="267">
        <f t="shared" si="129"/>
        <v>6454810176.088995</v>
      </c>
      <c r="CA150" s="267">
        <f t="shared" si="129"/>
        <v>6463962636.4680786</v>
      </c>
      <c r="CB150" s="267">
        <f t="shared" si="129"/>
        <v>6473128074.3830929</v>
      </c>
      <c r="CC150" s="267">
        <f t="shared" si="129"/>
        <v>6482306508.2352591</v>
      </c>
      <c r="CD150" s="267">
        <f t="shared" si="129"/>
        <v>6491497956.4518881</v>
      </c>
      <c r="CG150"/>
      <c r="CH150"/>
      <c r="CI150"/>
    </row>
    <row r="151" spans="1:87" s="77" customFormat="1" outlineLevel="1">
      <c r="A151" s="234"/>
      <c r="B151"/>
      <c r="E151" s="77" t="s">
        <v>189</v>
      </c>
      <c r="K151" s="97"/>
      <c r="L151" s="161">
        <f>L666</f>
        <v>5895763481</v>
      </c>
      <c r="M151" s="161">
        <f t="shared" ref="M151:Z151" si="130">M666</f>
        <v>5353159659.0458879</v>
      </c>
      <c r="N151" s="161">
        <f t="shared" si="130"/>
        <v>5940082841.1999998</v>
      </c>
      <c r="O151" s="161">
        <f t="shared" si="130"/>
        <v>6302863409.7160797</v>
      </c>
      <c r="P151" s="161">
        <f t="shared" si="130"/>
        <v>9799431639.3881149</v>
      </c>
      <c r="Q151" s="161">
        <f t="shared" si="130"/>
        <v>15717197802.478094</v>
      </c>
      <c r="R151" s="161">
        <f t="shared" si="130"/>
        <v>17611513853.818184</v>
      </c>
      <c r="S151" s="161">
        <f t="shared" si="130"/>
        <v>16712193544.347183</v>
      </c>
      <c r="T151" s="161">
        <f t="shared" si="130"/>
        <v>14959564746</v>
      </c>
      <c r="U151" s="161">
        <f t="shared" si="130"/>
        <v>14228291997.903738</v>
      </c>
      <c r="V151" s="161">
        <f t="shared" si="130"/>
        <v>15578674608.632776</v>
      </c>
      <c r="W151" s="161">
        <f t="shared" si="130"/>
        <v>19166576257.580772</v>
      </c>
      <c r="X151" s="161">
        <f t="shared" si="130"/>
        <v>23793576442.539104</v>
      </c>
      <c r="Y151" s="161">
        <f t="shared" si="130"/>
        <v>26182005418.922569</v>
      </c>
      <c r="Z151" s="161">
        <f t="shared" si="130"/>
        <v>27831567026.310165</v>
      </c>
      <c r="AA151" s="154">
        <f t="shared" ref="AA151:AG151" si="131">Z151*(1+AA153)</f>
        <v>29501461047.888779</v>
      </c>
      <c r="AB151" s="154">
        <f t="shared" si="131"/>
        <v>31271548710.762108</v>
      </c>
      <c r="AC151" s="154">
        <f t="shared" si="131"/>
        <v>32522410659.192593</v>
      </c>
      <c r="AD151" s="154">
        <f t="shared" si="131"/>
        <v>33498082978.968372</v>
      </c>
      <c r="AE151" s="154">
        <f t="shared" si="131"/>
        <v>34335535053.442577</v>
      </c>
      <c r="AF151" s="154">
        <f t="shared" si="131"/>
        <v>35022245754.511429</v>
      </c>
      <c r="AG151" s="154">
        <f t="shared" si="131"/>
        <v>35547579440.829094</v>
      </c>
      <c r="AH151" s="154">
        <f>AG151*(1+AH153)</f>
        <v>35903055235.237389</v>
      </c>
      <c r="AI151" s="154">
        <f>AH151*(1+AI153)</f>
        <v>36262085787.58976</v>
      </c>
      <c r="AJ151" s="154">
        <f>AI151*(1+AJ153)</f>
        <v>36624706645.46566</v>
      </c>
      <c r="AK151" s="154">
        <f>AJ151*(1+AK153)</f>
        <v>36990953711.920319</v>
      </c>
      <c r="AL151" s="332">
        <f>AL152*AVERAGE(AK46:AL46)</f>
        <v>37321150812.883934</v>
      </c>
      <c r="AM151" s="332">
        <f t="shared" ref="AM151:CD151" si="132">AM152*AVERAGE(AL46:AM46)</f>
        <v>37817802072.92247</v>
      </c>
      <c r="AN151" s="332">
        <f t="shared" si="132"/>
        <v>38296210777.032501</v>
      </c>
      <c r="AO151" s="332">
        <f t="shared" si="132"/>
        <v>38759882245.384674</v>
      </c>
      <c r="AP151" s="332">
        <f t="shared" si="132"/>
        <v>39215691347.062752</v>
      </c>
      <c r="AQ151" s="332">
        <f t="shared" si="132"/>
        <v>39666129111.078186</v>
      </c>
      <c r="AR151" s="332">
        <f t="shared" si="132"/>
        <v>40103286024.380951</v>
      </c>
      <c r="AS151" s="332">
        <f t="shared" si="132"/>
        <v>40522309101.813423</v>
      </c>
      <c r="AT151" s="332">
        <f t="shared" si="132"/>
        <v>40925228213.846313</v>
      </c>
      <c r="AU151" s="332">
        <f t="shared" si="132"/>
        <v>41313618770.801788</v>
      </c>
      <c r="AV151" s="332">
        <f t="shared" si="132"/>
        <v>41686676965.614426</v>
      </c>
      <c r="AW151" s="332">
        <f t="shared" si="132"/>
        <v>42042599642.626816</v>
      </c>
      <c r="AX151" s="332">
        <f t="shared" si="132"/>
        <v>42381094906.516823</v>
      </c>
      <c r="AY151" s="332">
        <f t="shared" si="132"/>
        <v>42703330338.573082</v>
      </c>
      <c r="AZ151" s="332">
        <f t="shared" si="132"/>
        <v>43010137312.321304</v>
      </c>
      <c r="BA151" s="332">
        <f t="shared" si="132"/>
        <v>43300482471.947525</v>
      </c>
      <c r="BB151" s="332">
        <f t="shared" si="132"/>
        <v>43572613672.627373</v>
      </c>
      <c r="BC151" s="332">
        <f t="shared" si="132"/>
        <v>43826095518.867081</v>
      </c>
      <c r="BD151" s="332">
        <f t="shared" si="132"/>
        <v>44061834612.289497</v>
      </c>
      <c r="BE151" s="332">
        <f t="shared" si="132"/>
        <v>44280630895.503006</v>
      </c>
      <c r="BF151" s="332">
        <f t="shared" si="132"/>
        <v>44481831017.636467</v>
      </c>
      <c r="BG151" s="332">
        <f t="shared" si="132"/>
        <v>44664145280.558601</v>
      </c>
      <c r="BH151" s="332">
        <f t="shared" si="132"/>
        <v>44827330223.475548</v>
      </c>
      <c r="BI151" s="332">
        <f t="shared" si="132"/>
        <v>44972282658.052307</v>
      </c>
      <c r="BJ151" s="332">
        <f t="shared" si="132"/>
        <v>45072291714.821556</v>
      </c>
      <c r="BK151" s="332">
        <f t="shared" si="132"/>
        <v>45136201009.264091</v>
      </c>
      <c r="BL151" s="332">
        <f t="shared" si="132"/>
        <v>45200200922.527214</v>
      </c>
      <c r="BM151" s="332">
        <f t="shared" si="132"/>
        <v>45264291583.101936</v>
      </c>
      <c r="BN151" s="332">
        <f t="shared" si="132"/>
        <v>45328473119.661476</v>
      </c>
      <c r="BO151" s="332">
        <f t="shared" si="132"/>
        <v>45392745661.061508</v>
      </c>
      <c r="BP151" s="332">
        <f t="shared" si="132"/>
        <v>45457109336.340393</v>
      </c>
      <c r="BQ151" s="332">
        <f t="shared" si="132"/>
        <v>45521564274.719467</v>
      </c>
      <c r="BR151" s="332">
        <f t="shared" si="132"/>
        <v>45586110605.60331</v>
      </c>
      <c r="BS151" s="332">
        <f t="shared" si="132"/>
        <v>45650748458.579971</v>
      </c>
      <c r="BT151" s="332">
        <f t="shared" si="132"/>
        <v>45715477963.421227</v>
      </c>
      <c r="BU151" s="332">
        <f t="shared" si="132"/>
        <v>45780299250.082916</v>
      </c>
      <c r="BV151" s="332">
        <f t="shared" si="132"/>
        <v>45845212448.705101</v>
      </c>
      <c r="BW151" s="332">
        <f t="shared" si="132"/>
        <v>45910217689.612373</v>
      </c>
      <c r="BX151" s="332">
        <f t="shared" si="132"/>
        <v>45975315103.314133</v>
      </c>
      <c r="BY151" s="332">
        <f t="shared" si="132"/>
        <v>46040504820.504845</v>
      </c>
      <c r="BZ151" s="332">
        <f t="shared" si="132"/>
        <v>46105786972.064247</v>
      </c>
      <c r="CA151" s="332">
        <f t="shared" si="132"/>
        <v>46171161689.057701</v>
      </c>
      <c r="CB151" s="332">
        <f t="shared" si="132"/>
        <v>46236629102.736374</v>
      </c>
      <c r="CC151" s="332">
        <f t="shared" si="132"/>
        <v>46302189344.53756</v>
      </c>
      <c r="CD151" s="332">
        <f t="shared" si="132"/>
        <v>46367842546.084908</v>
      </c>
      <c r="CG151"/>
      <c r="CH151"/>
      <c r="CI151"/>
    </row>
    <row r="152" spans="1:87" s="77" customFormat="1" outlineLevel="1">
      <c r="A152" s="234"/>
      <c r="B152"/>
      <c r="E152" s="80" t="s">
        <v>574</v>
      </c>
      <c r="J152" s="77" t="s">
        <v>575</v>
      </c>
      <c r="K152" s="97"/>
      <c r="L152" s="97"/>
      <c r="M152" s="154">
        <f t="shared" ref="M152:AK152" si="133">M151/AVERAGE(L46:M46)</f>
        <v>410.1123235304284</v>
      </c>
      <c r="N152" s="154">
        <f t="shared" si="133"/>
        <v>413.23420728714444</v>
      </c>
      <c r="O152" s="154">
        <f t="shared" si="133"/>
        <v>402.67260871644282</v>
      </c>
      <c r="P152" s="154">
        <f t="shared" si="133"/>
        <v>569.67968189265275</v>
      </c>
      <c r="Q152" s="154">
        <f t="shared" si="133"/>
        <v>836.34898181516439</v>
      </c>
      <c r="R152" s="154">
        <f t="shared" si="133"/>
        <v>894.59118570297881</v>
      </c>
      <c r="S152" s="154">
        <f t="shared" si="133"/>
        <v>838.56137131632408</v>
      </c>
      <c r="T152" s="154">
        <f t="shared" si="133"/>
        <v>737.95143289821056</v>
      </c>
      <c r="U152" s="154">
        <f t="shared" si="133"/>
        <v>708.08269905272687</v>
      </c>
      <c r="V152" s="154">
        <f t="shared" si="133"/>
        <v>783.66364994040157</v>
      </c>
      <c r="W152" s="154">
        <f t="shared" si="133"/>
        <v>955.63235285061762</v>
      </c>
      <c r="X152" s="154">
        <f t="shared" si="133"/>
        <v>1172.529840380244</v>
      </c>
      <c r="Y152" s="154">
        <f t="shared" si="133"/>
        <v>1294.4753696085656</v>
      </c>
      <c r="Z152" s="154">
        <f t="shared" si="133"/>
        <v>1426.9067252226475</v>
      </c>
      <c r="AA152" s="154">
        <f t="shared" si="133"/>
        <v>1517.0518882360618</v>
      </c>
      <c r="AB152" s="154">
        <f t="shared" si="133"/>
        <v>1576.743557734645</v>
      </c>
      <c r="AC152" s="154">
        <f t="shared" si="133"/>
        <v>1626.1015038863568</v>
      </c>
      <c r="AD152" s="154">
        <f t="shared" si="133"/>
        <v>1661.6597134270539</v>
      </c>
      <c r="AE152" s="154">
        <f t="shared" si="133"/>
        <v>1690.4562735568402</v>
      </c>
      <c r="AF152" s="154">
        <f t="shared" si="133"/>
        <v>1712.0585745755591</v>
      </c>
      <c r="AG152" s="154">
        <f t="shared" si="133"/>
        <v>1726.3396239446959</v>
      </c>
      <c r="AH152" s="154">
        <f t="shared" si="133"/>
        <v>1733.2747246267475</v>
      </c>
      <c r="AI152" s="154">
        <f t="shared" si="133"/>
        <v>1741.3155011786891</v>
      </c>
      <c r="AJ152" s="154">
        <f t="shared" si="133"/>
        <v>1750.2634258244827</v>
      </c>
      <c r="AK152" s="154">
        <f t="shared" si="133"/>
        <v>1760.0290424613363</v>
      </c>
      <c r="AL152" s="161">
        <f t="shared" ref="AL152:BN152" si="134">AK152</f>
        <v>1760.0290424613363</v>
      </c>
      <c r="AM152" s="161">
        <f t="shared" si="134"/>
        <v>1760.0290424613363</v>
      </c>
      <c r="AN152" s="161">
        <f t="shared" si="134"/>
        <v>1760.0290424613363</v>
      </c>
      <c r="AO152" s="161">
        <f t="shared" si="134"/>
        <v>1760.0290424613363</v>
      </c>
      <c r="AP152" s="161">
        <f t="shared" si="134"/>
        <v>1760.0290424613363</v>
      </c>
      <c r="AQ152" s="161">
        <f t="shared" si="134"/>
        <v>1760.0290424613363</v>
      </c>
      <c r="AR152" s="161">
        <f t="shared" si="134"/>
        <v>1760.0290424613363</v>
      </c>
      <c r="AS152" s="161">
        <f t="shared" si="134"/>
        <v>1760.0290424613363</v>
      </c>
      <c r="AT152" s="161">
        <f t="shared" si="134"/>
        <v>1760.0290424613363</v>
      </c>
      <c r="AU152" s="161">
        <f t="shared" si="134"/>
        <v>1760.0290424613363</v>
      </c>
      <c r="AV152" s="161">
        <f t="shared" si="134"/>
        <v>1760.0290424613363</v>
      </c>
      <c r="AW152" s="161">
        <f t="shared" si="134"/>
        <v>1760.0290424613363</v>
      </c>
      <c r="AX152" s="161">
        <f t="shared" si="134"/>
        <v>1760.0290424613363</v>
      </c>
      <c r="AY152" s="161">
        <f t="shared" si="134"/>
        <v>1760.0290424613363</v>
      </c>
      <c r="AZ152" s="161">
        <f t="shared" si="134"/>
        <v>1760.0290424613363</v>
      </c>
      <c r="BA152" s="161">
        <f t="shared" si="134"/>
        <v>1760.0290424613363</v>
      </c>
      <c r="BB152" s="161">
        <f t="shared" si="134"/>
        <v>1760.0290424613363</v>
      </c>
      <c r="BC152" s="161">
        <f t="shared" si="134"/>
        <v>1760.0290424613363</v>
      </c>
      <c r="BD152" s="161">
        <f t="shared" si="134"/>
        <v>1760.0290424613363</v>
      </c>
      <c r="BE152" s="161">
        <f t="shared" si="134"/>
        <v>1760.0290424613363</v>
      </c>
      <c r="BF152" s="161">
        <f t="shared" si="134"/>
        <v>1760.0290424613363</v>
      </c>
      <c r="BG152" s="161">
        <f t="shared" si="134"/>
        <v>1760.0290424613363</v>
      </c>
      <c r="BH152" s="161">
        <f t="shared" si="134"/>
        <v>1760.0290424613363</v>
      </c>
      <c r="BI152" s="161">
        <f t="shared" si="134"/>
        <v>1760.0290424613363</v>
      </c>
      <c r="BJ152" s="161">
        <f t="shared" si="134"/>
        <v>1760.0290424613363</v>
      </c>
      <c r="BK152" s="161">
        <f t="shared" si="134"/>
        <v>1760.0290424613363</v>
      </c>
      <c r="BL152" s="161">
        <f t="shared" si="134"/>
        <v>1760.0290424613363</v>
      </c>
      <c r="BM152" s="161">
        <f t="shared" si="134"/>
        <v>1760.0290424613363</v>
      </c>
      <c r="BN152" s="161">
        <f t="shared" si="134"/>
        <v>1760.0290424613363</v>
      </c>
      <c r="BO152" s="161">
        <f>BN152</f>
        <v>1760.0290424613363</v>
      </c>
      <c r="BP152" s="161">
        <f>BO152</f>
        <v>1760.0290424613363</v>
      </c>
      <c r="BQ152" s="161">
        <f t="shared" ref="BQ152:CD152" si="135">BP152</f>
        <v>1760.0290424613363</v>
      </c>
      <c r="BR152" s="161">
        <f t="shared" si="135"/>
        <v>1760.0290424613363</v>
      </c>
      <c r="BS152" s="161">
        <f t="shared" si="135"/>
        <v>1760.0290424613363</v>
      </c>
      <c r="BT152" s="161">
        <f t="shared" si="135"/>
        <v>1760.0290424613363</v>
      </c>
      <c r="BU152" s="161">
        <f t="shared" si="135"/>
        <v>1760.0290424613363</v>
      </c>
      <c r="BV152" s="161">
        <f t="shared" si="135"/>
        <v>1760.0290424613363</v>
      </c>
      <c r="BW152" s="161">
        <f t="shared" si="135"/>
        <v>1760.0290424613363</v>
      </c>
      <c r="BX152" s="161">
        <f t="shared" si="135"/>
        <v>1760.0290424613363</v>
      </c>
      <c r="BY152" s="161">
        <f t="shared" si="135"/>
        <v>1760.0290424613363</v>
      </c>
      <c r="BZ152" s="161">
        <f t="shared" si="135"/>
        <v>1760.0290424613363</v>
      </c>
      <c r="CA152" s="161">
        <f t="shared" si="135"/>
        <v>1760.0290424613363</v>
      </c>
      <c r="CB152" s="161">
        <f t="shared" si="135"/>
        <v>1760.0290424613363</v>
      </c>
      <c r="CC152" s="161">
        <f t="shared" si="135"/>
        <v>1760.0290424613363</v>
      </c>
      <c r="CD152" s="161">
        <f t="shared" si="135"/>
        <v>1760.0290424613363</v>
      </c>
      <c r="CG152"/>
      <c r="CH152"/>
      <c r="CI152"/>
    </row>
    <row r="153" spans="1:87" s="77" customFormat="1" outlineLevel="1">
      <c r="A153" s="234"/>
      <c r="E153" s="80" t="s">
        <v>155</v>
      </c>
      <c r="K153" s="97"/>
      <c r="L153" s="97"/>
      <c r="M153" s="215">
        <f>M151/L151-1</f>
        <v>-9.2032834034597166E-2</v>
      </c>
      <c r="N153" s="215">
        <f t="shared" ref="N153:X153" si="136">N151/M151-1</f>
        <v>0.10964051504840056</v>
      </c>
      <c r="O153" s="215">
        <f t="shared" si="136"/>
        <v>6.1073318035206325E-2</v>
      </c>
      <c r="P153" s="215">
        <f t="shared" si="136"/>
        <v>0.55475868702500453</v>
      </c>
      <c r="Q153" s="215">
        <f t="shared" si="136"/>
        <v>0.60388871322944304</v>
      </c>
      <c r="R153" s="215">
        <f t="shared" si="136"/>
        <v>0.12052505002141145</v>
      </c>
      <c r="S153" s="215">
        <f t="shared" si="136"/>
        <v>-5.1064338757910166E-2</v>
      </c>
      <c r="T153" s="215">
        <f t="shared" si="136"/>
        <v>-0.10487126023860593</v>
      </c>
      <c r="U153" s="215">
        <f t="shared" si="136"/>
        <v>-4.8883290424061032E-2</v>
      </c>
      <c r="V153" s="215">
        <f t="shared" si="136"/>
        <v>9.4908272259804027E-2</v>
      </c>
      <c r="W153" s="215">
        <f t="shared" si="136"/>
        <v>0.23030853003116158</v>
      </c>
      <c r="X153" s="215">
        <f t="shared" si="136"/>
        <v>0.24140984403139076</v>
      </c>
      <c r="Y153" s="215">
        <f>Y151/X151-1</f>
        <v>0.10038125130753084</v>
      </c>
      <c r="Z153" s="215">
        <f>Z151/Y151-1</f>
        <v>6.3003638605750423E-2</v>
      </c>
      <c r="AA153" s="316">
        <v>0.06</v>
      </c>
      <c r="AB153" s="316">
        <v>0.06</v>
      </c>
      <c r="AC153" s="316">
        <v>0.04</v>
      </c>
      <c r="AD153" s="316">
        <v>0.03</v>
      </c>
      <c r="AE153" s="316">
        <v>2.5000000000000001E-2</v>
      </c>
      <c r="AF153" s="316">
        <v>0.02</v>
      </c>
      <c r="AG153" s="316">
        <v>1.4999999999999999E-2</v>
      </c>
      <c r="AH153" s="316">
        <v>0.01</v>
      </c>
      <c r="AI153" s="316">
        <v>0.01</v>
      </c>
      <c r="AJ153" s="316">
        <v>0.01</v>
      </c>
      <c r="AK153" s="316">
        <v>0.01</v>
      </c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G153"/>
      <c r="CH153"/>
      <c r="CI153"/>
    </row>
    <row r="154" spans="1:87" s="210" customFormat="1" outlineLevel="1">
      <c r="A154" s="234"/>
      <c r="D154" s="211"/>
      <c r="E154" s="212" t="s">
        <v>390</v>
      </c>
      <c r="L154" s="213">
        <v>0.12</v>
      </c>
      <c r="M154" s="151">
        <f>L154</f>
        <v>0.12</v>
      </c>
      <c r="N154" s="151">
        <f t="shared" ref="N154:BN154" si="137">M154</f>
        <v>0.12</v>
      </c>
      <c r="O154" s="151">
        <f t="shared" si="137"/>
        <v>0.12</v>
      </c>
      <c r="P154" s="151">
        <f t="shared" si="137"/>
        <v>0.12</v>
      </c>
      <c r="Q154" s="151">
        <f t="shared" si="137"/>
        <v>0.12</v>
      </c>
      <c r="R154" s="151">
        <f t="shared" si="137"/>
        <v>0.12</v>
      </c>
      <c r="S154" s="151">
        <f t="shared" si="137"/>
        <v>0.12</v>
      </c>
      <c r="T154" s="151">
        <f t="shared" si="137"/>
        <v>0.12</v>
      </c>
      <c r="U154" s="151">
        <f t="shared" si="137"/>
        <v>0.12</v>
      </c>
      <c r="V154" s="151">
        <f t="shared" si="137"/>
        <v>0.12</v>
      </c>
      <c r="W154" s="151">
        <f t="shared" si="137"/>
        <v>0.12</v>
      </c>
      <c r="X154" s="151">
        <f t="shared" si="137"/>
        <v>0.12</v>
      </c>
      <c r="Y154" s="151">
        <f t="shared" si="137"/>
        <v>0.12</v>
      </c>
      <c r="Z154" s="316">
        <v>0.13</v>
      </c>
      <c r="AA154" s="316">
        <v>0.14000000000000001</v>
      </c>
      <c r="AB154" s="151">
        <f t="shared" si="137"/>
        <v>0.14000000000000001</v>
      </c>
      <c r="AC154" s="151">
        <f t="shared" si="137"/>
        <v>0.14000000000000001</v>
      </c>
      <c r="AD154" s="151">
        <f t="shared" si="137"/>
        <v>0.14000000000000001</v>
      </c>
      <c r="AE154" s="151">
        <f t="shared" si="137"/>
        <v>0.14000000000000001</v>
      </c>
      <c r="AF154" s="151">
        <f t="shared" si="137"/>
        <v>0.14000000000000001</v>
      </c>
      <c r="AG154" s="151">
        <f t="shared" si="137"/>
        <v>0.14000000000000001</v>
      </c>
      <c r="AH154" s="151">
        <f t="shared" si="137"/>
        <v>0.14000000000000001</v>
      </c>
      <c r="AI154" s="151">
        <f t="shared" si="137"/>
        <v>0.14000000000000001</v>
      </c>
      <c r="AJ154" s="151">
        <f t="shared" si="137"/>
        <v>0.14000000000000001</v>
      </c>
      <c r="AK154" s="151">
        <f t="shared" si="137"/>
        <v>0.14000000000000001</v>
      </c>
      <c r="AL154" s="151">
        <f t="shared" si="137"/>
        <v>0.14000000000000001</v>
      </c>
      <c r="AM154" s="151">
        <f t="shared" si="137"/>
        <v>0.14000000000000001</v>
      </c>
      <c r="AN154" s="151">
        <f t="shared" si="137"/>
        <v>0.14000000000000001</v>
      </c>
      <c r="AO154" s="151">
        <f t="shared" si="137"/>
        <v>0.14000000000000001</v>
      </c>
      <c r="AP154" s="151">
        <f t="shared" si="137"/>
        <v>0.14000000000000001</v>
      </c>
      <c r="AQ154" s="151">
        <f t="shared" si="137"/>
        <v>0.14000000000000001</v>
      </c>
      <c r="AR154" s="151">
        <f t="shared" si="137"/>
        <v>0.14000000000000001</v>
      </c>
      <c r="AS154" s="151">
        <f t="shared" si="137"/>
        <v>0.14000000000000001</v>
      </c>
      <c r="AT154" s="151">
        <f t="shared" si="137"/>
        <v>0.14000000000000001</v>
      </c>
      <c r="AU154" s="151">
        <f t="shared" si="137"/>
        <v>0.14000000000000001</v>
      </c>
      <c r="AV154" s="151">
        <f t="shared" si="137"/>
        <v>0.14000000000000001</v>
      </c>
      <c r="AW154" s="151">
        <f t="shared" si="137"/>
        <v>0.14000000000000001</v>
      </c>
      <c r="AX154" s="151">
        <f t="shared" si="137"/>
        <v>0.14000000000000001</v>
      </c>
      <c r="AY154" s="151">
        <f t="shared" si="137"/>
        <v>0.14000000000000001</v>
      </c>
      <c r="AZ154" s="151">
        <f t="shared" si="137"/>
        <v>0.14000000000000001</v>
      </c>
      <c r="BA154" s="151">
        <f t="shared" si="137"/>
        <v>0.14000000000000001</v>
      </c>
      <c r="BB154" s="151">
        <f t="shared" si="137"/>
        <v>0.14000000000000001</v>
      </c>
      <c r="BC154" s="151">
        <f t="shared" si="137"/>
        <v>0.14000000000000001</v>
      </c>
      <c r="BD154" s="151">
        <f t="shared" si="137"/>
        <v>0.14000000000000001</v>
      </c>
      <c r="BE154" s="151">
        <f t="shared" si="137"/>
        <v>0.14000000000000001</v>
      </c>
      <c r="BF154" s="151">
        <f t="shared" si="137"/>
        <v>0.14000000000000001</v>
      </c>
      <c r="BG154" s="151">
        <f t="shared" si="137"/>
        <v>0.14000000000000001</v>
      </c>
      <c r="BH154" s="151">
        <f t="shared" si="137"/>
        <v>0.14000000000000001</v>
      </c>
      <c r="BI154" s="151">
        <f t="shared" si="137"/>
        <v>0.14000000000000001</v>
      </c>
      <c r="BJ154" s="151">
        <f t="shared" si="137"/>
        <v>0.14000000000000001</v>
      </c>
      <c r="BK154" s="151">
        <f t="shared" si="137"/>
        <v>0.14000000000000001</v>
      </c>
      <c r="BL154" s="151">
        <f t="shared" si="137"/>
        <v>0.14000000000000001</v>
      </c>
      <c r="BM154" s="151">
        <f t="shared" si="137"/>
        <v>0.14000000000000001</v>
      </c>
      <c r="BN154" s="151">
        <f t="shared" si="137"/>
        <v>0.14000000000000001</v>
      </c>
      <c r="BO154" s="151">
        <f>BN154</f>
        <v>0.14000000000000001</v>
      </c>
      <c r="BP154" s="151">
        <f>BO154</f>
        <v>0.14000000000000001</v>
      </c>
      <c r="BQ154" s="151">
        <f t="shared" ref="BQ154:CD154" si="138">BP154</f>
        <v>0.14000000000000001</v>
      </c>
      <c r="BR154" s="151">
        <f t="shared" si="138"/>
        <v>0.14000000000000001</v>
      </c>
      <c r="BS154" s="151">
        <f t="shared" si="138"/>
        <v>0.14000000000000001</v>
      </c>
      <c r="BT154" s="151">
        <f t="shared" si="138"/>
        <v>0.14000000000000001</v>
      </c>
      <c r="BU154" s="151">
        <f t="shared" si="138"/>
        <v>0.14000000000000001</v>
      </c>
      <c r="BV154" s="151">
        <f t="shared" si="138"/>
        <v>0.14000000000000001</v>
      </c>
      <c r="BW154" s="151">
        <f t="shared" si="138"/>
        <v>0.14000000000000001</v>
      </c>
      <c r="BX154" s="151">
        <f t="shared" si="138"/>
        <v>0.14000000000000001</v>
      </c>
      <c r="BY154" s="151">
        <f t="shared" si="138"/>
        <v>0.14000000000000001</v>
      </c>
      <c r="BZ154" s="151">
        <f t="shared" si="138"/>
        <v>0.14000000000000001</v>
      </c>
      <c r="CA154" s="151">
        <f t="shared" si="138"/>
        <v>0.14000000000000001</v>
      </c>
      <c r="CB154" s="151">
        <f t="shared" si="138"/>
        <v>0.14000000000000001</v>
      </c>
      <c r="CC154" s="151">
        <f t="shared" si="138"/>
        <v>0.14000000000000001</v>
      </c>
      <c r="CD154" s="151">
        <f t="shared" si="138"/>
        <v>0.14000000000000001</v>
      </c>
    </row>
    <row r="155" spans="1:87" outlineLevel="1">
      <c r="E155" s="62"/>
      <c r="K155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BR155"/>
      <c r="BS155"/>
    </row>
    <row r="156" spans="1:87" s="77" customFormat="1" outlineLevel="1">
      <c r="A156" s="234"/>
      <c r="K156" s="97"/>
      <c r="L156" s="78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CG156" s="92"/>
      <c r="CH156" s="92"/>
    </row>
    <row r="157" spans="1:87" s="78" customFormat="1" outlineLevel="1">
      <c r="A157" s="234"/>
      <c r="B157"/>
      <c r="D157" s="78" t="s">
        <v>362</v>
      </c>
      <c r="J157" s="145" t="s">
        <v>365</v>
      </c>
      <c r="K157" s="126"/>
      <c r="L157" s="167"/>
      <c r="M157" s="154">
        <f t="shared" ref="M157:AA157" si="139">M147/AVERAGE(L46:M46)</f>
        <v>9414.8310826571342</v>
      </c>
      <c r="N157" s="154">
        <f t="shared" si="139"/>
        <v>9238.4265441185489</v>
      </c>
      <c r="O157" s="154">
        <f t="shared" si="139"/>
        <v>8970.1941319242833</v>
      </c>
      <c r="P157" s="154">
        <f t="shared" si="139"/>
        <v>8488.1458835421472</v>
      </c>
      <c r="Q157" s="154">
        <f t="shared" si="139"/>
        <v>8087.2189178803101</v>
      </c>
      <c r="R157" s="154">
        <f t="shared" si="139"/>
        <v>7858.8604149609046</v>
      </c>
      <c r="S157" s="154">
        <f t="shared" si="139"/>
        <v>8553.5564904649164</v>
      </c>
      <c r="T157" s="154">
        <f t="shared" si="139"/>
        <v>7777.6894594286232</v>
      </c>
      <c r="U157" s="154">
        <f t="shared" si="139"/>
        <v>7032.8451554169887</v>
      </c>
      <c r="V157" s="154">
        <f t="shared" si="139"/>
        <v>6499.5593373805032</v>
      </c>
      <c r="W157" s="154">
        <f t="shared" si="139"/>
        <v>6013.4262574283503</v>
      </c>
      <c r="X157" s="154">
        <f t="shared" si="139"/>
        <v>5722.1804074816428</v>
      </c>
      <c r="Y157" s="154">
        <f t="shared" si="139"/>
        <v>6263.8610863614358</v>
      </c>
      <c r="Z157" s="154">
        <f t="shared" si="139"/>
        <v>6258.2634838805861</v>
      </c>
      <c r="AA157" s="154">
        <f t="shared" si="139"/>
        <v>6231.2705961834399</v>
      </c>
      <c r="AB157" s="154">
        <f t="shared" ref="AB157:BN157" si="140">AA157*(1+AB159)</f>
        <v>5919.7070663742679</v>
      </c>
      <c r="AC157" s="154">
        <f t="shared" si="140"/>
        <v>5682.9187837192967</v>
      </c>
      <c r="AD157" s="154">
        <f t="shared" si="140"/>
        <v>5455.6020323705243</v>
      </c>
      <c r="AE157" s="154">
        <f t="shared" si="140"/>
        <v>5291.9339713994086</v>
      </c>
      <c r="AF157" s="154">
        <f t="shared" si="140"/>
        <v>5133.1759522574266</v>
      </c>
      <c r="AG157" s="154">
        <f t="shared" si="140"/>
        <v>5030.5124332122778</v>
      </c>
      <c r="AH157" s="154">
        <f t="shared" si="140"/>
        <v>4929.902184548032</v>
      </c>
      <c r="AI157" s="154">
        <f t="shared" si="140"/>
        <v>4880.6031627025513</v>
      </c>
      <c r="AJ157" s="154">
        <f t="shared" si="140"/>
        <v>4831.7971310755256</v>
      </c>
      <c r="AK157" s="154">
        <f t="shared" si="140"/>
        <v>4783.47915976477</v>
      </c>
      <c r="AL157" s="154">
        <f t="shared" si="140"/>
        <v>4783.47915976477</v>
      </c>
      <c r="AM157" s="154">
        <f t="shared" si="140"/>
        <v>4783.47915976477</v>
      </c>
      <c r="AN157" s="154">
        <f t="shared" si="140"/>
        <v>4783.47915976477</v>
      </c>
      <c r="AO157" s="154">
        <f t="shared" si="140"/>
        <v>4783.47915976477</v>
      </c>
      <c r="AP157" s="154">
        <f t="shared" si="140"/>
        <v>4783.47915976477</v>
      </c>
      <c r="AQ157" s="154">
        <f t="shared" si="140"/>
        <v>4783.47915976477</v>
      </c>
      <c r="AR157" s="154">
        <f t="shared" si="140"/>
        <v>4783.47915976477</v>
      </c>
      <c r="AS157" s="154">
        <f t="shared" si="140"/>
        <v>4783.47915976477</v>
      </c>
      <c r="AT157" s="154">
        <f t="shared" si="140"/>
        <v>4783.47915976477</v>
      </c>
      <c r="AU157" s="154">
        <f t="shared" si="140"/>
        <v>4783.47915976477</v>
      </c>
      <c r="AV157" s="154">
        <f t="shared" si="140"/>
        <v>4783.47915976477</v>
      </c>
      <c r="AW157" s="154">
        <f t="shared" si="140"/>
        <v>4783.47915976477</v>
      </c>
      <c r="AX157" s="154">
        <f t="shared" si="140"/>
        <v>4783.47915976477</v>
      </c>
      <c r="AY157" s="154">
        <f t="shared" si="140"/>
        <v>4783.47915976477</v>
      </c>
      <c r="AZ157" s="154">
        <f t="shared" si="140"/>
        <v>4783.47915976477</v>
      </c>
      <c r="BA157" s="154">
        <f t="shared" si="140"/>
        <v>4783.47915976477</v>
      </c>
      <c r="BB157" s="154">
        <f t="shared" si="140"/>
        <v>4783.47915976477</v>
      </c>
      <c r="BC157" s="154">
        <f t="shared" si="140"/>
        <v>4783.47915976477</v>
      </c>
      <c r="BD157" s="154">
        <f t="shared" si="140"/>
        <v>4783.47915976477</v>
      </c>
      <c r="BE157" s="154">
        <f t="shared" si="140"/>
        <v>4783.47915976477</v>
      </c>
      <c r="BF157" s="154">
        <f t="shared" si="140"/>
        <v>4783.47915976477</v>
      </c>
      <c r="BG157" s="154">
        <f t="shared" si="140"/>
        <v>4783.47915976477</v>
      </c>
      <c r="BH157" s="154">
        <f t="shared" si="140"/>
        <v>4783.47915976477</v>
      </c>
      <c r="BI157" s="154">
        <f t="shared" si="140"/>
        <v>4783.47915976477</v>
      </c>
      <c r="BJ157" s="154">
        <f t="shared" si="140"/>
        <v>4783.47915976477</v>
      </c>
      <c r="BK157" s="154">
        <f t="shared" si="140"/>
        <v>4783.47915976477</v>
      </c>
      <c r="BL157" s="154">
        <f t="shared" si="140"/>
        <v>4783.47915976477</v>
      </c>
      <c r="BM157" s="154">
        <f t="shared" si="140"/>
        <v>4783.47915976477</v>
      </c>
      <c r="BN157" s="154">
        <f t="shared" si="140"/>
        <v>4783.47915976477</v>
      </c>
      <c r="BO157" s="154">
        <f>BN157*(1+BO159)</f>
        <v>4783.47915976477</v>
      </c>
      <c r="BP157" s="154">
        <f>BO157*(1+BP159)</f>
        <v>4783.47915976477</v>
      </c>
      <c r="BQ157" s="154">
        <f t="shared" ref="BQ157:CD157" si="141">BP157*(1+BQ159)</f>
        <v>4783.47915976477</v>
      </c>
      <c r="BR157" s="154">
        <f t="shared" si="141"/>
        <v>4783.47915976477</v>
      </c>
      <c r="BS157" s="154">
        <f t="shared" si="141"/>
        <v>4783.47915976477</v>
      </c>
      <c r="BT157" s="154">
        <f t="shared" si="141"/>
        <v>4783.47915976477</v>
      </c>
      <c r="BU157" s="154">
        <f t="shared" si="141"/>
        <v>4783.47915976477</v>
      </c>
      <c r="BV157" s="154">
        <f t="shared" si="141"/>
        <v>4783.47915976477</v>
      </c>
      <c r="BW157" s="154">
        <f t="shared" si="141"/>
        <v>4783.47915976477</v>
      </c>
      <c r="BX157" s="154">
        <f t="shared" si="141"/>
        <v>4783.47915976477</v>
      </c>
      <c r="BY157" s="154">
        <f t="shared" si="141"/>
        <v>4783.47915976477</v>
      </c>
      <c r="BZ157" s="154">
        <f t="shared" si="141"/>
        <v>4783.47915976477</v>
      </c>
      <c r="CA157" s="154">
        <f t="shared" si="141"/>
        <v>4783.47915976477</v>
      </c>
      <c r="CB157" s="154">
        <f t="shared" si="141"/>
        <v>4783.47915976477</v>
      </c>
      <c r="CC157" s="154">
        <f t="shared" si="141"/>
        <v>4783.47915976477</v>
      </c>
      <c r="CD157" s="154">
        <f t="shared" si="141"/>
        <v>4783.47915976477</v>
      </c>
      <c r="CG157" s="23"/>
      <c r="CH157" s="23"/>
      <c r="CI157" s="23"/>
    </row>
    <row r="158" spans="1:87" s="214" customFormat="1" outlineLevel="1">
      <c r="A158" s="234"/>
      <c r="B158"/>
      <c r="E158" s="63" t="s">
        <v>429</v>
      </c>
      <c r="H158" s="77"/>
      <c r="I158" s="78"/>
      <c r="J158" s="145"/>
      <c r="N158" s="269">
        <f t="shared" ref="N158:U158" si="142">N157/M157-1</f>
        <v>-1.873687769752308E-2</v>
      </c>
      <c r="O158" s="269">
        <f t="shared" si="142"/>
        <v>-2.9034426037086392E-2</v>
      </c>
      <c r="P158" s="269">
        <f t="shared" si="142"/>
        <v>-5.3738886950791875E-2</v>
      </c>
      <c r="Q158" s="269">
        <f t="shared" si="142"/>
        <v>-4.7233750593189461E-2</v>
      </c>
      <c r="R158" s="269">
        <f t="shared" si="142"/>
        <v>-2.8236963193183695E-2</v>
      </c>
      <c r="S158" s="269">
        <f t="shared" si="142"/>
        <v>8.8396540824356551E-2</v>
      </c>
      <c r="T158" s="269">
        <f t="shared" si="142"/>
        <v>-9.0706951184713835E-2</v>
      </c>
      <c r="U158" s="269">
        <f t="shared" si="142"/>
        <v>-9.5766783682612266E-2</v>
      </c>
      <c r="V158" s="269">
        <f t="shared" ref="V158:AA158" si="143">V157/U157-1</f>
        <v>-7.5827891308786532E-2</v>
      </c>
      <c r="W158" s="269">
        <f t="shared" si="143"/>
        <v>-7.4794775263653079E-2</v>
      </c>
      <c r="X158" s="269">
        <f t="shared" si="143"/>
        <v>-4.8432596905455205E-2</v>
      </c>
      <c r="Y158" s="269">
        <f t="shared" si="143"/>
        <v>9.4663334656760467E-2</v>
      </c>
      <c r="Z158" s="269">
        <f t="shared" si="143"/>
        <v>-8.9363451769985947E-4</v>
      </c>
      <c r="AA158" s="269">
        <f t="shared" si="143"/>
        <v>-4.3131593558934922E-3</v>
      </c>
      <c r="AB158" s="112">
        <v>-0.05</v>
      </c>
      <c r="AC158" s="112">
        <v>-0.04</v>
      </c>
      <c r="AD158" s="112">
        <v>-0.04</v>
      </c>
      <c r="AE158" s="112">
        <v>-0.03</v>
      </c>
      <c r="AF158" s="112">
        <v>-0.03</v>
      </c>
      <c r="AG158" s="112">
        <v>-0.02</v>
      </c>
      <c r="AH158" s="112">
        <v>-0.02</v>
      </c>
      <c r="AI158" s="112">
        <v>-0.01</v>
      </c>
      <c r="AJ158" s="112">
        <v>-0.01</v>
      </c>
      <c r="AK158" s="112">
        <v>-0.01</v>
      </c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</row>
    <row r="159" spans="1:87" s="78" customFormat="1" outlineLevel="1">
      <c r="A159" s="234"/>
      <c r="B159"/>
      <c r="E159" s="63" t="s">
        <v>430</v>
      </c>
      <c r="I159" s="78" t="s">
        <v>146</v>
      </c>
      <c r="J159" s="145" t="s">
        <v>83</v>
      </c>
      <c r="K159" s="126"/>
      <c r="L159" s="168"/>
      <c r="M159" s="168"/>
      <c r="N159" s="162">
        <f>N157/M157-1</f>
        <v>-1.873687769752308E-2</v>
      </c>
      <c r="O159" s="162">
        <f t="shared" ref="O159:X159" si="144">O157/N157-1</f>
        <v>-2.9034426037086392E-2</v>
      </c>
      <c r="P159" s="162">
        <f t="shared" si="144"/>
        <v>-5.3738886950791875E-2</v>
      </c>
      <c r="Q159" s="162">
        <f t="shared" si="144"/>
        <v>-4.7233750593189461E-2</v>
      </c>
      <c r="R159" s="162">
        <f t="shared" si="144"/>
        <v>-2.8236963193183695E-2</v>
      </c>
      <c r="S159" s="162">
        <f t="shared" si="144"/>
        <v>8.8396540824356551E-2</v>
      </c>
      <c r="T159" s="162">
        <f t="shared" si="144"/>
        <v>-9.0706951184713835E-2</v>
      </c>
      <c r="U159" s="162">
        <f t="shared" si="144"/>
        <v>-9.5766783682612266E-2</v>
      </c>
      <c r="V159" s="162">
        <f t="shared" si="144"/>
        <v>-7.5827891308786532E-2</v>
      </c>
      <c r="W159" s="162">
        <f t="shared" si="144"/>
        <v>-7.4794775263653079E-2</v>
      </c>
      <c r="X159" s="162">
        <f t="shared" si="144"/>
        <v>-4.8432596905455205E-2</v>
      </c>
      <c r="Y159" s="162">
        <f>Y157/X157-1</f>
        <v>9.4663334656760467E-2</v>
      </c>
      <c r="Z159" s="162">
        <f>Z157/Y157-1</f>
        <v>-8.9363451769985947E-4</v>
      </c>
      <c r="AA159" s="162">
        <f>AA157/Z157-1</f>
        <v>-4.3131593558934922E-3</v>
      </c>
      <c r="AB159" s="220">
        <f t="shared" ref="AB159:AK159" si="145">AB158*(1+INDEX(scenario.fixed.voice, MATCH(scenario.fixed.voice.selected, scenarios,0)))</f>
        <v>-0.05</v>
      </c>
      <c r="AC159" s="220">
        <f t="shared" si="145"/>
        <v>-0.04</v>
      </c>
      <c r="AD159" s="220">
        <f t="shared" si="145"/>
        <v>-0.04</v>
      </c>
      <c r="AE159" s="220">
        <f t="shared" si="145"/>
        <v>-0.03</v>
      </c>
      <c r="AF159" s="220">
        <f t="shared" si="145"/>
        <v>-0.03</v>
      </c>
      <c r="AG159" s="220">
        <f t="shared" si="145"/>
        <v>-0.02</v>
      </c>
      <c r="AH159" s="220">
        <f t="shared" si="145"/>
        <v>-0.02</v>
      </c>
      <c r="AI159" s="220">
        <f t="shared" si="145"/>
        <v>-0.01</v>
      </c>
      <c r="AJ159" s="220">
        <f t="shared" si="145"/>
        <v>-0.01</v>
      </c>
      <c r="AK159" s="220">
        <f t="shared" si="145"/>
        <v>-0.01</v>
      </c>
      <c r="AL159" s="112">
        <v>0</v>
      </c>
      <c r="AM159" s="163">
        <f t="shared" ref="AM159:BN159" si="146">AL159</f>
        <v>0</v>
      </c>
      <c r="AN159" s="163">
        <f t="shared" si="146"/>
        <v>0</v>
      </c>
      <c r="AO159" s="163">
        <f t="shared" si="146"/>
        <v>0</v>
      </c>
      <c r="AP159" s="163">
        <f t="shared" si="146"/>
        <v>0</v>
      </c>
      <c r="AQ159" s="163">
        <f t="shared" si="146"/>
        <v>0</v>
      </c>
      <c r="AR159" s="163">
        <f t="shared" si="146"/>
        <v>0</v>
      </c>
      <c r="AS159" s="163">
        <f t="shared" si="146"/>
        <v>0</v>
      </c>
      <c r="AT159" s="163">
        <f t="shared" si="146"/>
        <v>0</v>
      </c>
      <c r="AU159" s="163">
        <f t="shared" si="146"/>
        <v>0</v>
      </c>
      <c r="AV159" s="163">
        <f t="shared" si="146"/>
        <v>0</v>
      </c>
      <c r="AW159" s="163">
        <f t="shared" si="146"/>
        <v>0</v>
      </c>
      <c r="AX159" s="163">
        <f t="shared" si="146"/>
        <v>0</v>
      </c>
      <c r="AY159" s="163">
        <f t="shared" si="146"/>
        <v>0</v>
      </c>
      <c r="AZ159" s="163">
        <f t="shared" si="146"/>
        <v>0</v>
      </c>
      <c r="BA159" s="163">
        <f t="shared" si="146"/>
        <v>0</v>
      </c>
      <c r="BB159" s="163">
        <f t="shared" si="146"/>
        <v>0</v>
      </c>
      <c r="BC159" s="163">
        <f t="shared" si="146"/>
        <v>0</v>
      </c>
      <c r="BD159" s="163">
        <f t="shared" si="146"/>
        <v>0</v>
      </c>
      <c r="BE159" s="163">
        <f t="shared" si="146"/>
        <v>0</v>
      </c>
      <c r="BF159" s="163">
        <f t="shared" si="146"/>
        <v>0</v>
      </c>
      <c r="BG159" s="163">
        <f t="shared" si="146"/>
        <v>0</v>
      </c>
      <c r="BH159" s="163">
        <f t="shared" si="146"/>
        <v>0</v>
      </c>
      <c r="BI159" s="163">
        <f t="shared" si="146"/>
        <v>0</v>
      </c>
      <c r="BJ159" s="163">
        <f t="shared" si="146"/>
        <v>0</v>
      </c>
      <c r="BK159" s="163">
        <f t="shared" si="146"/>
        <v>0</v>
      </c>
      <c r="BL159" s="163">
        <f t="shared" si="146"/>
        <v>0</v>
      </c>
      <c r="BM159" s="163">
        <f t="shared" si="146"/>
        <v>0</v>
      </c>
      <c r="BN159" s="163">
        <f t="shared" si="146"/>
        <v>0</v>
      </c>
      <c r="BO159" s="163">
        <f>BN159</f>
        <v>0</v>
      </c>
      <c r="BP159" s="163">
        <f>BO159</f>
        <v>0</v>
      </c>
      <c r="BQ159" s="163">
        <f t="shared" ref="BQ159:CD159" si="147">BP159</f>
        <v>0</v>
      </c>
      <c r="BR159" s="163">
        <f t="shared" si="147"/>
        <v>0</v>
      </c>
      <c r="BS159" s="163">
        <f t="shared" si="147"/>
        <v>0</v>
      </c>
      <c r="BT159" s="163">
        <f t="shared" si="147"/>
        <v>0</v>
      </c>
      <c r="BU159" s="163">
        <f t="shared" si="147"/>
        <v>0</v>
      </c>
      <c r="BV159" s="163">
        <f t="shared" si="147"/>
        <v>0</v>
      </c>
      <c r="BW159" s="163">
        <f t="shared" si="147"/>
        <v>0</v>
      </c>
      <c r="BX159" s="163">
        <f t="shared" si="147"/>
        <v>0</v>
      </c>
      <c r="BY159" s="163">
        <f t="shared" si="147"/>
        <v>0</v>
      </c>
      <c r="BZ159" s="163">
        <f t="shared" si="147"/>
        <v>0</v>
      </c>
      <c r="CA159" s="163">
        <f t="shared" si="147"/>
        <v>0</v>
      </c>
      <c r="CB159" s="163">
        <f t="shared" si="147"/>
        <v>0</v>
      </c>
      <c r="CC159" s="163">
        <f t="shared" si="147"/>
        <v>0</v>
      </c>
      <c r="CD159" s="163">
        <f t="shared" si="147"/>
        <v>0</v>
      </c>
      <c r="CG159" s="23"/>
      <c r="CH159" s="23"/>
      <c r="CI159" s="23"/>
    </row>
    <row r="160" spans="1:87" s="78" customFormat="1" outlineLevel="1">
      <c r="A160" s="234"/>
      <c r="B160"/>
      <c r="D160" s="78" t="s">
        <v>363</v>
      </c>
      <c r="J160" s="145" t="s">
        <v>364</v>
      </c>
      <c r="K160" s="126"/>
      <c r="L160" s="168"/>
      <c r="M160" s="173">
        <f t="shared" ref="M160:AA160" si="148">M148/AVERAGE(L50:M50)</f>
        <v>286.33961412770446</v>
      </c>
      <c r="N160" s="173">
        <f t="shared" si="148"/>
        <v>288.97415712995655</v>
      </c>
      <c r="O160" s="173">
        <f t="shared" si="148"/>
        <v>352.28467899301853</v>
      </c>
      <c r="P160" s="173">
        <f t="shared" si="148"/>
        <v>451.57590389388099</v>
      </c>
      <c r="Q160" s="173">
        <f t="shared" si="148"/>
        <v>506.67845396989117</v>
      </c>
      <c r="R160" s="173">
        <f t="shared" si="148"/>
        <v>527.47599693449422</v>
      </c>
      <c r="S160" s="173">
        <f t="shared" si="148"/>
        <v>833.5233785060766</v>
      </c>
      <c r="T160" s="173">
        <f t="shared" si="148"/>
        <v>1053.9338676575917</v>
      </c>
      <c r="U160" s="173">
        <f t="shared" si="148"/>
        <v>1187.6227779359858</v>
      </c>
      <c r="V160" s="173">
        <f t="shared" si="148"/>
        <v>1150.9596285814628</v>
      </c>
      <c r="W160" s="173">
        <f t="shared" si="148"/>
        <v>1235.8165010522082</v>
      </c>
      <c r="X160" s="173">
        <f t="shared" si="148"/>
        <v>1383.2302442308317</v>
      </c>
      <c r="Y160" s="173">
        <f t="shared" si="148"/>
        <v>1369.8396055500186</v>
      </c>
      <c r="Z160" s="173">
        <f t="shared" si="148"/>
        <v>1377.2537270914338</v>
      </c>
      <c r="AA160" s="173">
        <f t="shared" si="148"/>
        <v>1353.6971891661969</v>
      </c>
      <c r="AB160" s="173">
        <f t="shared" ref="AB160:BN160" si="149">AA160*(1+AB162)</f>
        <v>1380.771132949521</v>
      </c>
      <c r="AC160" s="173">
        <f t="shared" si="149"/>
        <v>1401.4826999437637</v>
      </c>
      <c r="AD160" s="173">
        <f t="shared" si="149"/>
        <v>1415.4975269432014</v>
      </c>
      <c r="AE160" s="173">
        <f t="shared" si="149"/>
        <v>1429.6525022126334</v>
      </c>
      <c r="AF160" s="173">
        <f t="shared" si="149"/>
        <v>1443.9490272347598</v>
      </c>
      <c r="AG160" s="173">
        <f t="shared" si="149"/>
        <v>1458.3885175071075</v>
      </c>
      <c r="AH160" s="173">
        <f t="shared" si="149"/>
        <v>1465.680460094643</v>
      </c>
      <c r="AI160" s="173">
        <f t="shared" si="149"/>
        <v>1473.008862395116</v>
      </c>
      <c r="AJ160" s="173">
        <f t="shared" si="149"/>
        <v>1480.3739067070915</v>
      </c>
      <c r="AK160" s="173">
        <f t="shared" si="149"/>
        <v>1487.7757762406268</v>
      </c>
      <c r="AL160" s="173">
        <f t="shared" si="149"/>
        <v>1487.7757762406268</v>
      </c>
      <c r="AM160" s="173">
        <f t="shared" si="149"/>
        <v>1487.7757762406268</v>
      </c>
      <c r="AN160" s="173">
        <f t="shared" si="149"/>
        <v>1487.7757762406268</v>
      </c>
      <c r="AO160" s="173">
        <f t="shared" si="149"/>
        <v>1487.7757762406268</v>
      </c>
      <c r="AP160" s="173">
        <f t="shared" si="149"/>
        <v>1487.7757762406268</v>
      </c>
      <c r="AQ160" s="173">
        <f t="shared" si="149"/>
        <v>1487.7757762406268</v>
      </c>
      <c r="AR160" s="173">
        <f t="shared" si="149"/>
        <v>1487.7757762406268</v>
      </c>
      <c r="AS160" s="173">
        <f t="shared" si="149"/>
        <v>1487.7757762406268</v>
      </c>
      <c r="AT160" s="173">
        <f t="shared" si="149"/>
        <v>1487.7757762406268</v>
      </c>
      <c r="AU160" s="173">
        <f t="shared" si="149"/>
        <v>1487.7757762406268</v>
      </c>
      <c r="AV160" s="173">
        <f t="shared" si="149"/>
        <v>1487.7757762406268</v>
      </c>
      <c r="AW160" s="173">
        <f t="shared" si="149"/>
        <v>1487.7757762406268</v>
      </c>
      <c r="AX160" s="173">
        <f t="shared" si="149"/>
        <v>1487.7757762406268</v>
      </c>
      <c r="AY160" s="173">
        <f t="shared" si="149"/>
        <v>1487.7757762406268</v>
      </c>
      <c r="AZ160" s="173">
        <f t="shared" si="149"/>
        <v>1487.7757762406268</v>
      </c>
      <c r="BA160" s="173">
        <f t="shared" si="149"/>
        <v>1487.7757762406268</v>
      </c>
      <c r="BB160" s="173">
        <f t="shared" si="149"/>
        <v>1487.7757762406268</v>
      </c>
      <c r="BC160" s="173">
        <f t="shared" si="149"/>
        <v>1487.7757762406268</v>
      </c>
      <c r="BD160" s="173">
        <f t="shared" si="149"/>
        <v>1487.7757762406268</v>
      </c>
      <c r="BE160" s="173">
        <f t="shared" si="149"/>
        <v>1487.7757762406268</v>
      </c>
      <c r="BF160" s="173">
        <f t="shared" si="149"/>
        <v>1487.7757762406268</v>
      </c>
      <c r="BG160" s="173">
        <f t="shared" si="149"/>
        <v>1487.7757762406268</v>
      </c>
      <c r="BH160" s="173">
        <f t="shared" si="149"/>
        <v>1487.7757762406268</v>
      </c>
      <c r="BI160" s="173">
        <f t="shared" si="149"/>
        <v>1487.7757762406268</v>
      </c>
      <c r="BJ160" s="173">
        <f t="shared" si="149"/>
        <v>1487.7757762406268</v>
      </c>
      <c r="BK160" s="173">
        <f t="shared" si="149"/>
        <v>1487.7757762406268</v>
      </c>
      <c r="BL160" s="173">
        <f t="shared" si="149"/>
        <v>1487.7757762406268</v>
      </c>
      <c r="BM160" s="173">
        <f t="shared" si="149"/>
        <v>1487.7757762406268</v>
      </c>
      <c r="BN160" s="173">
        <f t="shared" si="149"/>
        <v>1487.7757762406268</v>
      </c>
      <c r="BO160" s="173">
        <f>BN160*(1+BO162)</f>
        <v>1487.7757762406268</v>
      </c>
      <c r="BP160" s="173">
        <f>BO160*(1+BP162)</f>
        <v>1487.7757762406268</v>
      </c>
      <c r="BQ160" s="173">
        <f t="shared" ref="BQ160:CD160" si="150">BP160*(1+BQ162)</f>
        <v>1487.7757762406268</v>
      </c>
      <c r="BR160" s="173">
        <f t="shared" si="150"/>
        <v>1487.7757762406268</v>
      </c>
      <c r="BS160" s="173">
        <f t="shared" si="150"/>
        <v>1487.7757762406268</v>
      </c>
      <c r="BT160" s="173">
        <f t="shared" si="150"/>
        <v>1487.7757762406268</v>
      </c>
      <c r="BU160" s="173">
        <f t="shared" si="150"/>
        <v>1487.7757762406268</v>
      </c>
      <c r="BV160" s="173">
        <f t="shared" si="150"/>
        <v>1487.7757762406268</v>
      </c>
      <c r="BW160" s="173">
        <f t="shared" si="150"/>
        <v>1487.7757762406268</v>
      </c>
      <c r="BX160" s="173">
        <f t="shared" si="150"/>
        <v>1487.7757762406268</v>
      </c>
      <c r="BY160" s="173">
        <f t="shared" si="150"/>
        <v>1487.7757762406268</v>
      </c>
      <c r="BZ160" s="173">
        <f t="shared" si="150"/>
        <v>1487.7757762406268</v>
      </c>
      <c r="CA160" s="173">
        <f t="shared" si="150"/>
        <v>1487.7757762406268</v>
      </c>
      <c r="CB160" s="173">
        <f t="shared" si="150"/>
        <v>1487.7757762406268</v>
      </c>
      <c r="CC160" s="173">
        <f t="shared" si="150"/>
        <v>1487.7757762406268</v>
      </c>
      <c r="CD160" s="173">
        <f t="shared" si="150"/>
        <v>1487.7757762406268</v>
      </c>
      <c r="CG160" s="23"/>
      <c r="CH160" s="23"/>
      <c r="CI160" s="23"/>
    </row>
    <row r="161" spans="1:87" s="78" customFormat="1" outlineLevel="1">
      <c r="A161" s="234"/>
      <c r="B161"/>
      <c r="E161" s="63" t="s">
        <v>429</v>
      </c>
      <c r="J161" s="145" t="s">
        <v>83</v>
      </c>
      <c r="K161" s="126"/>
      <c r="L161" s="16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/>
      <c r="X161"/>
      <c r="Y161"/>
      <c r="Z161"/>
      <c r="AA161"/>
      <c r="AB161" s="112">
        <v>0.02</v>
      </c>
      <c r="AC161" s="112">
        <v>1.4999999999999999E-2</v>
      </c>
      <c r="AD161" s="112">
        <v>0.01</v>
      </c>
      <c r="AE161" s="112">
        <v>0.01</v>
      </c>
      <c r="AF161" s="112">
        <v>0.01</v>
      </c>
      <c r="AG161" s="112">
        <v>0.01</v>
      </c>
      <c r="AH161" s="112">
        <v>5.0000000000000001E-3</v>
      </c>
      <c r="AI161" s="112">
        <v>5.0000000000000001E-3</v>
      </c>
      <c r="AJ161" s="112">
        <v>5.0000000000000001E-3</v>
      </c>
      <c r="AK161" s="112">
        <v>5.0000000000000001E-3</v>
      </c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G161" s="23"/>
      <c r="CH161" s="23"/>
      <c r="CI161" s="23"/>
    </row>
    <row r="162" spans="1:87" s="78" customFormat="1" outlineLevel="1">
      <c r="A162" s="234"/>
      <c r="B162"/>
      <c r="E162" s="63" t="s">
        <v>430</v>
      </c>
      <c r="I162" s="78" t="s">
        <v>146</v>
      </c>
      <c r="J162" s="145" t="s">
        <v>83</v>
      </c>
      <c r="K162" s="126"/>
      <c r="L162" s="169"/>
      <c r="M162" s="169"/>
      <c r="N162" s="227">
        <f>N160/M160-1</f>
        <v>9.2007632624562241E-3</v>
      </c>
      <c r="O162" s="227">
        <f t="shared" ref="O162:W162" si="151">O160/N160-1</f>
        <v>0.21908714084280612</v>
      </c>
      <c r="P162" s="227">
        <f t="shared" si="151"/>
        <v>0.2818493985735615</v>
      </c>
      <c r="Q162" s="227">
        <f t="shared" si="151"/>
        <v>0.12202278642608677</v>
      </c>
      <c r="R162" s="227">
        <f t="shared" si="151"/>
        <v>4.1046827236586925E-2</v>
      </c>
      <c r="S162" s="227">
        <f t="shared" si="151"/>
        <v>0.58021101121230645</v>
      </c>
      <c r="T162" s="227">
        <f t="shared" si="151"/>
        <v>0.26443228208734437</v>
      </c>
      <c r="U162" s="227">
        <f t="shared" si="151"/>
        <v>0.12684753226075074</v>
      </c>
      <c r="V162" s="227">
        <f t="shared" si="151"/>
        <v>-3.0871039218565155E-2</v>
      </c>
      <c r="W162" s="227">
        <f t="shared" si="151"/>
        <v>7.3727062499429286E-2</v>
      </c>
      <c r="X162" s="227">
        <f>X160/W160-1</f>
        <v>0.11928449171305888</v>
      </c>
      <c r="Y162" s="227">
        <f>Y160/X160-1</f>
        <v>-9.6807011968271794E-3</v>
      </c>
      <c r="Z162" s="227">
        <f>Z160/Y160-1</f>
        <v>5.4124012120662091E-3</v>
      </c>
      <c r="AA162" s="227">
        <f>AA160/Z160-1</f>
        <v>-1.7103992867737561E-2</v>
      </c>
      <c r="AB162" s="279">
        <f t="shared" ref="AB162:AK162" si="152">AB161*(1+INDEX(scenario.mobile.voice, MATCH(scenario.mobile.voice.selected, scenarios,0)))</f>
        <v>0.02</v>
      </c>
      <c r="AC162" s="279">
        <f t="shared" si="152"/>
        <v>1.4999999999999999E-2</v>
      </c>
      <c r="AD162" s="279">
        <f t="shared" si="152"/>
        <v>0.01</v>
      </c>
      <c r="AE162" s="279">
        <f t="shared" si="152"/>
        <v>0.01</v>
      </c>
      <c r="AF162" s="279">
        <f t="shared" si="152"/>
        <v>0.01</v>
      </c>
      <c r="AG162" s="279">
        <f t="shared" si="152"/>
        <v>0.01</v>
      </c>
      <c r="AH162" s="279">
        <f t="shared" si="152"/>
        <v>5.0000000000000001E-3</v>
      </c>
      <c r="AI162" s="279">
        <f t="shared" si="152"/>
        <v>5.0000000000000001E-3</v>
      </c>
      <c r="AJ162" s="279">
        <f t="shared" si="152"/>
        <v>5.0000000000000001E-3</v>
      </c>
      <c r="AK162" s="279">
        <f t="shared" si="152"/>
        <v>5.0000000000000001E-3</v>
      </c>
      <c r="AL162" s="280">
        <v>0</v>
      </c>
      <c r="AM162" s="231">
        <f t="shared" ref="AM162:BN162" si="153">AL162</f>
        <v>0</v>
      </c>
      <c r="AN162" s="231">
        <f t="shared" si="153"/>
        <v>0</v>
      </c>
      <c r="AO162" s="231">
        <f t="shared" si="153"/>
        <v>0</v>
      </c>
      <c r="AP162" s="231">
        <f t="shared" si="153"/>
        <v>0</v>
      </c>
      <c r="AQ162" s="231">
        <f t="shared" si="153"/>
        <v>0</v>
      </c>
      <c r="AR162" s="231">
        <f t="shared" si="153"/>
        <v>0</v>
      </c>
      <c r="AS162" s="231">
        <f t="shared" si="153"/>
        <v>0</v>
      </c>
      <c r="AT162" s="231">
        <f t="shared" si="153"/>
        <v>0</v>
      </c>
      <c r="AU162" s="231">
        <f t="shared" si="153"/>
        <v>0</v>
      </c>
      <c r="AV162" s="231">
        <f t="shared" si="153"/>
        <v>0</v>
      </c>
      <c r="AW162" s="231">
        <f t="shared" si="153"/>
        <v>0</v>
      </c>
      <c r="AX162" s="231">
        <f t="shared" si="153"/>
        <v>0</v>
      </c>
      <c r="AY162" s="231">
        <f t="shared" si="153"/>
        <v>0</v>
      </c>
      <c r="AZ162" s="231">
        <f t="shared" si="153"/>
        <v>0</v>
      </c>
      <c r="BA162" s="231">
        <f t="shared" si="153"/>
        <v>0</v>
      </c>
      <c r="BB162" s="231">
        <f t="shared" si="153"/>
        <v>0</v>
      </c>
      <c r="BC162" s="231">
        <f t="shared" si="153"/>
        <v>0</v>
      </c>
      <c r="BD162" s="231">
        <f t="shared" si="153"/>
        <v>0</v>
      </c>
      <c r="BE162" s="231">
        <f t="shared" si="153"/>
        <v>0</v>
      </c>
      <c r="BF162" s="231">
        <f t="shared" si="153"/>
        <v>0</v>
      </c>
      <c r="BG162" s="231">
        <f t="shared" si="153"/>
        <v>0</v>
      </c>
      <c r="BH162" s="231">
        <f t="shared" si="153"/>
        <v>0</v>
      </c>
      <c r="BI162" s="231">
        <f t="shared" si="153"/>
        <v>0</v>
      </c>
      <c r="BJ162" s="231">
        <f t="shared" si="153"/>
        <v>0</v>
      </c>
      <c r="BK162" s="231">
        <f t="shared" si="153"/>
        <v>0</v>
      </c>
      <c r="BL162" s="231">
        <f t="shared" si="153"/>
        <v>0</v>
      </c>
      <c r="BM162" s="231">
        <f t="shared" si="153"/>
        <v>0</v>
      </c>
      <c r="BN162" s="231">
        <f t="shared" si="153"/>
        <v>0</v>
      </c>
      <c r="BO162" s="231">
        <f>BN162</f>
        <v>0</v>
      </c>
      <c r="BP162" s="231">
        <f>BO162</f>
        <v>0</v>
      </c>
      <c r="BQ162" s="231">
        <f t="shared" ref="BQ162:CD162" si="154">BP162</f>
        <v>0</v>
      </c>
      <c r="BR162" s="231">
        <f t="shared" si="154"/>
        <v>0</v>
      </c>
      <c r="BS162" s="231">
        <f t="shared" si="154"/>
        <v>0</v>
      </c>
      <c r="BT162" s="231">
        <f t="shared" si="154"/>
        <v>0</v>
      </c>
      <c r="BU162" s="231">
        <f t="shared" si="154"/>
        <v>0</v>
      </c>
      <c r="BV162" s="231">
        <f t="shared" si="154"/>
        <v>0</v>
      </c>
      <c r="BW162" s="231">
        <f t="shared" si="154"/>
        <v>0</v>
      </c>
      <c r="BX162" s="231">
        <f t="shared" si="154"/>
        <v>0</v>
      </c>
      <c r="BY162" s="231">
        <f t="shared" si="154"/>
        <v>0</v>
      </c>
      <c r="BZ162" s="231">
        <f t="shared" si="154"/>
        <v>0</v>
      </c>
      <c r="CA162" s="231">
        <f t="shared" si="154"/>
        <v>0</v>
      </c>
      <c r="CB162" s="231">
        <f t="shared" si="154"/>
        <v>0</v>
      </c>
      <c r="CC162" s="231">
        <f t="shared" si="154"/>
        <v>0</v>
      </c>
      <c r="CD162" s="231">
        <f t="shared" si="154"/>
        <v>0</v>
      </c>
      <c r="CG162" s="146"/>
      <c r="CH162" s="146"/>
    </row>
    <row r="163" spans="1:87" outlineLevel="1">
      <c r="R163" s="121"/>
      <c r="S163" s="121"/>
      <c r="T163" s="121"/>
      <c r="U163" s="121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BR163"/>
      <c r="BS163"/>
      <c r="CG163" s="14"/>
      <c r="CH163" s="14"/>
    </row>
    <row r="164" spans="1:87" outlineLevel="1">
      <c r="C164" s="52" t="s">
        <v>190</v>
      </c>
      <c r="BR164"/>
      <c r="BS164"/>
      <c r="CG164" s="14"/>
      <c r="CH164" s="14"/>
    </row>
    <row r="165" spans="1:87" outlineLevel="1">
      <c r="D165" s="62" t="s">
        <v>191</v>
      </c>
      <c r="I165" s="78" t="s">
        <v>383</v>
      </c>
      <c r="J165" s="23" t="s">
        <v>96</v>
      </c>
      <c r="L165" s="154">
        <f t="shared" ref="L165:R165" si="155">SUM(L327:L330)</f>
        <v>0</v>
      </c>
      <c r="M165" s="154">
        <f>SUM(M327:M330)</f>
        <v>0</v>
      </c>
      <c r="N165" s="154">
        <f t="shared" si="155"/>
        <v>0</v>
      </c>
      <c r="O165" s="154">
        <f t="shared" si="155"/>
        <v>0</v>
      </c>
      <c r="P165" s="154">
        <f t="shared" si="155"/>
        <v>0</v>
      </c>
      <c r="Q165" s="154">
        <f t="shared" si="155"/>
        <v>0</v>
      </c>
      <c r="R165" s="154">
        <f t="shared" si="155"/>
        <v>20810703949.615593</v>
      </c>
      <c r="S165" s="154">
        <f t="shared" ref="S165:BM165" si="156">SUM(S327:S330)</f>
        <v>24937102477.895981</v>
      </c>
      <c r="T165" s="154">
        <f t="shared" si="156"/>
        <v>26149030875.082745</v>
      </c>
      <c r="U165" s="154">
        <f t="shared" si="156"/>
        <v>27352248761.434872</v>
      </c>
      <c r="V165" s="154">
        <f t="shared" si="156"/>
        <v>23082557620.223099</v>
      </c>
      <c r="W165" s="154">
        <f>SUM(W327:W330)</f>
        <v>27666640760.50264</v>
      </c>
      <c r="X165" s="154">
        <f t="shared" si="156"/>
        <v>44147283535.630722</v>
      </c>
      <c r="Y165" s="154">
        <f t="shared" si="156"/>
        <v>57197649752.817429</v>
      </c>
      <c r="Z165" s="154">
        <f t="shared" si="156"/>
        <v>65209183350.627335</v>
      </c>
      <c r="AA165" s="154">
        <f t="shared" si="156"/>
        <v>68215068891.756706</v>
      </c>
      <c r="AB165" s="154">
        <f t="shared" si="156"/>
        <v>72505567102.449631</v>
      </c>
      <c r="AC165" s="154">
        <f t="shared" si="156"/>
        <v>73024054100.737213</v>
      </c>
      <c r="AD165" s="154">
        <f t="shared" si="156"/>
        <v>73343922940.477478</v>
      </c>
      <c r="AE165" s="154">
        <f t="shared" si="156"/>
        <v>73965797665.164459</v>
      </c>
      <c r="AF165" s="154">
        <f t="shared" si="156"/>
        <v>74497485009.732666</v>
      </c>
      <c r="AG165" s="154">
        <f t="shared" si="156"/>
        <v>75249832778.968353</v>
      </c>
      <c r="AH165" s="154">
        <f t="shared" si="156"/>
        <v>75821102784.150665</v>
      </c>
      <c r="AI165" s="154">
        <f t="shared" si="156"/>
        <v>76729060766.760345</v>
      </c>
      <c r="AJ165" s="154">
        <f t="shared" si="156"/>
        <v>77654429499.856277</v>
      </c>
      <c r="AK165" s="154">
        <f t="shared" si="156"/>
        <v>78598312477.804047</v>
      </c>
      <c r="AL165" s="154">
        <f t="shared" si="156"/>
        <v>79377254557.030502</v>
      </c>
      <c r="AM165" s="154">
        <f t="shared" si="156"/>
        <v>80364819504.566101</v>
      </c>
      <c r="AN165" s="154">
        <f t="shared" si="156"/>
        <v>81317387296.945236</v>
      </c>
      <c r="AO165" s="154">
        <f t="shared" si="156"/>
        <v>82241187246.645599</v>
      </c>
      <c r="AP165" s="154">
        <f t="shared" si="156"/>
        <v>83148589715.301926</v>
      </c>
      <c r="AQ165" s="154">
        <f t="shared" si="156"/>
        <v>84044246937.981354</v>
      </c>
      <c r="AR165" s="154">
        <f t="shared" si="156"/>
        <v>84913966837.570328</v>
      </c>
      <c r="AS165" s="154">
        <f t="shared" si="156"/>
        <v>85748883715.999557</v>
      </c>
      <c r="AT165" s="154">
        <f t="shared" si="156"/>
        <v>86552579666.907959</v>
      </c>
      <c r="AU165" s="154">
        <f t="shared" si="156"/>
        <v>87327870621.131042</v>
      </c>
      <c r="AV165" s="154">
        <f t="shared" si="156"/>
        <v>88073268960.332672</v>
      </c>
      <c r="AW165" s="154">
        <f t="shared" si="156"/>
        <v>88785471412.534317</v>
      </c>
      <c r="AX165" s="154">
        <f t="shared" si="156"/>
        <v>89463913553.359756</v>
      </c>
      <c r="AY165" s="154">
        <f t="shared" si="156"/>
        <v>90110689356.825363</v>
      </c>
      <c r="AZ165" s="154">
        <f t="shared" si="156"/>
        <v>90727299773.225769</v>
      </c>
      <c r="BA165" s="154">
        <f t="shared" si="156"/>
        <v>91311866829.843948</v>
      </c>
      <c r="BB165" s="154">
        <f t="shared" si="156"/>
        <v>91861199861.884659</v>
      </c>
      <c r="BC165" s="154">
        <f t="shared" si="156"/>
        <v>92374497564.014893</v>
      </c>
      <c r="BD165" s="154">
        <f t="shared" si="156"/>
        <v>92853405842.51767</v>
      </c>
      <c r="BE165" s="154">
        <f t="shared" si="156"/>
        <v>93299390173.46463</v>
      </c>
      <c r="BF165" s="154">
        <f t="shared" si="156"/>
        <v>93711282897.757004</v>
      </c>
      <c r="BG165" s="154">
        <f t="shared" si="156"/>
        <v>94086758569.982117</v>
      </c>
      <c r="BH165" s="154">
        <f t="shared" si="156"/>
        <v>94425393585.468948</v>
      </c>
      <c r="BI165" s="154">
        <f t="shared" si="156"/>
        <v>94727874613.725922</v>
      </c>
      <c r="BJ165" s="154">
        <f t="shared" si="156"/>
        <v>94936688451.527512</v>
      </c>
      <c r="BK165" s="154">
        <f t="shared" si="156"/>
        <v>95069904676.427917</v>
      </c>
      <c r="BL165" s="154">
        <f t="shared" si="156"/>
        <v>95203308063.94751</v>
      </c>
      <c r="BM165" s="154">
        <f t="shared" si="156"/>
        <v>95336898877.340866</v>
      </c>
      <c r="BN165" s="154">
        <f>SUM(BN327:BN330)</f>
        <v>95470677380.233261</v>
      </c>
      <c r="BO165" s="154">
        <f>SUM(BO327:BO330)</f>
        <v>95604643836.621078</v>
      </c>
      <c r="BP165" s="154">
        <f>SUM(BP327:BP330)</f>
        <v>95738798510.872498</v>
      </c>
      <c r="BQ165" s="154">
        <f t="shared" ref="BQ165:CD165" si="157">SUM(BQ327:BQ330)</f>
        <v>95873141667.727905</v>
      </c>
      <c r="BR165" s="154">
        <f t="shared" si="157"/>
        <v>96007673572.300491</v>
      </c>
      <c r="BS165" s="154">
        <f t="shared" si="157"/>
        <v>96142394490.076614</v>
      </c>
      <c r="BT165" s="154">
        <f t="shared" si="157"/>
        <v>96277304686.91658</v>
      </c>
      <c r="BU165" s="154">
        <f t="shared" si="157"/>
        <v>96412404429.055008</v>
      </c>
      <c r="BV165" s="154">
        <f t="shared" si="157"/>
        <v>96547693983.101288</v>
      </c>
      <c r="BW165" s="154">
        <f t="shared" si="157"/>
        <v>96683173616.040314</v>
      </c>
      <c r="BX165" s="154">
        <f t="shared" si="157"/>
        <v>96818843595.232834</v>
      </c>
      <c r="BY165" s="154">
        <f t="shared" si="157"/>
        <v>96954704188.416107</v>
      </c>
      <c r="BZ165" s="154">
        <f t="shared" si="157"/>
        <v>97090755663.704346</v>
      </c>
      <c r="CA165" s="154">
        <f t="shared" si="157"/>
        <v>97226998289.589279</v>
      </c>
      <c r="CB165" s="154">
        <f t="shared" si="157"/>
        <v>97363432334.940704</v>
      </c>
      <c r="CC165" s="154">
        <f t="shared" si="157"/>
        <v>97500058069.006943</v>
      </c>
      <c r="CD165" s="154">
        <f t="shared" si="157"/>
        <v>97636875761.415527</v>
      </c>
      <c r="CG165" s="14"/>
      <c r="CH165" s="14"/>
    </row>
    <row r="166" spans="1:87" outlineLevel="1">
      <c r="D166" s="62" t="s">
        <v>192</v>
      </c>
      <c r="I166" s="78" t="s">
        <v>383</v>
      </c>
      <c r="J166" s="23" t="s">
        <v>96</v>
      </c>
      <c r="L166" s="154">
        <f t="shared" ref="L166:R166" si="158">SUM(L322:L324)</f>
        <v>0</v>
      </c>
      <c r="M166" s="154">
        <f t="shared" si="158"/>
        <v>0</v>
      </c>
      <c r="N166" s="154">
        <f t="shared" si="158"/>
        <v>0</v>
      </c>
      <c r="O166" s="154">
        <f t="shared" si="158"/>
        <v>0</v>
      </c>
      <c r="P166" s="154">
        <f t="shared" si="158"/>
        <v>0</v>
      </c>
      <c r="Q166" s="154">
        <f t="shared" si="158"/>
        <v>0</v>
      </c>
      <c r="R166" s="154">
        <f t="shared" si="158"/>
        <v>14552475064.354666</v>
      </c>
      <c r="S166" s="154">
        <f t="shared" ref="S166:BM166" si="159">SUM(S322:S324)</f>
        <v>17243743076.151413</v>
      </c>
      <c r="T166" s="154">
        <f t="shared" si="159"/>
        <v>22636550910.116791</v>
      </c>
      <c r="U166" s="154">
        <f t="shared" si="159"/>
        <v>24429815284.389652</v>
      </c>
      <c r="V166" s="154">
        <f t="shared" si="159"/>
        <v>30714071958.980026</v>
      </c>
      <c r="W166" s="154">
        <f>SUM(W322:W324)</f>
        <v>32310464754.030209</v>
      </c>
      <c r="X166" s="154">
        <f t="shared" si="159"/>
        <v>34601146825.599396</v>
      </c>
      <c r="Y166" s="154">
        <f t="shared" si="159"/>
        <v>37782182344.990784</v>
      </c>
      <c r="Z166" s="154">
        <f t="shared" si="159"/>
        <v>38094741050.186234</v>
      </c>
      <c r="AA166" s="154">
        <f t="shared" si="159"/>
        <v>51707627845.932343</v>
      </c>
      <c r="AB166" s="154">
        <f t="shared" si="159"/>
        <v>54649249813.804062</v>
      </c>
      <c r="AC166" s="154">
        <f t="shared" si="159"/>
        <v>57195828965.52803</v>
      </c>
      <c r="AD166" s="154">
        <f t="shared" si="159"/>
        <v>59425015045.430603</v>
      </c>
      <c r="AE166" s="154">
        <f t="shared" si="159"/>
        <v>61692553988.391869</v>
      </c>
      <c r="AF166" s="154">
        <f t="shared" si="159"/>
        <v>63882646252.978546</v>
      </c>
      <c r="AG166" s="154">
        <f t="shared" si="159"/>
        <v>66147405802.73764</v>
      </c>
      <c r="AH166" s="154">
        <f t="shared" si="159"/>
        <v>68115997547.732208</v>
      </c>
      <c r="AI166" s="154">
        <f t="shared" si="159"/>
        <v>70201461892.469986</v>
      </c>
      <c r="AJ166" s="154">
        <f t="shared" si="159"/>
        <v>72257809818.309631</v>
      </c>
      <c r="AK166" s="154">
        <f t="shared" si="159"/>
        <v>74287277015.850372</v>
      </c>
      <c r="AL166" s="154">
        <f t="shared" si="159"/>
        <v>75293377484.299255</v>
      </c>
      <c r="AM166" s="154">
        <f t="shared" si="159"/>
        <v>75990590269.82579</v>
      </c>
      <c r="AN166" s="154">
        <f t="shared" si="159"/>
        <v>76666264308.533264</v>
      </c>
      <c r="AO166" s="154">
        <f t="shared" si="159"/>
        <v>77322266757.014709</v>
      </c>
      <c r="AP166" s="154">
        <f t="shared" si="159"/>
        <v>77962504402.59314</v>
      </c>
      <c r="AQ166" s="154">
        <f t="shared" si="159"/>
        <v>78589118376.808197</v>
      </c>
      <c r="AR166" s="154">
        <f t="shared" si="159"/>
        <v>79198141242.84433</v>
      </c>
      <c r="AS166" s="154">
        <f t="shared" si="159"/>
        <v>79786609606.233109</v>
      </c>
      <c r="AT166" s="154">
        <f t="shared" si="159"/>
        <v>80355473924.003479</v>
      </c>
      <c r="AU166" s="154">
        <f t="shared" si="159"/>
        <v>80905622151.159729</v>
      </c>
      <c r="AV166" s="154">
        <f t="shared" si="159"/>
        <v>81436596252.285767</v>
      </c>
      <c r="AW166" s="154">
        <f t="shared" si="159"/>
        <v>81947363736.36026</v>
      </c>
      <c r="AX166" s="154">
        <f t="shared" si="159"/>
        <v>82437745714.418854</v>
      </c>
      <c r="AY166" s="154">
        <f t="shared" si="159"/>
        <v>82908416148.33992</v>
      </c>
      <c r="AZ166" s="154">
        <f t="shared" si="159"/>
        <v>83359910892.729309</v>
      </c>
      <c r="BA166" s="154">
        <f t="shared" si="159"/>
        <v>83791735620.396011</v>
      </c>
      <c r="BB166" s="154">
        <f t="shared" si="159"/>
        <v>84202964330.263565</v>
      </c>
      <c r="BC166" s="154">
        <f t="shared" si="159"/>
        <v>84593399124.905472</v>
      </c>
      <c r="BD166" s="154">
        <f t="shared" si="159"/>
        <v>84963621317.002625</v>
      </c>
      <c r="BE166" s="154">
        <f t="shared" si="159"/>
        <v>85314196287.244507</v>
      </c>
      <c r="BF166" s="154">
        <f t="shared" si="159"/>
        <v>85644904003.720566</v>
      </c>
      <c r="BG166" s="154">
        <f t="shared" si="159"/>
        <v>85955158376.641724</v>
      </c>
      <c r="BH166" s="154">
        <f t="shared" si="159"/>
        <v>86244947777.638412</v>
      </c>
      <c r="BI166" s="154">
        <f t="shared" si="159"/>
        <v>86510320015.278107</v>
      </c>
      <c r="BJ166" s="154">
        <f t="shared" si="159"/>
        <v>86693973661.552414</v>
      </c>
      <c r="BK166" s="154">
        <f t="shared" si="159"/>
        <v>86810276307.132355</v>
      </c>
      <c r="BL166" s="154">
        <f t="shared" si="159"/>
        <v>86926734916.666763</v>
      </c>
      <c r="BM166" s="154">
        <f t="shared" si="159"/>
        <v>87043349699.226044</v>
      </c>
      <c r="BN166" s="154">
        <f>SUM(BN322:BN324)</f>
        <v>87160120864.160583</v>
      </c>
      <c r="BO166" s="154">
        <f>SUM(BO322:BO324)</f>
        <v>87277048621.101379</v>
      </c>
      <c r="BP166" s="154">
        <f>SUM(BP322:BP324)</f>
        <v>87394133179.960312</v>
      </c>
      <c r="BQ166" s="154">
        <f t="shared" ref="BQ166:CD166" si="160">SUM(BQ322:BQ324)</f>
        <v>87511374750.930557</v>
      </c>
      <c r="BR166" s="154">
        <f t="shared" si="160"/>
        <v>87628773544.486938</v>
      </c>
      <c r="BS166" s="154">
        <f t="shared" si="160"/>
        <v>87746329771.386307</v>
      </c>
      <c r="BT166" s="154">
        <f t="shared" si="160"/>
        <v>87864043642.667969</v>
      </c>
      <c r="BU166" s="154">
        <f t="shared" si="160"/>
        <v>87981915369.653961</v>
      </c>
      <c r="BV166" s="154">
        <f t="shared" si="160"/>
        <v>88099945163.949509</v>
      </c>
      <c r="BW166" s="154">
        <f t="shared" si="160"/>
        <v>88218133237.443451</v>
      </c>
      <c r="BX166" s="154">
        <f t="shared" si="160"/>
        <v>88336479802.308441</v>
      </c>
      <c r="BY166" s="154">
        <f t="shared" si="160"/>
        <v>88454985071.001556</v>
      </c>
      <c r="BZ166" s="154">
        <f t="shared" si="160"/>
        <v>88573649256.264465</v>
      </c>
      <c r="CA166" s="154">
        <f t="shared" si="160"/>
        <v>88692472571.123962</v>
      </c>
      <c r="CB166" s="154">
        <f t="shared" si="160"/>
        <v>88811455228.892334</v>
      </c>
      <c r="CC166" s="154">
        <f t="shared" si="160"/>
        <v>88930597443.167603</v>
      </c>
      <c r="CD166" s="154">
        <f t="shared" si="160"/>
        <v>89049899427.834106</v>
      </c>
    </row>
    <row r="167" spans="1:87" outlineLevel="1">
      <c r="BR167"/>
      <c r="BS167"/>
    </row>
    <row r="168" spans="1:87">
      <c r="C168" s="16" t="s">
        <v>377</v>
      </c>
      <c r="BR168"/>
      <c r="BS168"/>
      <c r="CG168" s="14"/>
      <c r="CH168" s="14"/>
    </row>
    <row r="169" spans="1:87">
      <c r="C169" s="16"/>
      <c r="D169" t="s">
        <v>379</v>
      </c>
      <c r="G169" s="117" t="s">
        <v>378</v>
      </c>
      <c r="J169" t="s">
        <v>83</v>
      </c>
      <c r="L169" s="166">
        <v>0.01</v>
      </c>
      <c r="BR169"/>
      <c r="BS169"/>
      <c r="CG169" s="14"/>
      <c r="CH169" s="14"/>
    </row>
    <row r="170" spans="1:87">
      <c r="C170" s="16"/>
      <c r="D170" t="s">
        <v>380</v>
      </c>
      <c r="G170" s="117" t="s">
        <v>378</v>
      </c>
      <c r="J170" t="s">
        <v>83</v>
      </c>
      <c r="L170" s="166">
        <v>0.6</v>
      </c>
      <c r="BR170"/>
      <c r="BS170"/>
      <c r="CG170" s="14"/>
      <c r="CH170" s="14"/>
    </row>
    <row r="171" spans="1:87" outlineLevel="1">
      <c r="D171" s="63" t="s">
        <v>242</v>
      </c>
      <c r="G171" s="117"/>
      <c r="I171" s="78" t="s">
        <v>383</v>
      </c>
      <c r="J171" s="23" t="s">
        <v>96</v>
      </c>
      <c r="L171" s="196">
        <f t="shared" ref="L171:AQ171" si="161">L148*$L$169*$L$170</f>
        <v>22266064.071094714</v>
      </c>
      <c r="M171" s="196">
        <f t="shared" si="161"/>
        <v>30783317.326070674</v>
      </c>
      <c r="N171" s="196">
        <f t="shared" si="161"/>
        <v>41339913.259264827</v>
      </c>
      <c r="O171" s="196">
        <f t="shared" si="161"/>
        <v>59211268.342751309</v>
      </c>
      <c r="P171" s="196">
        <f t="shared" si="161"/>
        <v>92865006.377992526</v>
      </c>
      <c r="Q171" s="196">
        <f t="shared" si="161"/>
        <v>130084445.38802178</v>
      </c>
      <c r="R171" s="196">
        <f t="shared" si="161"/>
        <v>162237174.89173034</v>
      </c>
      <c r="S171" s="196">
        <f t="shared" si="161"/>
        <v>304956838.33322525</v>
      </c>
      <c r="T171" s="196">
        <f t="shared" si="161"/>
        <v>448602690.76776087</v>
      </c>
      <c r="U171" s="196">
        <f t="shared" si="161"/>
        <v>564862881.85993099</v>
      </c>
      <c r="V171" s="196">
        <f t="shared" si="161"/>
        <v>602881558.4256165</v>
      </c>
      <c r="W171" s="196">
        <f>W148*$L$169*$L$170</f>
        <v>689462320.06135428</v>
      </c>
      <c r="X171" s="196">
        <f t="shared" si="161"/>
        <v>810478093.00341368</v>
      </c>
      <c r="Y171" s="196">
        <f t="shared" si="161"/>
        <v>852624615.07703722</v>
      </c>
      <c r="Z171" s="196">
        <f t="shared" si="161"/>
        <v>864165664.22391403</v>
      </c>
      <c r="AA171" s="196">
        <f>AA148*$L$169*$L$170</f>
        <v>853217575.11693764</v>
      </c>
      <c r="AB171" s="196">
        <f>AB148*$L$169*$L$170</f>
        <v>911950308.32831013</v>
      </c>
      <c r="AC171" s="196">
        <f t="shared" si="161"/>
        <v>964987622.29861724</v>
      </c>
      <c r="AD171" s="196">
        <f t="shared" si="161"/>
        <v>1012880953.6093125</v>
      </c>
      <c r="AE171" s="196">
        <f t="shared" si="161"/>
        <v>1060161366.8895615</v>
      </c>
      <c r="AF171" s="196">
        <f t="shared" si="161"/>
        <v>1106863595.2515726</v>
      </c>
      <c r="AG171" s="196">
        <f t="shared" si="161"/>
        <v>1153057859.9594171</v>
      </c>
      <c r="AH171" s="196">
        <f t="shared" si="161"/>
        <v>1192876366.0774395</v>
      </c>
      <c r="AI171" s="196">
        <f t="shared" si="161"/>
        <v>1231865328.547893</v>
      </c>
      <c r="AJ171" s="196">
        <f t="shared" si="161"/>
        <v>1270052506.3758771</v>
      </c>
      <c r="AK171" s="196">
        <f t="shared" si="161"/>
        <v>1307466841.0919573</v>
      </c>
      <c r="AL171" s="196">
        <f t="shared" si="161"/>
        <v>1327779683.1934009</v>
      </c>
      <c r="AM171" s="196">
        <f t="shared" si="161"/>
        <v>1337769261.6491106</v>
      </c>
      <c r="AN171" s="196">
        <f t="shared" si="161"/>
        <v>1347509710.5947692</v>
      </c>
      <c r="AO171" s="196">
        <f t="shared" si="161"/>
        <v>1356992378.5873497</v>
      </c>
      <c r="AP171" s="196">
        <f t="shared" si="161"/>
        <v>1366210612.892025</v>
      </c>
      <c r="AQ171" s="196">
        <f t="shared" si="161"/>
        <v>1375180554.2972779</v>
      </c>
      <c r="AR171" s="196">
        <f t="shared" ref="AR171:BN171" si="162">AR148*$L$169*$L$170</f>
        <v>1383919796.8285825</v>
      </c>
      <c r="AS171" s="196">
        <f t="shared" si="162"/>
        <v>1392424164.9734235</v>
      </c>
      <c r="AT171" s="196">
        <f t="shared" si="162"/>
        <v>1400685535.78878</v>
      </c>
      <c r="AU171" s="196">
        <f t="shared" si="162"/>
        <v>1408701473.5333288</v>
      </c>
      <c r="AV171" s="196">
        <f t="shared" si="162"/>
        <v>1416470986.2412846</v>
      </c>
      <c r="AW171" s="196">
        <f t="shared" si="162"/>
        <v>1423993205.9952505</v>
      </c>
      <c r="AX171" s="196">
        <f t="shared" si="162"/>
        <v>1431266549.8233104</v>
      </c>
      <c r="AY171" s="196">
        <f t="shared" si="162"/>
        <v>1438289757.8323538</v>
      </c>
      <c r="AZ171" s="196">
        <f t="shared" si="162"/>
        <v>1445063229.404319</v>
      </c>
      <c r="BA171" s="196">
        <f t="shared" si="162"/>
        <v>1451588628.7358527</v>
      </c>
      <c r="BB171" s="196">
        <f t="shared" si="162"/>
        <v>1457867133.0918922</v>
      </c>
      <c r="BC171" s="196">
        <f t="shared" si="162"/>
        <v>1463899180.4398129</v>
      </c>
      <c r="BD171" s="196">
        <f t="shared" si="162"/>
        <v>1469685546.450042</v>
      </c>
      <c r="BE171" s="196">
        <f t="shared" si="162"/>
        <v>1475228295.6562927</v>
      </c>
      <c r="BF171" s="196">
        <f t="shared" si="162"/>
        <v>1480530762.4462495</v>
      </c>
      <c r="BG171" s="196">
        <f t="shared" si="162"/>
        <v>1485596286.2051644</v>
      </c>
      <c r="BH171" s="196">
        <f t="shared" si="162"/>
        <v>1490427697.4102294</v>
      </c>
      <c r="BI171" s="196">
        <f t="shared" si="162"/>
        <v>1494915060.2589958</v>
      </c>
      <c r="BJ171" s="196">
        <f t="shared" si="162"/>
        <v>1498024911.6268055</v>
      </c>
      <c r="BK171" s="196">
        <f t="shared" si="162"/>
        <v>1499986204.8825023</v>
      </c>
      <c r="BL171" s="196">
        <f t="shared" si="162"/>
        <v>1501950065.9668143</v>
      </c>
      <c r="BM171" s="196">
        <f t="shared" si="162"/>
        <v>1503916498.2416787</v>
      </c>
      <c r="BN171" s="196">
        <f t="shared" si="162"/>
        <v>1505885505.0734341</v>
      </c>
      <c r="BO171" s="196">
        <f>BO148*$L$169*$L$170</f>
        <v>1507857089.8328254</v>
      </c>
      <c r="BP171" s="196">
        <f>BP148*$L$169*$L$170</f>
        <v>1509831255.8950114</v>
      </c>
      <c r="BQ171" s="196">
        <f t="shared" ref="BQ171:CD171" si="163">BQ148*$L$169*$L$170</f>
        <v>1511808006.639571</v>
      </c>
      <c r="BR171" s="196">
        <f t="shared" si="163"/>
        <v>1513787345.450506</v>
      </c>
      <c r="BS171" s="196">
        <f t="shared" si="163"/>
        <v>1515769275.7162497</v>
      </c>
      <c r="BT171" s="196">
        <f t="shared" si="163"/>
        <v>1517753800.8296714</v>
      </c>
      <c r="BU171" s="196">
        <f t="shared" si="163"/>
        <v>1519740924.1880822</v>
      </c>
      <c r="BV171" s="196">
        <f t="shared" si="163"/>
        <v>1521730649.1932416</v>
      </c>
      <c r="BW171" s="196">
        <f t="shared" si="163"/>
        <v>1523722979.2513638</v>
      </c>
      <c r="BX171" s="196">
        <f t="shared" si="163"/>
        <v>1525717917.7731206</v>
      </c>
      <c r="BY171" s="196">
        <f t="shared" si="163"/>
        <v>1527715468.1736505</v>
      </c>
      <c r="BZ171" s="196">
        <f t="shared" si="163"/>
        <v>1529715633.8725634</v>
      </c>
      <c r="CA171" s="196">
        <f t="shared" si="163"/>
        <v>1531718418.2939448</v>
      </c>
      <c r="CB171" s="196">
        <f t="shared" si="163"/>
        <v>1533723824.8663652</v>
      </c>
      <c r="CC171" s="196">
        <f t="shared" si="163"/>
        <v>1535731857.0228839</v>
      </c>
      <c r="CD171" s="196">
        <f t="shared" si="163"/>
        <v>1537742518.2010522</v>
      </c>
    </row>
    <row r="172" spans="1:87" outlineLevel="1">
      <c r="D172" s="63" t="s">
        <v>241</v>
      </c>
      <c r="G172" s="117"/>
      <c r="I172" s="78" t="s">
        <v>383</v>
      </c>
      <c r="J172" s="23" t="s">
        <v>96</v>
      </c>
      <c r="L172" s="196">
        <f t="shared" ref="L172:AQ172" si="164">L148*$L$169*(1-$L$170)</f>
        <v>14844042.714063145</v>
      </c>
      <c r="M172" s="196">
        <f t="shared" si="164"/>
        <v>20522211.550713785</v>
      </c>
      <c r="N172" s="196">
        <f t="shared" si="164"/>
        <v>27559942.172843218</v>
      </c>
      <c r="O172" s="196">
        <f t="shared" si="164"/>
        <v>39474178.895167544</v>
      </c>
      <c r="P172" s="196">
        <f t="shared" si="164"/>
        <v>61910004.25199502</v>
      </c>
      <c r="Q172" s="196">
        <f t="shared" si="164"/>
        <v>86722963.592014536</v>
      </c>
      <c r="R172" s="196">
        <f t="shared" si="164"/>
        <v>108158116.59448691</v>
      </c>
      <c r="S172" s="196">
        <f t="shared" si="164"/>
        <v>203304558.88881686</v>
      </c>
      <c r="T172" s="196">
        <f t="shared" si="164"/>
        <v>299068460.51184058</v>
      </c>
      <c r="U172" s="196">
        <f t="shared" si="164"/>
        <v>376575254.57328737</v>
      </c>
      <c r="V172" s="196">
        <f t="shared" si="164"/>
        <v>401921038.95041108</v>
      </c>
      <c r="W172" s="196">
        <f>W148*$L$169*(1-$L$170)</f>
        <v>459641546.70756954</v>
      </c>
      <c r="X172" s="196">
        <f t="shared" si="164"/>
        <v>540318728.66894245</v>
      </c>
      <c r="Y172" s="196">
        <f t="shared" si="164"/>
        <v>568416410.0513581</v>
      </c>
      <c r="Z172" s="196">
        <f t="shared" si="164"/>
        <v>576110442.81594265</v>
      </c>
      <c r="AA172" s="196">
        <f t="shared" si="164"/>
        <v>568811716.74462509</v>
      </c>
      <c r="AB172" s="196">
        <f t="shared" si="164"/>
        <v>607966872.21887338</v>
      </c>
      <c r="AC172" s="196">
        <f t="shared" si="164"/>
        <v>643325081.53241146</v>
      </c>
      <c r="AD172" s="196">
        <f t="shared" si="164"/>
        <v>675253969.07287502</v>
      </c>
      <c r="AE172" s="196">
        <f t="shared" si="164"/>
        <v>706774244.59304106</v>
      </c>
      <c r="AF172" s="196">
        <f t="shared" si="164"/>
        <v>737909063.50104856</v>
      </c>
      <c r="AG172" s="196">
        <f t="shared" si="164"/>
        <v>768705239.97294474</v>
      </c>
      <c r="AH172" s="196">
        <f t="shared" si="164"/>
        <v>795250910.71829319</v>
      </c>
      <c r="AI172" s="196">
        <f t="shared" si="164"/>
        <v>821243552.36526215</v>
      </c>
      <c r="AJ172" s="196">
        <f t="shared" si="164"/>
        <v>846701670.91725159</v>
      </c>
      <c r="AK172" s="196">
        <f t="shared" si="164"/>
        <v>871644560.72797167</v>
      </c>
      <c r="AL172" s="196">
        <f t="shared" si="164"/>
        <v>885186455.4622674</v>
      </c>
      <c r="AM172" s="196">
        <f t="shared" si="164"/>
        <v>891846174.43274045</v>
      </c>
      <c r="AN172" s="196">
        <f t="shared" si="164"/>
        <v>898339807.06317961</v>
      </c>
      <c r="AO172" s="196">
        <f t="shared" si="164"/>
        <v>904661585.72489989</v>
      </c>
      <c r="AP172" s="196">
        <f t="shared" si="164"/>
        <v>910807075.26135015</v>
      </c>
      <c r="AQ172" s="196">
        <f t="shared" si="164"/>
        <v>916787036.19818544</v>
      </c>
      <c r="AR172" s="196">
        <f t="shared" ref="AR172:BN172" si="165">AR148*$L$169*(1-$L$170)</f>
        <v>922613197.8857218</v>
      </c>
      <c r="AS172" s="196">
        <f t="shared" si="165"/>
        <v>928282776.64894915</v>
      </c>
      <c r="AT172" s="196">
        <f t="shared" si="165"/>
        <v>933790357.19252002</v>
      </c>
      <c r="AU172" s="196">
        <f t="shared" si="165"/>
        <v>939134315.68888593</v>
      </c>
      <c r="AV172" s="196">
        <f t="shared" si="165"/>
        <v>944313990.82752311</v>
      </c>
      <c r="AW172" s="196">
        <f t="shared" si="165"/>
        <v>949328803.99683368</v>
      </c>
      <c r="AX172" s="196">
        <f t="shared" si="165"/>
        <v>954177699.88220692</v>
      </c>
      <c r="AY172" s="196">
        <f t="shared" si="165"/>
        <v>958859838.55490267</v>
      </c>
      <c r="AZ172" s="196">
        <f t="shared" si="165"/>
        <v>963375486.26954615</v>
      </c>
      <c r="BA172" s="196">
        <f t="shared" si="165"/>
        <v>967725752.49056864</v>
      </c>
      <c r="BB172" s="196">
        <f t="shared" si="165"/>
        <v>971911422.06126165</v>
      </c>
      <c r="BC172" s="196">
        <f t="shared" si="165"/>
        <v>975932786.95987535</v>
      </c>
      <c r="BD172" s="196">
        <f t="shared" si="165"/>
        <v>979790364.30002809</v>
      </c>
      <c r="BE172" s="196">
        <f t="shared" si="165"/>
        <v>983485530.43752849</v>
      </c>
      <c r="BF172" s="196">
        <f t="shared" si="165"/>
        <v>987020508.29749966</v>
      </c>
      <c r="BG172" s="196">
        <f t="shared" si="165"/>
        <v>990397524.13677645</v>
      </c>
      <c r="BH172" s="196">
        <f t="shared" si="165"/>
        <v>993618464.940153</v>
      </c>
      <c r="BI172" s="196">
        <f t="shared" si="165"/>
        <v>996610040.17266393</v>
      </c>
      <c r="BJ172" s="196">
        <f t="shared" si="165"/>
        <v>998683274.4178704</v>
      </c>
      <c r="BK172" s="196">
        <f t="shared" si="165"/>
        <v>999990803.25500166</v>
      </c>
      <c r="BL172" s="196">
        <f t="shared" si="165"/>
        <v>1001300043.9778763</v>
      </c>
      <c r="BM172" s="196">
        <f t="shared" si="165"/>
        <v>1002610998.827786</v>
      </c>
      <c r="BN172" s="196">
        <f t="shared" si="165"/>
        <v>1003923670.0489562</v>
      </c>
      <c r="BO172" s="196">
        <f>BO148*$L$169*(1-$L$170)</f>
        <v>1005238059.8885504</v>
      </c>
      <c r="BP172" s="196">
        <f>BP148*$L$169*(1-$L$170)</f>
        <v>1006554170.5966744</v>
      </c>
      <c r="BQ172" s="196">
        <f t="shared" ref="BQ172:CD172" si="166">BQ148*$L$169*(1-$L$170)</f>
        <v>1007872004.4263808</v>
      </c>
      <c r="BR172" s="196">
        <f t="shared" si="166"/>
        <v>1009191563.6336707</v>
      </c>
      <c r="BS172" s="196">
        <f t="shared" si="166"/>
        <v>1010512850.4774998</v>
      </c>
      <c r="BT172" s="196">
        <f t="shared" si="166"/>
        <v>1011835867.2197809</v>
      </c>
      <c r="BU172" s="196">
        <f t="shared" si="166"/>
        <v>1013160616.1253881</v>
      </c>
      <c r="BV172" s="196">
        <f t="shared" si="166"/>
        <v>1014487099.4621611</v>
      </c>
      <c r="BW172" s="196">
        <f t="shared" si="166"/>
        <v>1015815319.5009093</v>
      </c>
      <c r="BX172" s="196">
        <f t="shared" si="166"/>
        <v>1017145278.5154139</v>
      </c>
      <c r="BY172" s="196">
        <f t="shared" si="166"/>
        <v>1018476978.7824337</v>
      </c>
      <c r="BZ172" s="196">
        <f t="shared" si="166"/>
        <v>1019810422.5817089</v>
      </c>
      <c r="CA172" s="196">
        <f t="shared" si="166"/>
        <v>1021145612.1959634</v>
      </c>
      <c r="CB172" s="196">
        <f t="shared" si="166"/>
        <v>1022482549.9109102</v>
      </c>
      <c r="CC172" s="196">
        <f t="shared" si="166"/>
        <v>1023821238.0152559</v>
      </c>
      <c r="CD172" s="196">
        <f t="shared" si="166"/>
        <v>1025161678.8007016</v>
      </c>
    </row>
    <row r="173" spans="1:87" outlineLevel="1">
      <c r="BR173"/>
      <c r="BS173"/>
      <c r="CG173" s="14"/>
      <c r="CH173" s="14"/>
    </row>
    <row r="174" spans="1:87" outlineLevel="1">
      <c r="B174" s="86" t="s">
        <v>215</v>
      </c>
      <c r="C174" s="55"/>
      <c r="D174" s="55"/>
      <c r="BR174"/>
      <c r="BS174"/>
      <c r="CG174" s="14"/>
      <c r="CH174" s="14"/>
    </row>
    <row r="175" spans="1:87" outlineLevel="1">
      <c r="BR175"/>
      <c r="BS175"/>
      <c r="CG175" s="14"/>
      <c r="CH175" s="14"/>
    </row>
    <row r="176" spans="1:87" outlineLevel="1">
      <c r="C176" s="114" t="s">
        <v>366</v>
      </c>
      <c r="D176" s="115"/>
      <c r="E176" s="113"/>
      <c r="F176" s="2"/>
      <c r="BR176"/>
      <c r="BS176"/>
      <c r="CG176" s="14"/>
      <c r="CH176" s="14"/>
    </row>
    <row r="177" spans="3:86" outlineLevel="1">
      <c r="E177" t="s">
        <v>194</v>
      </c>
      <c r="J177" t="s">
        <v>83</v>
      </c>
      <c r="Q177" s="73">
        <f>Q149/Q$146</f>
        <v>9.2036400909872834E-2</v>
      </c>
      <c r="R177" s="73">
        <f t="shared" ref="R177:AW177" si="167">R149/R146</f>
        <v>9.7900430749689391E-2</v>
      </c>
      <c r="S177" s="73">
        <f t="shared" si="167"/>
        <v>7.7986088824872485E-2</v>
      </c>
      <c r="T177" s="73">
        <f t="shared" si="167"/>
        <v>6.7236918049706065E-2</v>
      </c>
      <c r="U177" s="73">
        <f t="shared" si="167"/>
        <v>6.3388213218010095E-2</v>
      </c>
      <c r="V177" s="73">
        <f t="shared" si="167"/>
        <v>7.0601561581375552E-2</v>
      </c>
      <c r="W177" s="73">
        <f t="shared" si="167"/>
        <v>8.3532421601493989E-2</v>
      </c>
      <c r="X177" s="73">
        <f t="shared" si="167"/>
        <v>9.5912176908578714E-2</v>
      </c>
      <c r="Y177" s="73">
        <f t="shared" si="167"/>
        <v>9.8362379285120052E-2</v>
      </c>
      <c r="Z177" s="73">
        <f t="shared" si="167"/>
        <v>0.10569768131518154</v>
      </c>
      <c r="AA177" s="73">
        <f t="shared" si="167"/>
        <v>0.11323356344259394</v>
      </c>
      <c r="AB177" s="73">
        <f t="shared" si="167"/>
        <v>0.11686588525874954</v>
      </c>
      <c r="AC177" s="73">
        <f t="shared" si="167"/>
        <v>0.1189972133187211</v>
      </c>
      <c r="AD177" s="73">
        <f t="shared" si="167"/>
        <v>0.12047273885969362</v>
      </c>
      <c r="AE177" s="73">
        <f t="shared" si="167"/>
        <v>0.12106330419627381</v>
      </c>
      <c r="AF177" s="73">
        <f t="shared" si="167"/>
        <v>0.12120337163358941</v>
      </c>
      <c r="AG177" s="73">
        <f t="shared" si="167"/>
        <v>0.12050551948775208</v>
      </c>
      <c r="AH177" s="73">
        <f t="shared" si="167"/>
        <v>0.11972578717218391</v>
      </c>
      <c r="AI177" s="73">
        <f t="shared" si="167"/>
        <v>0.11869205999390076</v>
      </c>
      <c r="AJ177" s="73">
        <f t="shared" si="167"/>
        <v>0.11776626815602399</v>
      </c>
      <c r="AK177" s="73">
        <f t="shared" si="167"/>
        <v>0.1169378097435123</v>
      </c>
      <c r="AL177" s="73">
        <f t="shared" si="167"/>
        <v>0.11647671644429687</v>
      </c>
      <c r="AM177" s="73">
        <f t="shared" si="167"/>
        <v>0.11688090415670538</v>
      </c>
      <c r="AN177" s="73">
        <f t="shared" si="167"/>
        <v>0.11725671018511435</v>
      </c>
      <c r="AO177" s="73">
        <f t="shared" si="167"/>
        <v>0.11761211124132798</v>
      </c>
      <c r="AP177" s="73">
        <f t="shared" si="167"/>
        <v>0.11796070292006747</v>
      </c>
      <c r="AQ177" s="73">
        <f t="shared" si="167"/>
        <v>0.11830648748412433</v>
      </c>
      <c r="AR177" s="73">
        <f t="shared" si="167"/>
        <v>0.1186347965431241</v>
      </c>
      <c r="AS177" s="73">
        <f t="shared" si="167"/>
        <v>0.11893798433192654</v>
      </c>
      <c r="AT177" s="73">
        <f t="shared" si="167"/>
        <v>0.1192208288124306</v>
      </c>
      <c r="AU177" s="73">
        <f t="shared" si="167"/>
        <v>0.11948684188834176</v>
      </c>
      <c r="AV177" s="73">
        <f t="shared" si="167"/>
        <v>0.11973525571537053</v>
      </c>
      <c r="AW177" s="73">
        <f t="shared" si="167"/>
        <v>0.1199636056680472</v>
      </c>
      <c r="AX177" s="73">
        <f t="shared" ref="AX177:BN177" si="168">AX149/AX146</f>
        <v>0.12017205565820009</v>
      </c>
      <c r="AY177" s="73">
        <f t="shared" si="168"/>
        <v>0.12036315844506312</v>
      </c>
      <c r="AZ177" s="73">
        <f t="shared" si="168"/>
        <v>0.12053872984023171</v>
      </c>
      <c r="BA177" s="73">
        <f t="shared" si="168"/>
        <v>0.12069737780916025</v>
      </c>
      <c r="BB177" s="73">
        <f t="shared" si="168"/>
        <v>0.12083656666387253</v>
      </c>
      <c r="BC177" s="73">
        <f t="shared" si="168"/>
        <v>0.12095597413917779</v>
      </c>
      <c r="BD177" s="73">
        <f t="shared" si="168"/>
        <v>0.12105741417811718</v>
      </c>
      <c r="BE177" s="73">
        <f t="shared" si="168"/>
        <v>0.12114240034274647</v>
      </c>
      <c r="BF177" s="73">
        <f t="shared" si="168"/>
        <v>0.12120999472129926</v>
      </c>
      <c r="BG177" s="73">
        <f t="shared" si="168"/>
        <v>0.12125823038489693</v>
      </c>
      <c r="BH177" s="73">
        <f t="shared" si="168"/>
        <v>0.12128683508582977</v>
      </c>
      <c r="BI177" s="73">
        <f t="shared" si="168"/>
        <v>0.12130271610018746</v>
      </c>
      <c r="BJ177" s="73">
        <f t="shared" si="168"/>
        <v>0.12131295612946809</v>
      </c>
      <c r="BK177" s="73">
        <f t="shared" si="168"/>
        <v>0.12132071705180811</v>
      </c>
      <c r="BL177" s="73">
        <f t="shared" si="168"/>
        <v>0.12132847812481956</v>
      </c>
      <c r="BM177" s="73">
        <f t="shared" si="168"/>
        <v>0.12133623934846108</v>
      </c>
      <c r="BN177" s="73">
        <f t="shared" si="168"/>
        <v>0.12134400072269136</v>
      </c>
      <c r="BO177" s="73">
        <f>BO149/BO146</f>
        <v>0.12135176224746909</v>
      </c>
      <c r="BP177" s="73">
        <f>BP149/BP146</f>
        <v>0.12135952392275295</v>
      </c>
      <c r="BQ177" s="73">
        <f t="shared" ref="BQ177:CD177" si="169">BQ149/BQ146</f>
        <v>0.12136728574850156</v>
      </c>
      <c r="BR177" s="73">
        <f t="shared" si="169"/>
        <v>0.12137504772467361</v>
      </c>
      <c r="BS177" s="73">
        <f t="shared" si="169"/>
        <v>0.12138280985122776</v>
      </c>
      <c r="BT177" s="73">
        <f t="shared" si="169"/>
        <v>0.12139057212812265</v>
      </c>
      <c r="BU177" s="73">
        <f t="shared" si="169"/>
        <v>0.12139833455531696</v>
      </c>
      <c r="BV177" s="73">
        <f t="shared" si="169"/>
        <v>0.12140609713276937</v>
      </c>
      <c r="BW177" s="73">
        <f t="shared" si="169"/>
        <v>0.12141385986043841</v>
      </c>
      <c r="BX177" s="73">
        <f t="shared" si="169"/>
        <v>0.12142162273828283</v>
      </c>
      <c r="BY177" s="73">
        <f t="shared" si="169"/>
        <v>0.12142938576626126</v>
      </c>
      <c r="BZ177" s="73">
        <f t="shared" si="169"/>
        <v>0.12143714894433227</v>
      </c>
      <c r="CA177" s="73">
        <f t="shared" si="169"/>
        <v>0.12144491227245459</v>
      </c>
      <c r="CB177" s="73">
        <f t="shared" si="169"/>
        <v>0.12145267575058677</v>
      </c>
      <c r="CC177" s="73">
        <f t="shared" si="169"/>
        <v>0.12146043937868745</v>
      </c>
      <c r="CD177" s="73">
        <f t="shared" si="169"/>
        <v>0.12146820315671528</v>
      </c>
      <c r="CG177" s="14"/>
      <c r="CH177" s="14"/>
    </row>
    <row r="178" spans="3:86" outlineLevel="1">
      <c r="E178" t="s">
        <v>217</v>
      </c>
      <c r="J178" t="s">
        <v>83</v>
      </c>
      <c r="Q178" s="221">
        <f>Q179+Q180</f>
        <v>0.90796359909012714</v>
      </c>
      <c r="R178" s="221">
        <f>R179+R180</f>
        <v>0.90209956925031054</v>
      </c>
      <c r="S178" s="221">
        <f t="shared" ref="S178:BN178" si="170">S179+S180</f>
        <v>0.92201391117512743</v>
      </c>
      <c r="T178" s="221">
        <f t="shared" si="170"/>
        <v>0.932763081950294</v>
      </c>
      <c r="U178" s="221">
        <f t="shared" si="170"/>
        <v>0.93661178678198986</v>
      </c>
      <c r="V178" s="221">
        <f t="shared" si="170"/>
        <v>0.92939843841862446</v>
      </c>
      <c r="W178" s="221">
        <f t="shared" si="170"/>
        <v>0.9164675783985059</v>
      </c>
      <c r="X178" s="221">
        <f t="shared" si="170"/>
        <v>0.90408782309142133</v>
      </c>
      <c r="Y178" s="221">
        <f t="shared" si="170"/>
        <v>0.90163762071487985</v>
      </c>
      <c r="Z178" s="221">
        <f t="shared" si="170"/>
        <v>0.89430231868481846</v>
      </c>
      <c r="AA178" s="221">
        <f t="shared" si="170"/>
        <v>0.88676643655740595</v>
      </c>
      <c r="AB178" s="221">
        <f t="shared" si="170"/>
        <v>0.88313411474125048</v>
      </c>
      <c r="AC178" s="221">
        <f t="shared" si="170"/>
        <v>0.88100278668127885</v>
      </c>
      <c r="AD178" s="221">
        <f t="shared" si="170"/>
        <v>0.87952726114030644</v>
      </c>
      <c r="AE178" s="221">
        <f t="shared" si="170"/>
        <v>0.87893669580372613</v>
      </c>
      <c r="AF178" s="221">
        <f t="shared" si="170"/>
        <v>0.87879662836641059</v>
      </c>
      <c r="AG178" s="221">
        <f t="shared" si="170"/>
        <v>0.87949448051224799</v>
      </c>
      <c r="AH178" s="221">
        <f t="shared" si="170"/>
        <v>0.88027421282781615</v>
      </c>
      <c r="AI178" s="221">
        <f t="shared" si="170"/>
        <v>0.88130794000609924</v>
      </c>
      <c r="AJ178" s="221">
        <f t="shared" si="170"/>
        <v>0.88223373184397591</v>
      </c>
      <c r="AK178" s="221">
        <f t="shared" si="170"/>
        <v>0.88306219025648769</v>
      </c>
      <c r="AL178" s="221">
        <f t="shared" si="170"/>
        <v>0.8835232835557032</v>
      </c>
      <c r="AM178" s="221">
        <f t="shared" si="170"/>
        <v>0.88311909584329462</v>
      </c>
      <c r="AN178" s="221">
        <f t="shared" si="170"/>
        <v>0.8827432898148857</v>
      </c>
      <c r="AO178" s="221">
        <f t="shared" si="170"/>
        <v>0.88238788875867202</v>
      </c>
      <c r="AP178" s="221">
        <f t="shared" si="170"/>
        <v>0.88203929707993256</v>
      </c>
      <c r="AQ178" s="221">
        <f t="shared" si="170"/>
        <v>0.88169351251587569</v>
      </c>
      <c r="AR178" s="221">
        <f t="shared" si="170"/>
        <v>0.88136520345687575</v>
      </c>
      <c r="AS178" s="221">
        <f t="shared" si="170"/>
        <v>0.88106201566807341</v>
      </c>
      <c r="AT178" s="221">
        <f t="shared" si="170"/>
        <v>0.88077917118756943</v>
      </c>
      <c r="AU178" s="221">
        <f t="shared" si="170"/>
        <v>0.88051315811165809</v>
      </c>
      <c r="AV178" s="221">
        <f t="shared" si="170"/>
        <v>0.88026474428462942</v>
      </c>
      <c r="AW178" s="221">
        <f t="shared" si="170"/>
        <v>0.88003639433195291</v>
      </c>
      <c r="AX178" s="221">
        <f t="shared" si="170"/>
        <v>0.87982794434179989</v>
      </c>
      <c r="AY178" s="221">
        <f t="shared" si="170"/>
        <v>0.87963684155493682</v>
      </c>
      <c r="AZ178" s="221">
        <f t="shared" si="170"/>
        <v>0.87946127015976827</v>
      </c>
      <c r="BA178" s="221">
        <f t="shared" si="170"/>
        <v>0.87930262219083977</v>
      </c>
      <c r="BB178" s="221">
        <f t="shared" si="170"/>
        <v>0.87916343333612734</v>
      </c>
      <c r="BC178" s="221">
        <f t="shared" si="170"/>
        <v>0.8790440258608222</v>
      </c>
      <c r="BD178" s="221">
        <f t="shared" si="170"/>
        <v>0.87894258582188289</v>
      </c>
      <c r="BE178" s="221">
        <f t="shared" si="170"/>
        <v>0.87885759965725352</v>
      </c>
      <c r="BF178" s="221">
        <f t="shared" si="170"/>
        <v>0.87879000527870066</v>
      </c>
      <c r="BG178" s="221">
        <f t="shared" si="170"/>
        <v>0.87874176961510309</v>
      </c>
      <c r="BH178" s="221">
        <f t="shared" si="170"/>
        <v>0.87871316491417018</v>
      </c>
      <c r="BI178" s="221">
        <f t="shared" si="170"/>
        <v>0.87869728389981261</v>
      </c>
      <c r="BJ178" s="221">
        <f t="shared" si="170"/>
        <v>0.87868704387053198</v>
      </c>
      <c r="BK178" s="221">
        <f t="shared" si="170"/>
        <v>0.87867928294819198</v>
      </c>
      <c r="BL178" s="221">
        <f t="shared" si="170"/>
        <v>0.87867152187518038</v>
      </c>
      <c r="BM178" s="221">
        <f t="shared" si="170"/>
        <v>0.87866376065153884</v>
      </c>
      <c r="BN178" s="221">
        <f t="shared" si="170"/>
        <v>0.87865599927730864</v>
      </c>
      <c r="BO178" s="221">
        <f>BO179+BO180</f>
        <v>0.87864823775253098</v>
      </c>
      <c r="BP178" s="221">
        <f>BP179+BP180</f>
        <v>0.87864047607724705</v>
      </c>
      <c r="BQ178" s="221">
        <f t="shared" ref="BQ178:CD178" si="171">BQ179+BQ180</f>
        <v>0.87863271425149847</v>
      </c>
      <c r="BR178" s="221">
        <f t="shared" si="171"/>
        <v>0.87862495227532655</v>
      </c>
      <c r="BS178" s="221">
        <f t="shared" si="171"/>
        <v>0.87861719014877226</v>
      </c>
      <c r="BT178" s="221">
        <f t="shared" si="171"/>
        <v>0.87860942787187746</v>
      </c>
      <c r="BU178" s="221">
        <f t="shared" si="171"/>
        <v>0.87860166544468288</v>
      </c>
      <c r="BV178" s="221">
        <f t="shared" si="171"/>
        <v>0.87859390286723071</v>
      </c>
      <c r="BW178" s="221">
        <f t="shared" si="171"/>
        <v>0.8785861401395616</v>
      </c>
      <c r="BX178" s="221">
        <f t="shared" si="171"/>
        <v>0.87857837726171728</v>
      </c>
      <c r="BY178" s="221">
        <f t="shared" si="171"/>
        <v>0.87857061423373883</v>
      </c>
      <c r="BZ178" s="221">
        <f t="shared" si="171"/>
        <v>0.87856285105566778</v>
      </c>
      <c r="CA178" s="221">
        <f t="shared" si="171"/>
        <v>0.87855508772754543</v>
      </c>
      <c r="CB178" s="221">
        <f t="shared" si="171"/>
        <v>0.87854732424941329</v>
      </c>
      <c r="CC178" s="221">
        <f t="shared" si="171"/>
        <v>0.87853956062131244</v>
      </c>
      <c r="CD178" s="221">
        <f t="shared" si="171"/>
        <v>0.87853179684328486</v>
      </c>
      <c r="CG178" s="14"/>
      <c r="CH178" s="14"/>
    </row>
    <row r="179" spans="3:86" outlineLevel="1">
      <c r="E179" s="62" t="s">
        <v>218</v>
      </c>
      <c r="J179" t="s">
        <v>83</v>
      </c>
      <c r="Q179" s="119">
        <f t="shared" ref="Q179:AV179" si="172">Q148/Q146</f>
        <v>0.11335498009368015</v>
      </c>
      <c r="R179" s="119">
        <f t="shared" si="172"/>
        <v>0.13420509876640296</v>
      </c>
      <c r="S179" s="119">
        <f t="shared" si="172"/>
        <v>0.21176431942187626</v>
      </c>
      <c r="T179" s="119">
        <f t="shared" si="172"/>
        <v>0.30004157863138203</v>
      </c>
      <c r="U179" s="119">
        <f t="shared" si="172"/>
        <v>0.3744807561970484</v>
      </c>
      <c r="V179" s="119">
        <f t="shared" si="172"/>
        <v>0.40658048260304552</v>
      </c>
      <c r="W179" s="119">
        <f t="shared" si="172"/>
        <v>0.44714851601217831</v>
      </c>
      <c r="X179" s="119">
        <f t="shared" si="172"/>
        <v>0.48616761890345206</v>
      </c>
      <c r="Y179" s="119">
        <f t="shared" si="172"/>
        <v>0.47666658719860222</v>
      </c>
      <c r="Z179" s="119">
        <f t="shared" si="172"/>
        <v>0.4840554491893343</v>
      </c>
      <c r="AA179" s="119">
        <f>AA148/AA146</f>
        <v>0.47877927301679579</v>
      </c>
      <c r="AB179" s="119">
        <f t="shared" si="172"/>
        <v>0.49825703113776465</v>
      </c>
      <c r="AC179" s="119">
        <f t="shared" si="172"/>
        <v>0.51620202382187175</v>
      </c>
      <c r="AD179" s="119">
        <f t="shared" si="172"/>
        <v>0.53256317454048618</v>
      </c>
      <c r="AE179" s="119">
        <f t="shared" si="172"/>
        <v>0.54649296542733727</v>
      </c>
      <c r="AF179" s="119">
        <f t="shared" si="172"/>
        <v>0.56002667287517283</v>
      </c>
      <c r="AG179" s="119">
        <f t="shared" si="172"/>
        <v>0.57146798428539691</v>
      </c>
      <c r="AH179" s="119">
        <f t="shared" si="172"/>
        <v>0.58156147097672073</v>
      </c>
      <c r="AI179" s="119">
        <f t="shared" si="172"/>
        <v>0.58948942239897328</v>
      </c>
      <c r="AJ179" s="119">
        <f t="shared" si="172"/>
        <v>0.59705224058554929</v>
      </c>
      <c r="AK179" s="119">
        <f t="shared" si="172"/>
        <v>0.60427413918558093</v>
      </c>
      <c r="AL179" s="119">
        <f t="shared" si="172"/>
        <v>0.60583451168740909</v>
      </c>
      <c r="AM179" s="119">
        <f t="shared" si="172"/>
        <v>0.60446671173652677</v>
      </c>
      <c r="AN179" s="119">
        <f t="shared" si="172"/>
        <v>0.60319495742183948</v>
      </c>
      <c r="AO179" s="119">
        <f t="shared" si="172"/>
        <v>0.60199225498356934</v>
      </c>
      <c r="AP179" s="119">
        <f t="shared" si="172"/>
        <v>0.60081259596272318</v>
      </c>
      <c r="AQ179" s="119">
        <f t="shared" si="172"/>
        <v>0.59964243641750958</v>
      </c>
      <c r="AR179" s="119">
        <f t="shared" si="172"/>
        <v>0.59853141522367304</v>
      </c>
      <c r="AS179" s="119">
        <f t="shared" si="172"/>
        <v>0.59750540619395531</v>
      </c>
      <c r="AT179" s="119">
        <f t="shared" si="172"/>
        <v>0.59654824036564391</v>
      </c>
      <c r="AU179" s="119">
        <f t="shared" si="172"/>
        <v>0.59564803320695203</v>
      </c>
      <c r="AV179" s="119">
        <f t="shared" si="172"/>
        <v>0.59480738315753889</v>
      </c>
      <c r="AW179" s="119">
        <f t="shared" ref="AW179:BN179" si="173">AW148/AW146</f>
        <v>0.59403463068519402</v>
      </c>
      <c r="AX179" s="119">
        <f t="shared" si="173"/>
        <v>0.59332922110063835</v>
      </c>
      <c r="AY179" s="119">
        <f t="shared" si="173"/>
        <v>0.59268251568515906</v>
      </c>
      <c r="AZ179" s="119">
        <f t="shared" si="173"/>
        <v>0.59208836960323863</v>
      </c>
      <c r="BA179" s="119">
        <f t="shared" si="173"/>
        <v>0.59155149359873327</v>
      </c>
      <c r="BB179" s="119">
        <f t="shared" si="173"/>
        <v>0.59108046862000629</v>
      </c>
      <c r="BC179" s="119">
        <f t="shared" si="173"/>
        <v>0.59067638523537236</v>
      </c>
      <c r="BD179" s="119">
        <f t="shared" si="173"/>
        <v>0.59033310493263391</v>
      </c>
      <c r="BE179" s="119">
        <f t="shared" si="173"/>
        <v>0.59004550571020098</v>
      </c>
      <c r="BF179" s="119">
        <f t="shared" si="173"/>
        <v>0.58981676152816354</v>
      </c>
      <c r="BG179" s="119">
        <f t="shared" si="173"/>
        <v>0.58965352861366827</v>
      </c>
      <c r="BH179" s="119">
        <f t="shared" si="173"/>
        <v>0.58955672827231742</v>
      </c>
      <c r="BI179" s="119">
        <f t="shared" si="173"/>
        <v>0.58950298579081306</v>
      </c>
      <c r="BJ179" s="119">
        <f t="shared" si="173"/>
        <v>0.58946833280380462</v>
      </c>
      <c r="BK179" s="119">
        <f t="shared" si="173"/>
        <v>0.58944206929091292</v>
      </c>
      <c r="BL179" s="119">
        <f t="shared" si="173"/>
        <v>0.58941580526813842</v>
      </c>
      <c r="BM179" s="119">
        <f t="shared" si="173"/>
        <v>0.58938954073562111</v>
      </c>
      <c r="BN179" s="119">
        <f t="shared" si="173"/>
        <v>0.58936327569350078</v>
      </c>
      <c r="BO179" s="119">
        <f>BO148/BO146</f>
        <v>0.58933701014191708</v>
      </c>
      <c r="BP179" s="119">
        <f>BP148/BP146</f>
        <v>0.58931074408100992</v>
      </c>
      <c r="BQ179" s="119">
        <f t="shared" ref="BQ179:CD179" si="174">BQ148/BQ146</f>
        <v>0.5892844775109195</v>
      </c>
      <c r="BR179" s="119">
        <f t="shared" si="174"/>
        <v>0.58925821043178539</v>
      </c>
      <c r="BS179" s="119">
        <f t="shared" si="174"/>
        <v>0.58923194284374747</v>
      </c>
      <c r="BT179" s="119">
        <f t="shared" si="174"/>
        <v>0.58920567474694585</v>
      </c>
      <c r="BU179" s="119">
        <f t="shared" si="174"/>
        <v>0.5891794061415202</v>
      </c>
      <c r="BV179" s="119">
        <f t="shared" si="174"/>
        <v>0.58915313702761074</v>
      </c>
      <c r="BW179" s="119">
        <f t="shared" si="174"/>
        <v>0.58912686740535736</v>
      </c>
      <c r="BX179" s="119">
        <f t="shared" si="174"/>
        <v>0.58910059727489983</v>
      </c>
      <c r="BY179" s="119">
        <f t="shared" si="174"/>
        <v>0.58907432663637815</v>
      </c>
      <c r="BZ179" s="119">
        <f t="shared" si="174"/>
        <v>0.58904805548993244</v>
      </c>
      <c r="CA179" s="119">
        <f t="shared" si="174"/>
        <v>0.58902178383570247</v>
      </c>
      <c r="CB179" s="119">
        <f t="shared" si="174"/>
        <v>0.58899551167382846</v>
      </c>
      <c r="CC179" s="119">
        <f t="shared" si="174"/>
        <v>0.58896923900445042</v>
      </c>
      <c r="CD179" s="119">
        <f t="shared" si="174"/>
        <v>0.58894296582770833</v>
      </c>
      <c r="CG179" s="14"/>
      <c r="CH179" s="14"/>
    </row>
    <row r="180" spans="3:86" outlineLevel="1">
      <c r="E180" s="62" t="s">
        <v>219</v>
      </c>
      <c r="J180" t="s">
        <v>83</v>
      </c>
      <c r="Q180" s="119">
        <f t="shared" ref="Q180:AV180" si="175">Q147/Q146</f>
        <v>0.79460861899644697</v>
      </c>
      <c r="R180" s="119">
        <f t="shared" si="175"/>
        <v>0.76789447048390758</v>
      </c>
      <c r="S180" s="119">
        <f t="shared" si="175"/>
        <v>0.7102495917532512</v>
      </c>
      <c r="T180" s="119">
        <f t="shared" si="175"/>
        <v>0.63272150331891197</v>
      </c>
      <c r="U180" s="119">
        <f t="shared" si="175"/>
        <v>0.56213103058494152</v>
      </c>
      <c r="V180" s="119">
        <f t="shared" si="175"/>
        <v>0.52281795581557888</v>
      </c>
      <c r="W180" s="119">
        <f t="shared" si="175"/>
        <v>0.46931906238632765</v>
      </c>
      <c r="X180" s="119">
        <f t="shared" si="175"/>
        <v>0.41792020418796921</v>
      </c>
      <c r="Y180" s="119">
        <f t="shared" si="175"/>
        <v>0.42497103351627763</v>
      </c>
      <c r="Z180" s="119">
        <f t="shared" si="175"/>
        <v>0.41024686949548417</v>
      </c>
      <c r="AA180" s="119">
        <f t="shared" si="175"/>
        <v>0.40798716354061015</v>
      </c>
      <c r="AB180" s="119">
        <f t="shared" si="175"/>
        <v>0.38487708360348583</v>
      </c>
      <c r="AC180" s="119">
        <f t="shared" si="175"/>
        <v>0.3648007628594071</v>
      </c>
      <c r="AD180" s="119">
        <f t="shared" si="175"/>
        <v>0.34696408659982025</v>
      </c>
      <c r="AE180" s="119">
        <f t="shared" si="175"/>
        <v>0.33244373037638886</v>
      </c>
      <c r="AF180" s="119">
        <f t="shared" si="175"/>
        <v>0.31876995549123782</v>
      </c>
      <c r="AG180" s="119">
        <f t="shared" si="175"/>
        <v>0.30802649622685102</v>
      </c>
      <c r="AH180" s="119">
        <f t="shared" si="175"/>
        <v>0.29871274185109542</v>
      </c>
      <c r="AI180" s="119">
        <f t="shared" si="175"/>
        <v>0.2918185176071259</v>
      </c>
      <c r="AJ180" s="119">
        <f t="shared" si="175"/>
        <v>0.28518149125842662</v>
      </c>
      <c r="AK180" s="119">
        <f t="shared" si="175"/>
        <v>0.27878805107090671</v>
      </c>
      <c r="AL180" s="119">
        <f t="shared" si="175"/>
        <v>0.27768877186829405</v>
      </c>
      <c r="AM180" s="119">
        <f t="shared" si="175"/>
        <v>0.2786523841067679</v>
      </c>
      <c r="AN180" s="119">
        <f t="shared" si="175"/>
        <v>0.27954833239304616</v>
      </c>
      <c r="AO180" s="119">
        <f t="shared" si="175"/>
        <v>0.28039563377510268</v>
      </c>
      <c r="AP180" s="119">
        <f t="shared" si="175"/>
        <v>0.28122670111720938</v>
      </c>
      <c r="AQ180" s="119">
        <f t="shared" si="175"/>
        <v>0.2820510760983661</v>
      </c>
      <c r="AR180" s="119">
        <f t="shared" si="175"/>
        <v>0.28283378823320277</v>
      </c>
      <c r="AS180" s="119">
        <f t="shared" si="175"/>
        <v>0.28355660947411809</v>
      </c>
      <c r="AT180" s="119">
        <f t="shared" si="175"/>
        <v>0.28423093082192552</v>
      </c>
      <c r="AU180" s="119">
        <f t="shared" si="175"/>
        <v>0.28486512490470606</v>
      </c>
      <c r="AV180" s="119">
        <f t="shared" si="175"/>
        <v>0.28545736112709053</v>
      </c>
      <c r="AW180" s="119">
        <f t="shared" ref="AW180:BN180" si="176">AW147/AW146</f>
        <v>0.28600176364675889</v>
      </c>
      <c r="AX180" s="119">
        <f t="shared" si="176"/>
        <v>0.28649872324116155</v>
      </c>
      <c r="AY180" s="119">
        <f t="shared" si="176"/>
        <v>0.28695432586977776</v>
      </c>
      <c r="AZ180" s="119">
        <f t="shared" si="176"/>
        <v>0.28737290055652964</v>
      </c>
      <c r="BA180" s="119">
        <f t="shared" si="176"/>
        <v>0.2877511285921065</v>
      </c>
      <c r="BB180" s="119">
        <f t="shared" si="176"/>
        <v>0.28808296471612105</v>
      </c>
      <c r="BC180" s="119">
        <f t="shared" si="176"/>
        <v>0.28836764062544984</v>
      </c>
      <c r="BD180" s="119">
        <f t="shared" si="176"/>
        <v>0.28860948088924898</v>
      </c>
      <c r="BE180" s="119">
        <f t="shared" si="176"/>
        <v>0.28881209394705254</v>
      </c>
      <c r="BF180" s="119">
        <f t="shared" si="176"/>
        <v>0.28897324375053712</v>
      </c>
      <c r="BG180" s="119">
        <f t="shared" si="176"/>
        <v>0.28908824100143482</v>
      </c>
      <c r="BH180" s="119">
        <f t="shared" si="176"/>
        <v>0.28915643664185281</v>
      </c>
      <c r="BI180" s="119">
        <f t="shared" si="176"/>
        <v>0.28919429810899949</v>
      </c>
      <c r="BJ180" s="119">
        <f t="shared" si="176"/>
        <v>0.28921871106672736</v>
      </c>
      <c r="BK180" s="119">
        <f t="shared" si="176"/>
        <v>0.289237213657279</v>
      </c>
      <c r="BL180" s="119">
        <f t="shared" si="176"/>
        <v>0.28925571660704197</v>
      </c>
      <c r="BM180" s="119">
        <f t="shared" si="176"/>
        <v>0.28927421991591779</v>
      </c>
      <c r="BN180" s="119">
        <f t="shared" si="176"/>
        <v>0.28929272358380792</v>
      </c>
      <c r="BO180" s="119">
        <f>BO147/BO146</f>
        <v>0.2893112276106139</v>
      </c>
      <c r="BP180" s="119">
        <f>BP147/BP146</f>
        <v>0.28932973199623713</v>
      </c>
      <c r="BQ180" s="119">
        <f t="shared" ref="BQ180:CD180" si="177">BQ147/BQ146</f>
        <v>0.28934823674057902</v>
      </c>
      <c r="BR180" s="119">
        <f t="shared" si="177"/>
        <v>0.28936674184354116</v>
      </c>
      <c r="BS180" s="119">
        <f t="shared" si="177"/>
        <v>0.2893852473050248</v>
      </c>
      <c r="BT180" s="119">
        <f t="shared" si="177"/>
        <v>0.28940375312493155</v>
      </c>
      <c r="BU180" s="119">
        <f t="shared" si="177"/>
        <v>0.28942225930316273</v>
      </c>
      <c r="BV180" s="119">
        <f t="shared" si="177"/>
        <v>0.28944076583961992</v>
      </c>
      <c r="BW180" s="119">
        <f t="shared" si="177"/>
        <v>0.2894592727342043</v>
      </c>
      <c r="BX180" s="119">
        <f t="shared" si="177"/>
        <v>0.2894777799868174</v>
      </c>
      <c r="BY180" s="119">
        <f t="shared" si="177"/>
        <v>0.28949628759736062</v>
      </c>
      <c r="BZ180" s="119">
        <f t="shared" si="177"/>
        <v>0.28951479556573534</v>
      </c>
      <c r="CA180" s="119">
        <f t="shared" si="177"/>
        <v>0.28953330389184295</v>
      </c>
      <c r="CB180" s="119">
        <f t="shared" si="177"/>
        <v>0.28955181257558477</v>
      </c>
      <c r="CC180" s="119">
        <f t="shared" si="177"/>
        <v>0.28957032161686208</v>
      </c>
      <c r="CD180" s="119">
        <f t="shared" si="177"/>
        <v>0.28958883101557648</v>
      </c>
      <c r="CG180" s="14"/>
      <c r="CH180" s="14"/>
    </row>
    <row r="181" spans="3:86" ht="12" outlineLevel="1">
      <c r="E181" s="81" t="s">
        <v>110</v>
      </c>
      <c r="K181" s="97" t="str">
        <f t="array" ref="K181">IF(AND(Q181:BM181=1),"ok","error")</f>
        <v>ok</v>
      </c>
      <c r="Q181" s="170">
        <f t="shared" ref="Q181:AV181" si="178">SUM(Q177:Q177,Q179:Q180)</f>
        <v>1</v>
      </c>
      <c r="R181" s="170">
        <f t="shared" si="178"/>
        <v>1</v>
      </c>
      <c r="S181" s="170">
        <f t="shared" si="178"/>
        <v>1</v>
      </c>
      <c r="T181" s="170">
        <f t="shared" si="178"/>
        <v>1</v>
      </c>
      <c r="U181" s="170">
        <f t="shared" si="178"/>
        <v>1</v>
      </c>
      <c r="V181" s="170">
        <f t="shared" si="178"/>
        <v>1</v>
      </c>
      <c r="W181" s="170">
        <f t="shared" si="178"/>
        <v>1</v>
      </c>
      <c r="X181" s="170">
        <f t="shared" si="178"/>
        <v>1</v>
      </c>
      <c r="Y181" s="170">
        <f t="shared" si="178"/>
        <v>0.99999999999999989</v>
      </c>
      <c r="Z181" s="170">
        <f t="shared" si="178"/>
        <v>1</v>
      </c>
      <c r="AA181" s="170">
        <f t="shared" si="178"/>
        <v>0.99999999999999989</v>
      </c>
      <c r="AB181" s="170">
        <f t="shared" si="178"/>
        <v>1</v>
      </c>
      <c r="AC181" s="170">
        <f t="shared" si="178"/>
        <v>0.99999999999999989</v>
      </c>
      <c r="AD181" s="170">
        <f t="shared" si="178"/>
        <v>1</v>
      </c>
      <c r="AE181" s="170">
        <f t="shared" si="178"/>
        <v>0.99999999999999989</v>
      </c>
      <c r="AF181" s="170">
        <f t="shared" si="178"/>
        <v>1</v>
      </c>
      <c r="AG181" s="170">
        <f t="shared" si="178"/>
        <v>1</v>
      </c>
      <c r="AH181" s="170">
        <f t="shared" si="178"/>
        <v>1</v>
      </c>
      <c r="AI181" s="170">
        <f t="shared" si="178"/>
        <v>1</v>
      </c>
      <c r="AJ181" s="170">
        <f t="shared" si="178"/>
        <v>0.99999999999999989</v>
      </c>
      <c r="AK181" s="170">
        <f t="shared" si="178"/>
        <v>1</v>
      </c>
      <c r="AL181" s="170">
        <f t="shared" si="178"/>
        <v>1</v>
      </c>
      <c r="AM181" s="170">
        <f t="shared" si="178"/>
        <v>1</v>
      </c>
      <c r="AN181" s="170">
        <f t="shared" si="178"/>
        <v>1</v>
      </c>
      <c r="AO181" s="170">
        <f t="shared" si="178"/>
        <v>1</v>
      </c>
      <c r="AP181" s="170">
        <f t="shared" si="178"/>
        <v>1</v>
      </c>
      <c r="AQ181" s="170">
        <f t="shared" si="178"/>
        <v>1</v>
      </c>
      <c r="AR181" s="170">
        <f t="shared" si="178"/>
        <v>1</v>
      </c>
      <c r="AS181" s="170">
        <f t="shared" si="178"/>
        <v>0.99999999999999989</v>
      </c>
      <c r="AT181" s="170">
        <f t="shared" si="178"/>
        <v>1</v>
      </c>
      <c r="AU181" s="170">
        <f t="shared" si="178"/>
        <v>0.99999999999999989</v>
      </c>
      <c r="AV181" s="170">
        <f t="shared" si="178"/>
        <v>1</v>
      </c>
      <c r="AW181" s="170">
        <f t="shared" ref="AW181:BN181" si="179">SUM(AW177:AW177,AW179:AW180)</f>
        <v>1</v>
      </c>
      <c r="AX181" s="170">
        <f t="shared" si="179"/>
        <v>1</v>
      </c>
      <c r="AY181" s="170">
        <f t="shared" si="179"/>
        <v>1</v>
      </c>
      <c r="AZ181" s="170">
        <f t="shared" si="179"/>
        <v>1</v>
      </c>
      <c r="BA181" s="170">
        <f t="shared" si="179"/>
        <v>1</v>
      </c>
      <c r="BB181" s="170">
        <f t="shared" si="179"/>
        <v>0.99999999999999989</v>
      </c>
      <c r="BC181" s="170">
        <f t="shared" si="179"/>
        <v>1</v>
      </c>
      <c r="BD181" s="170">
        <f t="shared" si="179"/>
        <v>1</v>
      </c>
      <c r="BE181" s="170">
        <f t="shared" si="179"/>
        <v>1</v>
      </c>
      <c r="BF181" s="170">
        <f t="shared" si="179"/>
        <v>0.99999999999999989</v>
      </c>
      <c r="BG181" s="170">
        <f t="shared" si="179"/>
        <v>1</v>
      </c>
      <c r="BH181" s="170">
        <f t="shared" si="179"/>
        <v>1</v>
      </c>
      <c r="BI181" s="170">
        <f t="shared" si="179"/>
        <v>1</v>
      </c>
      <c r="BJ181" s="170">
        <f t="shared" si="179"/>
        <v>1</v>
      </c>
      <c r="BK181" s="170">
        <f t="shared" si="179"/>
        <v>1</v>
      </c>
      <c r="BL181" s="170">
        <f t="shared" si="179"/>
        <v>1</v>
      </c>
      <c r="BM181" s="170">
        <f t="shared" si="179"/>
        <v>1</v>
      </c>
      <c r="BN181" s="170">
        <f t="shared" si="179"/>
        <v>1</v>
      </c>
      <c r="BO181" s="170">
        <f>SUM(BO177:BO177,BO179:BO180)</f>
        <v>1</v>
      </c>
      <c r="BP181" s="170">
        <f>SUM(BP177:BP177,BP179:BP180)</f>
        <v>1</v>
      </c>
      <c r="BQ181" s="170">
        <f t="shared" ref="BQ181:CD181" si="180">SUM(BQ177:BQ177,BQ179:BQ180)</f>
        <v>1</v>
      </c>
      <c r="BR181" s="170">
        <f t="shared" si="180"/>
        <v>1</v>
      </c>
      <c r="BS181" s="170">
        <f t="shared" si="180"/>
        <v>1</v>
      </c>
      <c r="BT181" s="170">
        <f t="shared" si="180"/>
        <v>1</v>
      </c>
      <c r="BU181" s="170">
        <f t="shared" si="180"/>
        <v>1</v>
      </c>
      <c r="BV181" s="170">
        <f t="shared" si="180"/>
        <v>1</v>
      </c>
      <c r="BW181" s="170">
        <f t="shared" si="180"/>
        <v>1</v>
      </c>
      <c r="BX181" s="170">
        <f t="shared" si="180"/>
        <v>1</v>
      </c>
      <c r="BY181" s="170">
        <f t="shared" si="180"/>
        <v>1</v>
      </c>
      <c r="BZ181" s="170">
        <f t="shared" si="180"/>
        <v>1</v>
      </c>
      <c r="CA181" s="170">
        <f t="shared" si="180"/>
        <v>1</v>
      </c>
      <c r="CB181" s="170">
        <f t="shared" si="180"/>
        <v>1</v>
      </c>
      <c r="CC181" s="170">
        <f t="shared" si="180"/>
        <v>1</v>
      </c>
      <c r="CD181" s="170">
        <f t="shared" si="180"/>
        <v>1</v>
      </c>
      <c r="CG181" s="14"/>
      <c r="CH181" s="14"/>
    </row>
    <row r="182" spans="3:86" outlineLevel="1">
      <c r="BR182"/>
      <c r="BS182"/>
      <c r="CG182" s="14"/>
      <c r="CH182" s="14"/>
    </row>
    <row r="183" spans="3:86" outlineLevel="1">
      <c r="C183" s="86" t="s">
        <v>218</v>
      </c>
      <c r="D183" s="55"/>
      <c r="BR183"/>
      <c r="BS183"/>
      <c r="CG183" s="14"/>
      <c r="CH183" s="14"/>
    </row>
    <row r="184" spans="3:86" outlineLevel="1">
      <c r="E184" s="16"/>
      <c r="BR184"/>
      <c r="BS184"/>
      <c r="CG184" s="14"/>
      <c r="CH184" s="14"/>
    </row>
    <row r="185" spans="3:86" outlineLevel="1">
      <c r="D185" s="75" t="s">
        <v>195</v>
      </c>
      <c r="E185" s="75"/>
      <c r="BR185"/>
      <c r="BS185"/>
      <c r="CG185" s="14"/>
      <c r="CH185" s="14"/>
    </row>
    <row r="186" spans="3:86" outlineLevel="1">
      <c r="BR186"/>
      <c r="BS186"/>
      <c r="CG186" s="14"/>
      <c r="CH186" s="14"/>
    </row>
    <row r="187" spans="3:86" outlineLevel="1">
      <c r="E187" s="16" t="s">
        <v>220</v>
      </c>
      <c r="BR187"/>
      <c r="BS187"/>
      <c r="CG187" s="14"/>
      <c r="CH187" s="14"/>
    </row>
    <row r="188" spans="3:86" outlineLevel="1">
      <c r="E188" s="94" t="s">
        <v>221</v>
      </c>
      <c r="G188" s="204" t="s">
        <v>381</v>
      </c>
      <c r="Q188" s="203">
        <v>0.05</v>
      </c>
      <c r="R188" s="203">
        <v>0.05</v>
      </c>
      <c r="S188" s="203">
        <v>0.05</v>
      </c>
      <c r="T188" s="203">
        <v>0.05</v>
      </c>
      <c r="U188" s="203">
        <v>0.05</v>
      </c>
      <c r="V188" s="203">
        <v>0.05</v>
      </c>
      <c r="W188" s="203">
        <v>0.05</v>
      </c>
      <c r="X188" s="203">
        <v>0.05</v>
      </c>
      <c r="Y188" s="203">
        <v>0.05</v>
      </c>
      <c r="Z188" s="203">
        <v>0.05</v>
      </c>
      <c r="AA188" s="203">
        <v>0.06</v>
      </c>
      <c r="AB188" s="203">
        <v>0.06</v>
      </c>
      <c r="AC188" s="171">
        <f t="shared" ref="AC188:BN188" si="181">AB188</f>
        <v>0.06</v>
      </c>
      <c r="AD188" s="171">
        <f t="shared" si="181"/>
        <v>0.06</v>
      </c>
      <c r="AE188" s="171">
        <f t="shared" si="181"/>
        <v>0.06</v>
      </c>
      <c r="AF188" s="171">
        <f t="shared" si="181"/>
        <v>0.06</v>
      </c>
      <c r="AG188" s="171">
        <f t="shared" si="181"/>
        <v>0.06</v>
      </c>
      <c r="AH188" s="171">
        <f t="shared" si="181"/>
        <v>0.06</v>
      </c>
      <c r="AI188" s="171">
        <f t="shared" si="181"/>
        <v>0.06</v>
      </c>
      <c r="AJ188" s="171">
        <f t="shared" si="181"/>
        <v>0.06</v>
      </c>
      <c r="AK188" s="171">
        <f t="shared" si="181"/>
        <v>0.06</v>
      </c>
      <c r="AL188" s="171">
        <f t="shared" si="181"/>
        <v>0.06</v>
      </c>
      <c r="AM188" s="171">
        <f t="shared" si="181"/>
        <v>0.06</v>
      </c>
      <c r="AN188" s="171">
        <f t="shared" si="181"/>
        <v>0.06</v>
      </c>
      <c r="AO188" s="171">
        <f t="shared" si="181"/>
        <v>0.06</v>
      </c>
      <c r="AP188" s="171">
        <f t="shared" si="181"/>
        <v>0.06</v>
      </c>
      <c r="AQ188" s="171">
        <f t="shared" si="181"/>
        <v>0.06</v>
      </c>
      <c r="AR188" s="171">
        <f t="shared" si="181"/>
        <v>0.06</v>
      </c>
      <c r="AS188" s="171">
        <f t="shared" si="181"/>
        <v>0.06</v>
      </c>
      <c r="AT188" s="171">
        <f t="shared" si="181"/>
        <v>0.06</v>
      </c>
      <c r="AU188" s="171">
        <f t="shared" si="181"/>
        <v>0.06</v>
      </c>
      <c r="AV188" s="171">
        <f t="shared" si="181"/>
        <v>0.06</v>
      </c>
      <c r="AW188" s="171">
        <f t="shared" si="181"/>
        <v>0.06</v>
      </c>
      <c r="AX188" s="171">
        <f t="shared" si="181"/>
        <v>0.06</v>
      </c>
      <c r="AY188" s="171">
        <f t="shared" si="181"/>
        <v>0.06</v>
      </c>
      <c r="AZ188" s="171">
        <f t="shared" si="181"/>
        <v>0.06</v>
      </c>
      <c r="BA188" s="171">
        <f t="shared" si="181"/>
        <v>0.06</v>
      </c>
      <c r="BB188" s="171">
        <f t="shared" si="181"/>
        <v>0.06</v>
      </c>
      <c r="BC188" s="171">
        <f t="shared" si="181"/>
        <v>0.06</v>
      </c>
      <c r="BD188" s="171">
        <f t="shared" si="181"/>
        <v>0.06</v>
      </c>
      <c r="BE188" s="171">
        <f t="shared" si="181"/>
        <v>0.06</v>
      </c>
      <c r="BF188" s="171">
        <f t="shared" si="181"/>
        <v>0.06</v>
      </c>
      <c r="BG188" s="171">
        <f t="shared" si="181"/>
        <v>0.06</v>
      </c>
      <c r="BH188" s="171">
        <f t="shared" si="181"/>
        <v>0.06</v>
      </c>
      <c r="BI188" s="171">
        <f t="shared" si="181"/>
        <v>0.06</v>
      </c>
      <c r="BJ188" s="171">
        <f t="shared" si="181"/>
        <v>0.06</v>
      </c>
      <c r="BK188" s="171">
        <f t="shared" si="181"/>
        <v>0.06</v>
      </c>
      <c r="BL188" s="171">
        <f t="shared" si="181"/>
        <v>0.06</v>
      </c>
      <c r="BM188" s="171">
        <f t="shared" si="181"/>
        <v>0.06</v>
      </c>
      <c r="BN188" s="171">
        <f t="shared" si="181"/>
        <v>0.06</v>
      </c>
      <c r="BO188" s="171">
        <f>BN188</f>
        <v>0.06</v>
      </c>
      <c r="BP188" s="171">
        <f>BO188</f>
        <v>0.06</v>
      </c>
      <c r="BQ188" s="171">
        <f t="shared" ref="BQ188:CD188" si="182">BP188</f>
        <v>0.06</v>
      </c>
      <c r="BR188" s="171">
        <f t="shared" si="182"/>
        <v>0.06</v>
      </c>
      <c r="BS188" s="171">
        <f t="shared" si="182"/>
        <v>0.06</v>
      </c>
      <c r="BT188" s="171">
        <f t="shared" si="182"/>
        <v>0.06</v>
      </c>
      <c r="BU188" s="171">
        <f t="shared" si="182"/>
        <v>0.06</v>
      </c>
      <c r="BV188" s="171">
        <f t="shared" si="182"/>
        <v>0.06</v>
      </c>
      <c r="BW188" s="171">
        <f t="shared" si="182"/>
        <v>0.06</v>
      </c>
      <c r="BX188" s="171">
        <f t="shared" si="182"/>
        <v>0.06</v>
      </c>
      <c r="BY188" s="171">
        <f t="shared" si="182"/>
        <v>0.06</v>
      </c>
      <c r="BZ188" s="171">
        <f t="shared" si="182"/>
        <v>0.06</v>
      </c>
      <c r="CA188" s="171">
        <f t="shared" si="182"/>
        <v>0.06</v>
      </c>
      <c r="CB188" s="171">
        <f t="shared" si="182"/>
        <v>0.06</v>
      </c>
      <c r="CC188" s="171">
        <f t="shared" si="182"/>
        <v>0.06</v>
      </c>
      <c r="CD188" s="171">
        <f t="shared" si="182"/>
        <v>0.06</v>
      </c>
    </row>
    <row r="189" spans="3:86" outlineLevel="1">
      <c r="E189" s="71"/>
      <c r="BR189"/>
      <c r="BS189"/>
      <c r="CG189" s="14"/>
      <c r="CH189" s="14"/>
    </row>
    <row r="190" spans="3:86" outlineLevel="1">
      <c r="E190" s="16" t="s">
        <v>222</v>
      </c>
      <c r="BR190"/>
      <c r="BS190"/>
      <c r="CG190" s="14"/>
      <c r="CH190" s="14"/>
    </row>
    <row r="191" spans="3:86" outlineLevel="1">
      <c r="E191" s="94" t="s">
        <v>221</v>
      </c>
      <c r="Q191" s="119">
        <f>1-Q188</f>
        <v>0.95</v>
      </c>
      <c r="R191" s="119">
        <f>1-R188</f>
        <v>0.95</v>
      </c>
      <c r="S191" s="119">
        <f>1-S188</f>
        <v>0.95</v>
      </c>
      <c r="T191" s="119">
        <f t="shared" ref="T191:BM191" si="183">1-T188</f>
        <v>0.95</v>
      </c>
      <c r="U191" s="119">
        <f t="shared" si="183"/>
        <v>0.95</v>
      </c>
      <c r="V191" s="119">
        <f t="shared" si="183"/>
        <v>0.95</v>
      </c>
      <c r="W191" s="119">
        <f t="shared" si="183"/>
        <v>0.95</v>
      </c>
      <c r="X191" s="119">
        <f t="shared" si="183"/>
        <v>0.95</v>
      </c>
      <c r="Y191" s="119">
        <f t="shared" si="183"/>
        <v>0.95</v>
      </c>
      <c r="Z191" s="119">
        <f t="shared" si="183"/>
        <v>0.95</v>
      </c>
      <c r="AA191" s="119">
        <f t="shared" si="183"/>
        <v>0.94</v>
      </c>
      <c r="AB191" s="119">
        <f t="shared" si="183"/>
        <v>0.94</v>
      </c>
      <c r="AC191" s="119">
        <f t="shared" si="183"/>
        <v>0.94</v>
      </c>
      <c r="AD191" s="119">
        <f t="shared" si="183"/>
        <v>0.94</v>
      </c>
      <c r="AE191" s="119">
        <f t="shared" si="183"/>
        <v>0.94</v>
      </c>
      <c r="AF191" s="119">
        <f t="shared" si="183"/>
        <v>0.94</v>
      </c>
      <c r="AG191" s="119">
        <f t="shared" si="183"/>
        <v>0.94</v>
      </c>
      <c r="AH191" s="119">
        <f t="shared" si="183"/>
        <v>0.94</v>
      </c>
      <c r="AI191" s="119">
        <f t="shared" si="183"/>
        <v>0.94</v>
      </c>
      <c r="AJ191" s="119">
        <f t="shared" si="183"/>
        <v>0.94</v>
      </c>
      <c r="AK191" s="119">
        <f t="shared" si="183"/>
        <v>0.94</v>
      </c>
      <c r="AL191" s="119">
        <f t="shared" si="183"/>
        <v>0.94</v>
      </c>
      <c r="AM191" s="119">
        <f t="shared" si="183"/>
        <v>0.94</v>
      </c>
      <c r="AN191" s="119">
        <f t="shared" si="183"/>
        <v>0.94</v>
      </c>
      <c r="AO191" s="119">
        <f t="shared" si="183"/>
        <v>0.94</v>
      </c>
      <c r="AP191" s="119">
        <f t="shared" si="183"/>
        <v>0.94</v>
      </c>
      <c r="AQ191" s="119">
        <f t="shared" si="183"/>
        <v>0.94</v>
      </c>
      <c r="AR191" s="119">
        <f t="shared" si="183"/>
        <v>0.94</v>
      </c>
      <c r="AS191" s="119">
        <f t="shared" si="183"/>
        <v>0.94</v>
      </c>
      <c r="AT191" s="119">
        <f t="shared" si="183"/>
        <v>0.94</v>
      </c>
      <c r="AU191" s="119">
        <f t="shared" si="183"/>
        <v>0.94</v>
      </c>
      <c r="AV191" s="119">
        <f t="shared" si="183"/>
        <v>0.94</v>
      </c>
      <c r="AW191" s="119">
        <f t="shared" si="183"/>
        <v>0.94</v>
      </c>
      <c r="AX191" s="119">
        <f t="shared" si="183"/>
        <v>0.94</v>
      </c>
      <c r="AY191" s="119">
        <f t="shared" si="183"/>
        <v>0.94</v>
      </c>
      <c r="AZ191" s="119">
        <f t="shared" si="183"/>
        <v>0.94</v>
      </c>
      <c r="BA191" s="119">
        <f t="shared" si="183"/>
        <v>0.94</v>
      </c>
      <c r="BB191" s="119">
        <f t="shared" si="183"/>
        <v>0.94</v>
      </c>
      <c r="BC191" s="119">
        <f t="shared" si="183"/>
        <v>0.94</v>
      </c>
      <c r="BD191" s="119">
        <f t="shared" si="183"/>
        <v>0.94</v>
      </c>
      <c r="BE191" s="119">
        <f t="shared" si="183"/>
        <v>0.94</v>
      </c>
      <c r="BF191" s="119">
        <f t="shared" si="183"/>
        <v>0.94</v>
      </c>
      <c r="BG191" s="119">
        <f t="shared" si="183"/>
        <v>0.94</v>
      </c>
      <c r="BH191" s="119">
        <f t="shared" si="183"/>
        <v>0.94</v>
      </c>
      <c r="BI191" s="119">
        <f t="shared" si="183"/>
        <v>0.94</v>
      </c>
      <c r="BJ191" s="119">
        <f t="shared" si="183"/>
        <v>0.94</v>
      </c>
      <c r="BK191" s="119">
        <f t="shared" si="183"/>
        <v>0.94</v>
      </c>
      <c r="BL191" s="119">
        <f t="shared" si="183"/>
        <v>0.94</v>
      </c>
      <c r="BM191" s="119">
        <f t="shared" si="183"/>
        <v>0.94</v>
      </c>
      <c r="BN191" s="119">
        <f>1-BN188</f>
        <v>0.94</v>
      </c>
      <c r="BO191" s="119">
        <f>1-BO188</f>
        <v>0.94</v>
      </c>
      <c r="BP191" s="119">
        <f>1-BP188</f>
        <v>0.94</v>
      </c>
      <c r="BQ191" s="119">
        <f t="shared" ref="BQ191:CD191" si="184">1-BQ188</f>
        <v>0.94</v>
      </c>
      <c r="BR191" s="119">
        <f t="shared" si="184"/>
        <v>0.94</v>
      </c>
      <c r="BS191" s="119">
        <f t="shared" si="184"/>
        <v>0.94</v>
      </c>
      <c r="BT191" s="119">
        <f t="shared" si="184"/>
        <v>0.94</v>
      </c>
      <c r="BU191" s="119">
        <f t="shared" si="184"/>
        <v>0.94</v>
      </c>
      <c r="BV191" s="119">
        <f t="shared" si="184"/>
        <v>0.94</v>
      </c>
      <c r="BW191" s="119">
        <f t="shared" si="184"/>
        <v>0.94</v>
      </c>
      <c r="BX191" s="119">
        <f t="shared" si="184"/>
        <v>0.94</v>
      </c>
      <c r="BY191" s="119">
        <f t="shared" si="184"/>
        <v>0.94</v>
      </c>
      <c r="BZ191" s="119">
        <f t="shared" si="184"/>
        <v>0.94</v>
      </c>
      <c r="CA191" s="119">
        <f t="shared" si="184"/>
        <v>0.94</v>
      </c>
      <c r="CB191" s="119">
        <f t="shared" si="184"/>
        <v>0.94</v>
      </c>
      <c r="CC191" s="119">
        <f t="shared" si="184"/>
        <v>0.94</v>
      </c>
      <c r="CD191" s="119">
        <f t="shared" si="184"/>
        <v>0.94</v>
      </c>
      <c r="CG191" s="14"/>
      <c r="CH191" s="14"/>
    </row>
    <row r="192" spans="3:86" outlineLevel="1">
      <c r="E192" s="71"/>
      <c r="BR192"/>
      <c r="BS192"/>
      <c r="CG192" s="14"/>
      <c r="CH192" s="14"/>
    </row>
    <row r="193" spans="3:86" outlineLevel="1">
      <c r="E193" s="16" t="s">
        <v>224</v>
      </c>
      <c r="H193" t="s">
        <v>389</v>
      </c>
      <c r="BR193"/>
      <c r="BS193"/>
      <c r="CG193" s="14"/>
      <c r="CH193" s="14"/>
    </row>
    <row r="194" spans="3:86" outlineLevel="1">
      <c r="E194" s="147" t="s">
        <v>240</v>
      </c>
      <c r="Q194" s="119">
        <f t="shared" ref="Q194:AV194" si="185">Q148/SUM(Q147:Q148)</f>
        <v>0.1248452913831276</v>
      </c>
      <c r="R194" s="119">
        <f t="shared" si="185"/>
        <v>0.14876971826727958</v>
      </c>
      <c r="S194" s="119">
        <f t="shared" si="185"/>
        <v>0.22967583987098183</v>
      </c>
      <c r="T194" s="119">
        <f t="shared" si="185"/>
        <v>0.32166965485386884</v>
      </c>
      <c r="U194" s="119">
        <f t="shared" si="185"/>
        <v>0.39982494506468802</v>
      </c>
      <c r="V194" s="119">
        <f t="shared" si="185"/>
        <v>0.43746628549843913</v>
      </c>
      <c r="W194" s="119">
        <f t="shared" si="185"/>
        <v>0.4879043476841311</v>
      </c>
      <c r="X194" s="119">
        <f t="shared" si="185"/>
        <v>0.53774379710265252</v>
      </c>
      <c r="Y194" s="119">
        <f t="shared" si="185"/>
        <v>0.528667589114869</v>
      </c>
      <c r="Z194" s="119">
        <f t="shared" si="185"/>
        <v>0.54126601158900867</v>
      </c>
      <c r="AA194" s="119">
        <f>AA148/SUM(AA147:AA148)</f>
        <v>0.53991587105563776</v>
      </c>
      <c r="AB194" s="119">
        <f t="shared" si="185"/>
        <v>0.56419180600191066</v>
      </c>
      <c r="AC194" s="119">
        <f t="shared" si="185"/>
        <v>0.58592552898316608</v>
      </c>
      <c r="AD194" s="119">
        <f t="shared" si="185"/>
        <v>0.60551070793419004</v>
      </c>
      <c r="AE194" s="119">
        <f t="shared" si="185"/>
        <v>0.62176601345288895</v>
      </c>
      <c r="AF194" s="119">
        <f t="shared" si="185"/>
        <v>0.63726538632288876</v>
      </c>
      <c r="AG194" s="119">
        <f t="shared" si="185"/>
        <v>0.64976869889229349</v>
      </c>
      <c r="AH194" s="119">
        <f t="shared" si="185"/>
        <v>0.66065944282122879</v>
      </c>
      <c r="AI194" s="119">
        <f t="shared" si="185"/>
        <v>0.66888019004446231</v>
      </c>
      <c r="AJ194" s="119">
        <f t="shared" si="185"/>
        <v>0.67675063765430665</v>
      </c>
      <c r="AK194" s="119">
        <f t="shared" si="185"/>
        <v>0.68429397821921012</v>
      </c>
      <c r="AL194" s="119">
        <f t="shared" si="185"/>
        <v>0.68570293840956065</v>
      </c>
      <c r="AM194" s="119">
        <f t="shared" si="185"/>
        <v>0.6844679438839657</v>
      </c>
      <c r="AN194" s="119">
        <f t="shared" si="185"/>
        <v>0.68331865490400001</v>
      </c>
      <c r="AO194" s="119">
        <f t="shared" si="185"/>
        <v>0.68223086768613928</v>
      </c>
      <c r="AP194" s="119">
        <f t="shared" si="185"/>
        <v>0.68116307057039904</v>
      </c>
      <c r="AQ194" s="119">
        <f t="shared" si="185"/>
        <v>0.68010303796662286</v>
      </c>
      <c r="AR194" s="119">
        <f t="shared" si="185"/>
        <v>0.67909580827121729</v>
      </c>
      <c r="AS194" s="119">
        <f t="shared" si="185"/>
        <v>0.67816498222419819</v>
      </c>
      <c r="AT194" s="119">
        <f t="shared" si="185"/>
        <v>0.67729603501103219</v>
      </c>
      <c r="AU194" s="119">
        <f t="shared" si="185"/>
        <v>0.67647828737093973</v>
      </c>
      <c r="AV194" s="119">
        <f t="shared" si="185"/>
        <v>0.67571419509811792</v>
      </c>
      <c r="AW194" s="119">
        <f t="shared" ref="AW194:BN194" si="186">AW148/SUM(AW147:AW148)</f>
        <v>0.67501143647148076</v>
      </c>
      <c r="AX194" s="119">
        <f t="shared" si="186"/>
        <v>0.6743696025073499</v>
      </c>
      <c r="AY194" s="119">
        <f t="shared" si="186"/>
        <v>0.6737809146755066</v>
      </c>
      <c r="AZ194" s="119">
        <f t="shared" si="186"/>
        <v>0.6732398454518369</v>
      </c>
      <c r="BA194" s="119">
        <f t="shared" si="186"/>
        <v>0.67275074436244053</v>
      </c>
      <c r="BB194" s="119">
        <f t="shared" si="186"/>
        <v>0.67232148905130895</v>
      </c>
      <c r="BC194" s="119">
        <f t="shared" si="186"/>
        <v>0.6719531307398855</v>
      </c>
      <c r="BD194" s="119">
        <f t="shared" si="186"/>
        <v>0.67164012127211292</v>
      </c>
      <c r="BE194" s="119">
        <f t="shared" si="186"/>
        <v>0.6713778272388079</v>
      </c>
      <c r="BF194" s="119">
        <f t="shared" si="186"/>
        <v>0.67116917350591421</v>
      </c>
      <c r="BG194" s="119">
        <f t="shared" si="186"/>
        <v>0.6710202576030293</v>
      </c>
      <c r="BH194" s="119">
        <f t="shared" si="186"/>
        <v>0.67093193980985066</v>
      </c>
      <c r="BI194" s="119">
        <f t="shared" si="186"/>
        <v>0.67088290426311037</v>
      </c>
      <c r="BJ194" s="119">
        <f t="shared" si="186"/>
        <v>0.67085128535326211</v>
      </c>
      <c r="BK194" s="119">
        <f t="shared" si="186"/>
        <v>0.67082732087774422</v>
      </c>
      <c r="BL194" s="119">
        <f t="shared" si="186"/>
        <v>0.67080335551362935</v>
      </c>
      <c r="BM194" s="119">
        <f t="shared" si="186"/>
        <v>0.67077938926100955</v>
      </c>
      <c r="BN194" s="119">
        <f t="shared" si="186"/>
        <v>0.67075542211997619</v>
      </c>
      <c r="BO194" s="119">
        <f>BO148/SUM(BO147:BO148)</f>
        <v>0.67073145409062129</v>
      </c>
      <c r="BP194" s="119">
        <f>BP148/SUM(BP147:BP148)</f>
        <v>0.67070748517303658</v>
      </c>
      <c r="BQ194" s="119">
        <f t="shared" ref="BQ194:CD194" si="187">BQ148/SUM(BQ147:BQ148)</f>
        <v>0.67068351536731374</v>
      </c>
      <c r="BR194" s="119">
        <f t="shared" si="187"/>
        <v>0.67065954467354472</v>
      </c>
      <c r="BS194" s="119">
        <f t="shared" si="187"/>
        <v>0.6706355730918212</v>
      </c>
      <c r="BT194" s="119">
        <f t="shared" si="187"/>
        <v>0.67061160062223502</v>
      </c>
      <c r="BU194" s="119">
        <f t="shared" si="187"/>
        <v>0.67058762726487808</v>
      </c>
      <c r="BV194" s="119">
        <f t="shared" si="187"/>
        <v>0.67056365301984233</v>
      </c>
      <c r="BW194" s="119">
        <f t="shared" si="187"/>
        <v>0.67053967788721969</v>
      </c>
      <c r="BX194" s="119">
        <f t="shared" si="187"/>
        <v>0.67051570186710197</v>
      </c>
      <c r="BY194" s="119">
        <f t="shared" si="187"/>
        <v>0.67049172495958109</v>
      </c>
      <c r="BZ194" s="119">
        <f t="shared" si="187"/>
        <v>0.670467747164749</v>
      </c>
      <c r="CA194" s="119">
        <f t="shared" si="187"/>
        <v>0.67044376848269749</v>
      </c>
      <c r="CB194" s="119">
        <f t="shared" si="187"/>
        <v>0.67041978891351894</v>
      </c>
      <c r="CC194" s="119">
        <f t="shared" si="187"/>
        <v>0.67039580845730518</v>
      </c>
      <c r="CD194" s="119">
        <f t="shared" si="187"/>
        <v>0.67037182711414811</v>
      </c>
      <c r="CG194" s="14"/>
      <c r="CH194" s="14"/>
    </row>
    <row r="195" spans="3:86" outlineLevel="1">
      <c r="E195" s="62" t="s">
        <v>243</v>
      </c>
      <c r="G195" s="204" t="s">
        <v>381</v>
      </c>
      <c r="Q195" s="116">
        <v>0.1</v>
      </c>
      <c r="R195" s="203">
        <v>0.1</v>
      </c>
      <c r="S195" s="203">
        <v>0.1</v>
      </c>
      <c r="T195" s="203">
        <v>0.15</v>
      </c>
      <c r="U195" s="203">
        <v>0.2</v>
      </c>
      <c r="V195" s="203">
        <v>0.57999999999999996</v>
      </c>
      <c r="W195" s="203">
        <v>0.57999999999999996</v>
      </c>
      <c r="X195" s="203">
        <v>0.57999999999999996</v>
      </c>
      <c r="Y195" s="203">
        <v>0.57999999999999996</v>
      </c>
      <c r="Z195" s="203">
        <v>0.57999999999999996</v>
      </c>
      <c r="AA195" s="203">
        <v>0.57999999999999996</v>
      </c>
      <c r="AB195" s="203">
        <v>0.57999999999999996</v>
      </c>
      <c r="AC195" s="203">
        <v>0.57999999999999996</v>
      </c>
      <c r="AD195" s="203">
        <v>0.57999999999999996</v>
      </c>
      <c r="AE195" s="203">
        <v>0.57999999999999996</v>
      </c>
      <c r="AF195" s="203">
        <v>0.57999999999999996</v>
      </c>
      <c r="AG195" s="203">
        <v>0.57999999999999996</v>
      </c>
      <c r="AH195" s="203">
        <v>0.57999999999999996</v>
      </c>
      <c r="AI195" s="203">
        <v>0.57999999999999996</v>
      </c>
      <c r="AJ195" s="203">
        <v>0.57999999999999996</v>
      </c>
      <c r="AK195" s="203">
        <v>0.57999999999999996</v>
      </c>
      <c r="AL195" s="171">
        <f t="shared" ref="AL195:BN195" si="188">AK195</f>
        <v>0.57999999999999996</v>
      </c>
      <c r="AM195" s="171">
        <f t="shared" si="188"/>
        <v>0.57999999999999996</v>
      </c>
      <c r="AN195" s="171">
        <f t="shared" si="188"/>
        <v>0.57999999999999996</v>
      </c>
      <c r="AO195" s="171">
        <f t="shared" si="188"/>
        <v>0.57999999999999996</v>
      </c>
      <c r="AP195" s="171">
        <f t="shared" si="188"/>
        <v>0.57999999999999996</v>
      </c>
      <c r="AQ195" s="171">
        <f t="shared" si="188"/>
        <v>0.57999999999999996</v>
      </c>
      <c r="AR195" s="171">
        <f t="shared" si="188"/>
        <v>0.57999999999999996</v>
      </c>
      <c r="AS195" s="171">
        <f t="shared" si="188"/>
        <v>0.57999999999999996</v>
      </c>
      <c r="AT195" s="171">
        <f t="shared" si="188"/>
        <v>0.57999999999999996</v>
      </c>
      <c r="AU195" s="171">
        <f t="shared" si="188"/>
        <v>0.57999999999999996</v>
      </c>
      <c r="AV195" s="171">
        <f t="shared" si="188"/>
        <v>0.57999999999999996</v>
      </c>
      <c r="AW195" s="171">
        <f t="shared" si="188"/>
        <v>0.57999999999999996</v>
      </c>
      <c r="AX195" s="171">
        <f t="shared" si="188"/>
        <v>0.57999999999999996</v>
      </c>
      <c r="AY195" s="171">
        <f t="shared" si="188"/>
        <v>0.57999999999999996</v>
      </c>
      <c r="AZ195" s="171">
        <f t="shared" si="188"/>
        <v>0.57999999999999996</v>
      </c>
      <c r="BA195" s="171">
        <f t="shared" si="188"/>
        <v>0.57999999999999996</v>
      </c>
      <c r="BB195" s="171">
        <f t="shared" si="188"/>
        <v>0.57999999999999996</v>
      </c>
      <c r="BC195" s="171">
        <f t="shared" si="188"/>
        <v>0.57999999999999996</v>
      </c>
      <c r="BD195" s="171">
        <f t="shared" si="188"/>
        <v>0.57999999999999996</v>
      </c>
      <c r="BE195" s="171">
        <f t="shared" si="188"/>
        <v>0.57999999999999996</v>
      </c>
      <c r="BF195" s="171">
        <f t="shared" si="188"/>
        <v>0.57999999999999996</v>
      </c>
      <c r="BG195" s="171">
        <f t="shared" si="188"/>
        <v>0.57999999999999996</v>
      </c>
      <c r="BH195" s="171">
        <f t="shared" si="188"/>
        <v>0.57999999999999996</v>
      </c>
      <c r="BI195" s="171">
        <f t="shared" si="188"/>
        <v>0.57999999999999996</v>
      </c>
      <c r="BJ195" s="171">
        <f t="shared" si="188"/>
        <v>0.57999999999999996</v>
      </c>
      <c r="BK195" s="171">
        <f t="shared" si="188"/>
        <v>0.57999999999999996</v>
      </c>
      <c r="BL195" s="171">
        <f t="shared" si="188"/>
        <v>0.57999999999999996</v>
      </c>
      <c r="BM195" s="171">
        <f t="shared" si="188"/>
        <v>0.57999999999999996</v>
      </c>
      <c r="BN195" s="171">
        <f t="shared" si="188"/>
        <v>0.57999999999999996</v>
      </c>
      <c r="BO195" s="171">
        <f>BN195</f>
        <v>0.57999999999999996</v>
      </c>
      <c r="BP195" s="171">
        <f>BO195</f>
        <v>0.57999999999999996</v>
      </c>
      <c r="BQ195" s="171">
        <f t="shared" ref="BQ195:CD195" si="189">BP195</f>
        <v>0.57999999999999996</v>
      </c>
      <c r="BR195" s="171">
        <f t="shared" si="189"/>
        <v>0.57999999999999996</v>
      </c>
      <c r="BS195" s="171">
        <f t="shared" si="189"/>
        <v>0.57999999999999996</v>
      </c>
      <c r="BT195" s="171">
        <f t="shared" si="189"/>
        <v>0.57999999999999996</v>
      </c>
      <c r="BU195" s="171">
        <f t="shared" si="189"/>
        <v>0.57999999999999996</v>
      </c>
      <c r="BV195" s="171">
        <f t="shared" si="189"/>
        <v>0.57999999999999996</v>
      </c>
      <c r="BW195" s="171">
        <f t="shared" si="189"/>
        <v>0.57999999999999996</v>
      </c>
      <c r="BX195" s="171">
        <f t="shared" si="189"/>
        <v>0.57999999999999996</v>
      </c>
      <c r="BY195" s="171">
        <f t="shared" si="189"/>
        <v>0.57999999999999996</v>
      </c>
      <c r="BZ195" s="171">
        <f t="shared" si="189"/>
        <v>0.57999999999999996</v>
      </c>
      <c r="CA195" s="171">
        <f t="shared" si="189"/>
        <v>0.57999999999999996</v>
      </c>
      <c r="CB195" s="171">
        <f t="shared" si="189"/>
        <v>0.57999999999999996</v>
      </c>
      <c r="CC195" s="171">
        <f t="shared" si="189"/>
        <v>0.57999999999999996</v>
      </c>
      <c r="CD195" s="171">
        <f t="shared" si="189"/>
        <v>0.57999999999999996</v>
      </c>
      <c r="CG195" s="14"/>
      <c r="CH195" s="14"/>
    </row>
    <row r="196" spans="3:86" outlineLevel="1">
      <c r="E196" s="16"/>
      <c r="BR196"/>
      <c r="BS196"/>
      <c r="CG196" s="14"/>
      <c r="CH196" s="14"/>
    </row>
    <row r="197" spans="3:86" outlineLevel="1">
      <c r="E197" s="75" t="s">
        <v>223</v>
      </c>
      <c r="H197" t="s">
        <v>389</v>
      </c>
      <c r="BR197"/>
      <c r="BS197"/>
      <c r="CG197" s="14"/>
      <c r="CH197" s="14"/>
    </row>
    <row r="198" spans="3:86" outlineLevel="1">
      <c r="E198" s="94" t="s">
        <v>221</v>
      </c>
      <c r="Q198" s="119">
        <f>1-Q195</f>
        <v>0.9</v>
      </c>
      <c r="R198" s="119">
        <f t="shared" ref="R198:BM198" si="190">1-R195</f>
        <v>0.9</v>
      </c>
      <c r="S198" s="119">
        <f t="shared" si="190"/>
        <v>0.9</v>
      </c>
      <c r="T198" s="119">
        <f t="shared" si="190"/>
        <v>0.85</v>
      </c>
      <c r="U198" s="119">
        <f t="shared" si="190"/>
        <v>0.8</v>
      </c>
      <c r="V198" s="119">
        <f t="shared" si="190"/>
        <v>0.42000000000000004</v>
      </c>
      <c r="W198" s="119">
        <f t="shared" si="190"/>
        <v>0.42000000000000004</v>
      </c>
      <c r="X198" s="119">
        <f t="shared" si="190"/>
        <v>0.42000000000000004</v>
      </c>
      <c r="Y198" s="119">
        <f t="shared" si="190"/>
        <v>0.42000000000000004</v>
      </c>
      <c r="Z198" s="119">
        <f t="shared" si="190"/>
        <v>0.42000000000000004</v>
      </c>
      <c r="AA198" s="119">
        <f t="shared" si="190"/>
        <v>0.42000000000000004</v>
      </c>
      <c r="AB198" s="119">
        <f t="shared" si="190"/>
        <v>0.42000000000000004</v>
      </c>
      <c r="AC198" s="119">
        <f t="shared" si="190"/>
        <v>0.42000000000000004</v>
      </c>
      <c r="AD198" s="119">
        <f t="shared" si="190"/>
        <v>0.42000000000000004</v>
      </c>
      <c r="AE198" s="119">
        <f t="shared" si="190"/>
        <v>0.42000000000000004</v>
      </c>
      <c r="AF198" s="119">
        <f t="shared" si="190"/>
        <v>0.42000000000000004</v>
      </c>
      <c r="AG198" s="119">
        <f t="shared" si="190"/>
        <v>0.42000000000000004</v>
      </c>
      <c r="AH198" s="119">
        <f t="shared" si="190"/>
        <v>0.42000000000000004</v>
      </c>
      <c r="AI198" s="119">
        <f t="shared" si="190"/>
        <v>0.42000000000000004</v>
      </c>
      <c r="AJ198" s="119">
        <f t="shared" si="190"/>
        <v>0.42000000000000004</v>
      </c>
      <c r="AK198" s="119">
        <f t="shared" si="190"/>
        <v>0.42000000000000004</v>
      </c>
      <c r="AL198" s="119">
        <f t="shared" si="190"/>
        <v>0.42000000000000004</v>
      </c>
      <c r="AM198" s="119">
        <f t="shared" si="190"/>
        <v>0.42000000000000004</v>
      </c>
      <c r="AN198" s="119">
        <f t="shared" si="190"/>
        <v>0.42000000000000004</v>
      </c>
      <c r="AO198" s="119">
        <f t="shared" si="190"/>
        <v>0.42000000000000004</v>
      </c>
      <c r="AP198" s="119">
        <f t="shared" si="190"/>
        <v>0.42000000000000004</v>
      </c>
      <c r="AQ198" s="119">
        <f t="shared" si="190"/>
        <v>0.42000000000000004</v>
      </c>
      <c r="AR198" s="119">
        <f t="shared" si="190"/>
        <v>0.42000000000000004</v>
      </c>
      <c r="AS198" s="119">
        <f t="shared" si="190"/>
        <v>0.42000000000000004</v>
      </c>
      <c r="AT198" s="119">
        <f t="shared" si="190"/>
        <v>0.42000000000000004</v>
      </c>
      <c r="AU198" s="119">
        <f t="shared" si="190"/>
        <v>0.42000000000000004</v>
      </c>
      <c r="AV198" s="119">
        <f t="shared" si="190"/>
        <v>0.42000000000000004</v>
      </c>
      <c r="AW198" s="119">
        <f t="shared" si="190"/>
        <v>0.42000000000000004</v>
      </c>
      <c r="AX198" s="119">
        <f t="shared" si="190"/>
        <v>0.42000000000000004</v>
      </c>
      <c r="AY198" s="119">
        <f t="shared" si="190"/>
        <v>0.42000000000000004</v>
      </c>
      <c r="AZ198" s="119">
        <f t="shared" si="190"/>
        <v>0.42000000000000004</v>
      </c>
      <c r="BA198" s="119">
        <f t="shared" si="190"/>
        <v>0.42000000000000004</v>
      </c>
      <c r="BB198" s="119">
        <f t="shared" si="190"/>
        <v>0.42000000000000004</v>
      </c>
      <c r="BC198" s="119">
        <f t="shared" si="190"/>
        <v>0.42000000000000004</v>
      </c>
      <c r="BD198" s="119">
        <f t="shared" si="190"/>
        <v>0.42000000000000004</v>
      </c>
      <c r="BE198" s="119">
        <f t="shared" si="190"/>
        <v>0.42000000000000004</v>
      </c>
      <c r="BF198" s="119">
        <f t="shared" si="190"/>
        <v>0.42000000000000004</v>
      </c>
      <c r="BG198" s="119">
        <f t="shared" si="190"/>
        <v>0.42000000000000004</v>
      </c>
      <c r="BH198" s="119">
        <f t="shared" si="190"/>
        <v>0.42000000000000004</v>
      </c>
      <c r="BI198" s="119">
        <f t="shared" si="190"/>
        <v>0.42000000000000004</v>
      </c>
      <c r="BJ198" s="119">
        <f t="shared" si="190"/>
        <v>0.42000000000000004</v>
      </c>
      <c r="BK198" s="119">
        <f t="shared" si="190"/>
        <v>0.42000000000000004</v>
      </c>
      <c r="BL198" s="119">
        <f t="shared" si="190"/>
        <v>0.42000000000000004</v>
      </c>
      <c r="BM198" s="119">
        <f t="shared" si="190"/>
        <v>0.42000000000000004</v>
      </c>
      <c r="BN198" s="119">
        <f>1-BN195</f>
        <v>0.42000000000000004</v>
      </c>
      <c r="BO198" s="119">
        <f>1-BO195</f>
        <v>0.42000000000000004</v>
      </c>
      <c r="BP198" s="119">
        <f>1-BP195</f>
        <v>0.42000000000000004</v>
      </c>
      <c r="BQ198" s="119">
        <f t="shared" ref="BQ198:CD198" si="191">1-BQ195</f>
        <v>0.42000000000000004</v>
      </c>
      <c r="BR198" s="119">
        <f t="shared" si="191"/>
        <v>0.42000000000000004</v>
      </c>
      <c r="BS198" s="119">
        <f t="shared" si="191"/>
        <v>0.42000000000000004</v>
      </c>
      <c r="BT198" s="119">
        <f t="shared" si="191"/>
        <v>0.42000000000000004</v>
      </c>
      <c r="BU198" s="119">
        <f t="shared" si="191"/>
        <v>0.42000000000000004</v>
      </c>
      <c r="BV198" s="119">
        <f t="shared" si="191"/>
        <v>0.42000000000000004</v>
      </c>
      <c r="BW198" s="119">
        <f t="shared" si="191"/>
        <v>0.42000000000000004</v>
      </c>
      <c r="BX198" s="119">
        <f t="shared" si="191"/>
        <v>0.42000000000000004</v>
      </c>
      <c r="BY198" s="119">
        <f t="shared" si="191"/>
        <v>0.42000000000000004</v>
      </c>
      <c r="BZ198" s="119">
        <f t="shared" si="191"/>
        <v>0.42000000000000004</v>
      </c>
      <c r="CA198" s="119">
        <f t="shared" si="191"/>
        <v>0.42000000000000004</v>
      </c>
      <c r="CB198" s="119">
        <f t="shared" si="191"/>
        <v>0.42000000000000004</v>
      </c>
      <c r="CC198" s="119">
        <f t="shared" si="191"/>
        <v>0.42000000000000004</v>
      </c>
      <c r="CD198" s="119">
        <f t="shared" si="191"/>
        <v>0.42000000000000004</v>
      </c>
      <c r="CG198" s="14"/>
      <c r="CH198" s="14"/>
    </row>
    <row r="199" spans="3:86" outlineLevel="1">
      <c r="E199" s="16"/>
      <c r="BR199"/>
      <c r="BS199"/>
      <c r="CG199" s="14"/>
      <c r="CH199" s="14"/>
    </row>
    <row r="200" spans="3:86" outlineLevel="1">
      <c r="C200" s="72"/>
      <c r="D200" s="75" t="s">
        <v>224</v>
      </c>
      <c r="BR200"/>
      <c r="BS200"/>
      <c r="CG200" s="14"/>
      <c r="CH200" s="14"/>
    </row>
    <row r="201" spans="3:86" outlineLevel="1">
      <c r="E201" s="16"/>
      <c r="BR201"/>
      <c r="BS201"/>
      <c r="CG201" s="14"/>
      <c r="CH201" s="14"/>
    </row>
    <row r="202" spans="3:86" outlineLevel="1">
      <c r="E202" s="75" t="s">
        <v>225</v>
      </c>
      <c r="H202" t="s">
        <v>249</v>
      </c>
      <c r="BR202"/>
      <c r="BS202"/>
      <c r="CG202" s="14"/>
      <c r="CH202" s="14"/>
    </row>
    <row r="203" spans="3:86" outlineLevel="1">
      <c r="E203" s="95" t="s">
        <v>231</v>
      </c>
      <c r="BR203"/>
      <c r="BS203"/>
    </row>
    <row r="204" spans="3:86" outlineLevel="1">
      <c r="E204" s="62" t="s">
        <v>474</v>
      </c>
      <c r="G204" s="109"/>
      <c r="J204" t="s">
        <v>83</v>
      </c>
      <c r="Q204" s="171">
        <f>Q673</f>
        <v>0.89237976668198027</v>
      </c>
      <c r="R204" s="171">
        <f>R673</f>
        <v>0.88169601248847829</v>
      </c>
      <c r="S204" s="171">
        <f t="shared" ref="S204:Z204" si="192">S673</f>
        <v>0.82250000000000001</v>
      </c>
      <c r="T204" s="171">
        <f t="shared" si="192"/>
        <v>0.82250000000000001</v>
      </c>
      <c r="U204" s="171">
        <f t="shared" si="192"/>
        <v>0.82250000000000001</v>
      </c>
      <c r="V204" s="171">
        <f t="shared" si="192"/>
        <v>0.82250000000000001</v>
      </c>
      <c r="W204" s="171">
        <f t="shared" si="192"/>
        <v>0.82250000000000001</v>
      </c>
      <c r="X204" s="171">
        <f t="shared" si="192"/>
        <v>0.82250000000000001</v>
      </c>
      <c r="Y204" s="171">
        <f t="shared" si="192"/>
        <v>0.82250000000000001</v>
      </c>
      <c r="Z204" s="163">
        <f t="shared" si="192"/>
        <v>0.82250000000000001</v>
      </c>
      <c r="AA204" s="318">
        <f>Z204-1%</f>
        <v>0.8125</v>
      </c>
      <c r="AB204" s="318">
        <f t="shared" ref="AB204:AK204" si="193">AA204-0.5%</f>
        <v>0.8075</v>
      </c>
      <c r="AC204" s="318">
        <f t="shared" si="193"/>
        <v>0.80249999999999999</v>
      </c>
      <c r="AD204" s="318">
        <f t="shared" si="193"/>
        <v>0.79749999999999999</v>
      </c>
      <c r="AE204" s="318">
        <f t="shared" si="193"/>
        <v>0.79249999999999998</v>
      </c>
      <c r="AF204" s="318">
        <f t="shared" si="193"/>
        <v>0.78749999999999998</v>
      </c>
      <c r="AG204" s="318">
        <f t="shared" si="193"/>
        <v>0.78249999999999997</v>
      </c>
      <c r="AH204" s="318">
        <f t="shared" si="193"/>
        <v>0.77749999999999997</v>
      </c>
      <c r="AI204" s="318">
        <f t="shared" si="193"/>
        <v>0.77249999999999996</v>
      </c>
      <c r="AJ204" s="318">
        <f t="shared" si="193"/>
        <v>0.76749999999999996</v>
      </c>
      <c r="AK204" s="318">
        <f t="shared" si="193"/>
        <v>0.76249999999999996</v>
      </c>
      <c r="AL204" s="171">
        <f>AK204</f>
        <v>0.76249999999999996</v>
      </c>
      <c r="AM204" s="171">
        <f t="shared" ref="AM204:CD204" si="194">AL204</f>
        <v>0.76249999999999996</v>
      </c>
      <c r="AN204" s="171">
        <f t="shared" si="194"/>
        <v>0.76249999999999996</v>
      </c>
      <c r="AO204" s="171">
        <f t="shared" si="194"/>
        <v>0.76249999999999996</v>
      </c>
      <c r="AP204" s="171">
        <f t="shared" si="194"/>
        <v>0.76249999999999996</v>
      </c>
      <c r="AQ204" s="171">
        <f t="shared" si="194"/>
        <v>0.76249999999999996</v>
      </c>
      <c r="AR204" s="171">
        <f t="shared" si="194"/>
        <v>0.76249999999999996</v>
      </c>
      <c r="AS204" s="171">
        <f t="shared" si="194"/>
        <v>0.76249999999999996</v>
      </c>
      <c r="AT204" s="171">
        <f t="shared" si="194"/>
        <v>0.76249999999999996</v>
      </c>
      <c r="AU204" s="171">
        <f t="shared" si="194"/>
        <v>0.76249999999999996</v>
      </c>
      <c r="AV204" s="171">
        <f t="shared" si="194"/>
        <v>0.76249999999999996</v>
      </c>
      <c r="AW204" s="171">
        <f t="shared" si="194"/>
        <v>0.76249999999999996</v>
      </c>
      <c r="AX204" s="171">
        <f t="shared" si="194"/>
        <v>0.76249999999999996</v>
      </c>
      <c r="AY204" s="171">
        <f t="shared" si="194"/>
        <v>0.76249999999999996</v>
      </c>
      <c r="AZ204" s="171">
        <f t="shared" si="194"/>
        <v>0.76249999999999996</v>
      </c>
      <c r="BA204" s="171">
        <f t="shared" si="194"/>
        <v>0.76249999999999996</v>
      </c>
      <c r="BB204" s="171">
        <f t="shared" si="194"/>
        <v>0.76249999999999996</v>
      </c>
      <c r="BC204" s="171">
        <f t="shared" si="194"/>
        <v>0.76249999999999996</v>
      </c>
      <c r="BD204" s="171">
        <f t="shared" si="194"/>
        <v>0.76249999999999996</v>
      </c>
      <c r="BE204" s="171">
        <f t="shared" si="194"/>
        <v>0.76249999999999996</v>
      </c>
      <c r="BF204" s="171">
        <f t="shared" si="194"/>
        <v>0.76249999999999996</v>
      </c>
      <c r="BG204" s="171">
        <f t="shared" si="194"/>
        <v>0.76249999999999996</v>
      </c>
      <c r="BH204" s="171">
        <f t="shared" si="194"/>
        <v>0.76249999999999996</v>
      </c>
      <c r="BI204" s="171">
        <f t="shared" si="194"/>
        <v>0.76249999999999996</v>
      </c>
      <c r="BJ204" s="171">
        <f t="shared" si="194"/>
        <v>0.76249999999999996</v>
      </c>
      <c r="BK204" s="171">
        <f t="shared" si="194"/>
        <v>0.76249999999999996</v>
      </c>
      <c r="BL204" s="171">
        <f t="shared" si="194"/>
        <v>0.76249999999999996</v>
      </c>
      <c r="BM204" s="171">
        <f t="shared" si="194"/>
        <v>0.76249999999999996</v>
      </c>
      <c r="BN204" s="171">
        <f t="shared" si="194"/>
        <v>0.76249999999999996</v>
      </c>
      <c r="BO204" s="171">
        <f t="shared" si="194"/>
        <v>0.76249999999999996</v>
      </c>
      <c r="BP204" s="171">
        <f t="shared" si="194"/>
        <v>0.76249999999999996</v>
      </c>
      <c r="BQ204" s="171">
        <f t="shared" si="194"/>
        <v>0.76249999999999996</v>
      </c>
      <c r="BR204" s="171">
        <f t="shared" si="194"/>
        <v>0.76249999999999996</v>
      </c>
      <c r="BS204" s="171">
        <f t="shared" si="194"/>
        <v>0.76249999999999996</v>
      </c>
      <c r="BT204" s="171">
        <f t="shared" si="194"/>
        <v>0.76249999999999996</v>
      </c>
      <c r="BU204" s="171">
        <f t="shared" si="194"/>
        <v>0.76249999999999996</v>
      </c>
      <c r="BV204" s="171">
        <f t="shared" si="194"/>
        <v>0.76249999999999996</v>
      </c>
      <c r="BW204" s="171">
        <f t="shared" si="194"/>
        <v>0.76249999999999996</v>
      </c>
      <c r="BX204" s="171">
        <f t="shared" si="194"/>
        <v>0.76249999999999996</v>
      </c>
      <c r="BY204" s="171">
        <f t="shared" si="194"/>
        <v>0.76249999999999996</v>
      </c>
      <c r="BZ204" s="171">
        <f t="shared" si="194"/>
        <v>0.76249999999999996</v>
      </c>
      <c r="CA204" s="171">
        <f t="shared" si="194"/>
        <v>0.76249999999999996</v>
      </c>
      <c r="CB204" s="171">
        <f t="shared" si="194"/>
        <v>0.76249999999999996</v>
      </c>
      <c r="CC204" s="171">
        <f t="shared" si="194"/>
        <v>0.76249999999999996</v>
      </c>
      <c r="CD204" s="171">
        <f t="shared" si="194"/>
        <v>0.76249999999999996</v>
      </c>
    </row>
    <row r="205" spans="3:86" outlineLevel="1">
      <c r="E205" s="62"/>
      <c r="G205" s="109"/>
      <c r="BR205"/>
      <c r="BS205"/>
      <c r="CG205" s="14"/>
      <c r="CH205" s="14"/>
    </row>
    <row r="206" spans="3:86" outlineLevel="1">
      <c r="E206" s="62" t="s">
        <v>475</v>
      </c>
      <c r="G206" s="109"/>
      <c r="J206" t="s">
        <v>83</v>
      </c>
      <c r="Q206" s="119">
        <f>1-Q204</f>
        <v>0.10762023331801973</v>
      </c>
      <c r="R206" s="119">
        <f t="shared" ref="R206:AV206" si="195">1-R204</f>
        <v>0.11830398751152171</v>
      </c>
      <c r="S206" s="119">
        <f t="shared" si="195"/>
        <v>0.17749999999999999</v>
      </c>
      <c r="T206" s="119">
        <f t="shared" si="195"/>
        <v>0.17749999999999999</v>
      </c>
      <c r="U206" s="119">
        <f t="shared" si="195"/>
        <v>0.17749999999999999</v>
      </c>
      <c r="V206" s="119">
        <f t="shared" si="195"/>
        <v>0.17749999999999999</v>
      </c>
      <c r="W206" s="119">
        <f t="shared" si="195"/>
        <v>0.17749999999999999</v>
      </c>
      <c r="X206" s="119">
        <f t="shared" si="195"/>
        <v>0.17749999999999999</v>
      </c>
      <c r="Y206" s="119">
        <f t="shared" si="195"/>
        <v>0.17749999999999999</v>
      </c>
      <c r="Z206" s="119">
        <f t="shared" si="195"/>
        <v>0.17749999999999999</v>
      </c>
      <c r="AA206" s="119">
        <f t="shared" si="195"/>
        <v>0.1875</v>
      </c>
      <c r="AB206" s="119">
        <f t="shared" si="195"/>
        <v>0.1925</v>
      </c>
      <c r="AC206" s="119">
        <f t="shared" si="195"/>
        <v>0.19750000000000001</v>
      </c>
      <c r="AD206" s="119">
        <f t="shared" si="195"/>
        <v>0.20250000000000001</v>
      </c>
      <c r="AE206" s="119">
        <f t="shared" si="195"/>
        <v>0.20750000000000002</v>
      </c>
      <c r="AF206" s="119">
        <f t="shared" si="195"/>
        <v>0.21250000000000002</v>
      </c>
      <c r="AG206" s="119">
        <f t="shared" si="195"/>
        <v>0.21750000000000003</v>
      </c>
      <c r="AH206" s="119">
        <f t="shared" si="195"/>
        <v>0.22250000000000003</v>
      </c>
      <c r="AI206" s="119">
        <f t="shared" si="195"/>
        <v>0.22750000000000004</v>
      </c>
      <c r="AJ206" s="119">
        <f t="shared" si="195"/>
        <v>0.23250000000000004</v>
      </c>
      <c r="AK206" s="119">
        <f t="shared" si="195"/>
        <v>0.23750000000000004</v>
      </c>
      <c r="AL206" s="119">
        <f t="shared" si="195"/>
        <v>0.23750000000000004</v>
      </c>
      <c r="AM206" s="119">
        <f t="shared" si="195"/>
        <v>0.23750000000000004</v>
      </c>
      <c r="AN206" s="119">
        <f t="shared" si="195"/>
        <v>0.23750000000000004</v>
      </c>
      <c r="AO206" s="119">
        <f t="shared" si="195"/>
        <v>0.23750000000000004</v>
      </c>
      <c r="AP206" s="119">
        <f t="shared" si="195"/>
        <v>0.23750000000000004</v>
      </c>
      <c r="AQ206" s="119">
        <f t="shared" si="195"/>
        <v>0.23750000000000004</v>
      </c>
      <c r="AR206" s="119">
        <f t="shared" si="195"/>
        <v>0.23750000000000004</v>
      </c>
      <c r="AS206" s="119">
        <f t="shared" si="195"/>
        <v>0.23750000000000004</v>
      </c>
      <c r="AT206" s="119">
        <f t="shared" si="195"/>
        <v>0.23750000000000004</v>
      </c>
      <c r="AU206" s="119">
        <f t="shared" si="195"/>
        <v>0.23750000000000004</v>
      </c>
      <c r="AV206" s="119">
        <f t="shared" si="195"/>
        <v>0.23750000000000004</v>
      </c>
      <c r="AW206" s="119">
        <f t="shared" ref="AW206:BM206" si="196">1-AW204</f>
        <v>0.23750000000000004</v>
      </c>
      <c r="AX206" s="119">
        <f t="shared" si="196"/>
        <v>0.23750000000000004</v>
      </c>
      <c r="AY206" s="119">
        <f t="shared" si="196"/>
        <v>0.23750000000000004</v>
      </c>
      <c r="AZ206" s="119">
        <f t="shared" si="196"/>
        <v>0.23750000000000004</v>
      </c>
      <c r="BA206" s="119">
        <f t="shared" si="196"/>
        <v>0.23750000000000004</v>
      </c>
      <c r="BB206" s="119">
        <f t="shared" si="196"/>
        <v>0.23750000000000004</v>
      </c>
      <c r="BC206" s="119">
        <f t="shared" si="196"/>
        <v>0.23750000000000004</v>
      </c>
      <c r="BD206" s="119">
        <f t="shared" si="196"/>
        <v>0.23750000000000004</v>
      </c>
      <c r="BE206" s="119">
        <f t="shared" si="196"/>
        <v>0.23750000000000004</v>
      </c>
      <c r="BF206" s="119">
        <f t="shared" si="196"/>
        <v>0.23750000000000004</v>
      </c>
      <c r="BG206" s="119">
        <f t="shared" si="196"/>
        <v>0.23750000000000004</v>
      </c>
      <c r="BH206" s="119">
        <f t="shared" si="196"/>
        <v>0.23750000000000004</v>
      </c>
      <c r="BI206" s="119">
        <f t="shared" si="196"/>
        <v>0.23750000000000004</v>
      </c>
      <c r="BJ206" s="119">
        <f t="shared" si="196"/>
        <v>0.23750000000000004</v>
      </c>
      <c r="BK206" s="119">
        <f t="shared" si="196"/>
        <v>0.23750000000000004</v>
      </c>
      <c r="BL206" s="119">
        <f t="shared" si="196"/>
        <v>0.23750000000000004</v>
      </c>
      <c r="BM206" s="119">
        <f t="shared" si="196"/>
        <v>0.23750000000000004</v>
      </c>
      <c r="BN206" s="119">
        <f>1-BN204</f>
        <v>0.23750000000000004</v>
      </c>
      <c r="BO206" s="119">
        <f>1-BO204</f>
        <v>0.23750000000000004</v>
      </c>
      <c r="BP206" s="119">
        <f>1-BP204</f>
        <v>0.23750000000000004</v>
      </c>
      <c r="BQ206" s="119">
        <f t="shared" ref="BQ206:CD206" si="197">1-BQ204</f>
        <v>0.23750000000000004</v>
      </c>
      <c r="BR206" s="119">
        <f t="shared" si="197"/>
        <v>0.23750000000000004</v>
      </c>
      <c r="BS206" s="119">
        <f t="shared" si="197"/>
        <v>0.23750000000000004</v>
      </c>
      <c r="BT206" s="119">
        <f t="shared" si="197"/>
        <v>0.23750000000000004</v>
      </c>
      <c r="BU206" s="119">
        <f t="shared" si="197"/>
        <v>0.23750000000000004</v>
      </c>
      <c r="BV206" s="119">
        <f t="shared" si="197"/>
        <v>0.23750000000000004</v>
      </c>
      <c r="BW206" s="119">
        <f t="shared" si="197"/>
        <v>0.23750000000000004</v>
      </c>
      <c r="BX206" s="119">
        <f t="shared" si="197"/>
        <v>0.23750000000000004</v>
      </c>
      <c r="BY206" s="119">
        <f t="shared" si="197"/>
        <v>0.23750000000000004</v>
      </c>
      <c r="BZ206" s="119">
        <f t="shared" si="197"/>
        <v>0.23750000000000004</v>
      </c>
      <c r="CA206" s="119">
        <f t="shared" si="197"/>
        <v>0.23750000000000004</v>
      </c>
      <c r="CB206" s="119">
        <f t="shared" si="197"/>
        <v>0.23750000000000004</v>
      </c>
      <c r="CC206" s="119">
        <f t="shared" si="197"/>
        <v>0.23750000000000004</v>
      </c>
      <c r="CD206" s="119">
        <f t="shared" si="197"/>
        <v>0.23750000000000004</v>
      </c>
      <c r="CG206" s="14"/>
      <c r="CH206" s="14"/>
    </row>
    <row r="207" spans="3:86" outlineLevel="1">
      <c r="E207" s="62"/>
      <c r="BR207"/>
      <c r="BS207"/>
      <c r="CG207" s="14"/>
      <c r="CH207" s="14"/>
    </row>
    <row r="208" spans="3:86" outlineLevel="1">
      <c r="E208" s="16"/>
      <c r="BR208"/>
      <c r="BS208"/>
      <c r="CG208" s="14"/>
      <c r="CH208" s="14"/>
    </row>
    <row r="209" spans="3:86" outlineLevel="1">
      <c r="C209" s="87" t="s">
        <v>200</v>
      </c>
      <c r="D209" s="20"/>
      <c r="E209" s="20"/>
      <c r="BR209"/>
      <c r="BS209"/>
      <c r="CG209" s="14"/>
      <c r="CH209" s="14"/>
    </row>
    <row r="210" spans="3:86" outlineLevel="1">
      <c r="BR210"/>
      <c r="BS210"/>
      <c r="CG210" s="14"/>
      <c r="CH210" s="14"/>
    </row>
    <row r="211" spans="3:86" outlineLevel="1">
      <c r="D211" s="75" t="s">
        <v>232</v>
      </c>
      <c r="E211" s="20"/>
      <c r="BR211"/>
      <c r="BS211"/>
      <c r="CG211" s="14"/>
      <c r="CH211" s="14"/>
    </row>
    <row r="212" spans="3:86" outlineLevel="1">
      <c r="BR212"/>
      <c r="BS212"/>
      <c r="CG212" s="14"/>
      <c r="CH212" s="14"/>
    </row>
    <row r="213" spans="3:86" outlineLevel="1">
      <c r="E213" s="75" t="s">
        <v>233</v>
      </c>
      <c r="BR213"/>
      <c r="BS213"/>
      <c r="CG213" s="14"/>
      <c r="CH213" s="14"/>
    </row>
    <row r="214" spans="3:86" outlineLevel="1">
      <c r="E214" s="94" t="s">
        <v>221</v>
      </c>
      <c r="Q214" s="227">
        <f t="shared" ref="Q214:Z214" si="198">Q667/Q$656</f>
        <v>1.4636148662426031E-2</v>
      </c>
      <c r="R214" s="227">
        <f t="shared" si="198"/>
        <v>1.6268346996332412E-2</v>
      </c>
      <c r="S214" s="227">
        <f t="shared" si="198"/>
        <v>1.6451822660239066E-2</v>
      </c>
      <c r="T214" s="227">
        <f t="shared" si="198"/>
        <v>2.013017918442574E-2</v>
      </c>
      <c r="U214" s="227">
        <f t="shared" si="198"/>
        <v>2.1909024365084923E-2</v>
      </c>
      <c r="V214" s="227">
        <f t="shared" si="198"/>
        <v>2.2850341171822094E-2</v>
      </c>
      <c r="W214" s="227">
        <f t="shared" si="198"/>
        <v>2.5587526816234048E-2</v>
      </c>
      <c r="X214" s="227">
        <f t="shared" si="198"/>
        <v>2.6794724492403797E-2</v>
      </c>
      <c r="Y214" s="227">
        <f t="shared" si="198"/>
        <v>2.5823682232321447E-2</v>
      </c>
      <c r="Z214" s="227">
        <f t="shared" si="198"/>
        <v>2.7287239034957902E-2</v>
      </c>
      <c r="AA214" s="138">
        <f t="shared" ref="AA214:BN214" si="199">Z214</f>
        <v>2.7287239034957902E-2</v>
      </c>
      <c r="AB214" s="138">
        <f t="shared" si="199"/>
        <v>2.7287239034957902E-2</v>
      </c>
      <c r="AC214" s="138">
        <f t="shared" si="199"/>
        <v>2.7287239034957902E-2</v>
      </c>
      <c r="AD214" s="138">
        <f t="shared" si="199"/>
        <v>2.7287239034957902E-2</v>
      </c>
      <c r="AE214" s="138">
        <f t="shared" si="199"/>
        <v>2.7287239034957902E-2</v>
      </c>
      <c r="AF214" s="138">
        <f t="shared" si="199"/>
        <v>2.7287239034957902E-2</v>
      </c>
      <c r="AG214" s="138">
        <f t="shared" si="199"/>
        <v>2.7287239034957902E-2</v>
      </c>
      <c r="AH214" s="138">
        <f t="shared" si="199"/>
        <v>2.7287239034957902E-2</v>
      </c>
      <c r="AI214" s="138">
        <f t="shared" si="199"/>
        <v>2.7287239034957902E-2</v>
      </c>
      <c r="AJ214" s="138">
        <f t="shared" si="199"/>
        <v>2.7287239034957902E-2</v>
      </c>
      <c r="AK214" s="138">
        <f t="shared" si="199"/>
        <v>2.7287239034957902E-2</v>
      </c>
      <c r="AL214" s="138">
        <f t="shared" si="199"/>
        <v>2.7287239034957902E-2</v>
      </c>
      <c r="AM214" s="138">
        <f t="shared" si="199"/>
        <v>2.7287239034957902E-2</v>
      </c>
      <c r="AN214" s="138">
        <f t="shared" si="199"/>
        <v>2.7287239034957902E-2</v>
      </c>
      <c r="AO214" s="138">
        <f t="shared" si="199"/>
        <v>2.7287239034957902E-2</v>
      </c>
      <c r="AP214" s="138">
        <f t="shared" si="199"/>
        <v>2.7287239034957902E-2</v>
      </c>
      <c r="AQ214" s="138">
        <f t="shared" si="199"/>
        <v>2.7287239034957902E-2</v>
      </c>
      <c r="AR214" s="138">
        <f t="shared" si="199"/>
        <v>2.7287239034957902E-2</v>
      </c>
      <c r="AS214" s="138">
        <f t="shared" si="199"/>
        <v>2.7287239034957902E-2</v>
      </c>
      <c r="AT214" s="138">
        <f t="shared" si="199"/>
        <v>2.7287239034957902E-2</v>
      </c>
      <c r="AU214" s="138">
        <f t="shared" si="199"/>
        <v>2.7287239034957902E-2</v>
      </c>
      <c r="AV214" s="138">
        <f t="shared" si="199"/>
        <v>2.7287239034957902E-2</v>
      </c>
      <c r="AW214" s="138">
        <f t="shared" si="199"/>
        <v>2.7287239034957902E-2</v>
      </c>
      <c r="AX214" s="138">
        <f t="shared" si="199"/>
        <v>2.7287239034957902E-2</v>
      </c>
      <c r="AY214" s="138">
        <f t="shared" si="199"/>
        <v>2.7287239034957902E-2</v>
      </c>
      <c r="AZ214" s="138">
        <f t="shared" si="199"/>
        <v>2.7287239034957902E-2</v>
      </c>
      <c r="BA214" s="138">
        <f t="shared" si="199"/>
        <v>2.7287239034957902E-2</v>
      </c>
      <c r="BB214" s="138">
        <f t="shared" si="199"/>
        <v>2.7287239034957902E-2</v>
      </c>
      <c r="BC214" s="138">
        <f t="shared" si="199"/>
        <v>2.7287239034957902E-2</v>
      </c>
      <c r="BD214" s="138">
        <f t="shared" si="199"/>
        <v>2.7287239034957902E-2</v>
      </c>
      <c r="BE214" s="138">
        <f t="shared" si="199"/>
        <v>2.7287239034957902E-2</v>
      </c>
      <c r="BF214" s="138">
        <f t="shared" si="199"/>
        <v>2.7287239034957902E-2</v>
      </c>
      <c r="BG214" s="138">
        <f t="shared" si="199"/>
        <v>2.7287239034957902E-2</v>
      </c>
      <c r="BH214" s="138">
        <f t="shared" si="199"/>
        <v>2.7287239034957902E-2</v>
      </c>
      <c r="BI214" s="138">
        <f t="shared" si="199"/>
        <v>2.7287239034957902E-2</v>
      </c>
      <c r="BJ214" s="138">
        <f t="shared" si="199"/>
        <v>2.7287239034957902E-2</v>
      </c>
      <c r="BK214" s="138">
        <f t="shared" si="199"/>
        <v>2.7287239034957902E-2</v>
      </c>
      <c r="BL214" s="138">
        <f t="shared" si="199"/>
        <v>2.7287239034957902E-2</v>
      </c>
      <c r="BM214" s="138">
        <f t="shared" si="199"/>
        <v>2.7287239034957902E-2</v>
      </c>
      <c r="BN214" s="138">
        <f t="shared" si="199"/>
        <v>2.7287239034957902E-2</v>
      </c>
      <c r="BO214" s="138">
        <f>BN214</f>
        <v>2.7287239034957902E-2</v>
      </c>
      <c r="BP214" s="138">
        <f>BO214</f>
        <v>2.7287239034957902E-2</v>
      </c>
      <c r="BQ214" s="138">
        <f t="shared" ref="BQ214:CD214" si="200">BP214</f>
        <v>2.7287239034957902E-2</v>
      </c>
      <c r="BR214" s="138">
        <f t="shared" si="200"/>
        <v>2.7287239034957902E-2</v>
      </c>
      <c r="BS214" s="138">
        <f t="shared" si="200"/>
        <v>2.7287239034957902E-2</v>
      </c>
      <c r="BT214" s="138">
        <f t="shared" si="200"/>
        <v>2.7287239034957902E-2</v>
      </c>
      <c r="BU214" s="138">
        <f t="shared" si="200"/>
        <v>2.7287239034957902E-2</v>
      </c>
      <c r="BV214" s="138">
        <f t="shared" si="200"/>
        <v>2.7287239034957902E-2</v>
      </c>
      <c r="BW214" s="138">
        <f t="shared" si="200"/>
        <v>2.7287239034957902E-2</v>
      </c>
      <c r="BX214" s="138">
        <f t="shared" si="200"/>
        <v>2.7287239034957902E-2</v>
      </c>
      <c r="BY214" s="138">
        <f t="shared" si="200"/>
        <v>2.7287239034957902E-2</v>
      </c>
      <c r="BZ214" s="138">
        <f t="shared" si="200"/>
        <v>2.7287239034957902E-2</v>
      </c>
      <c r="CA214" s="138">
        <f t="shared" si="200"/>
        <v>2.7287239034957902E-2</v>
      </c>
      <c r="CB214" s="138">
        <f t="shared" si="200"/>
        <v>2.7287239034957902E-2</v>
      </c>
      <c r="CC214" s="138">
        <f t="shared" si="200"/>
        <v>2.7287239034957902E-2</v>
      </c>
      <c r="CD214" s="138">
        <f t="shared" si="200"/>
        <v>2.7287239034957902E-2</v>
      </c>
    </row>
    <row r="215" spans="3:86" outlineLevel="1">
      <c r="E215" s="71"/>
      <c r="BR215"/>
      <c r="BS215"/>
    </row>
    <row r="216" spans="3:86" outlineLevel="1">
      <c r="E216" s="75" t="s">
        <v>234</v>
      </c>
      <c r="BR216"/>
      <c r="BS216"/>
    </row>
    <row r="217" spans="3:86" outlineLevel="1">
      <c r="E217" s="94" t="s">
        <v>221</v>
      </c>
      <c r="G217" s="59" t="s">
        <v>303</v>
      </c>
      <c r="Q217" s="174">
        <f>R217</f>
        <v>3.0000000000000001E-3</v>
      </c>
      <c r="R217" s="174">
        <f>S217</f>
        <v>3.0000000000000001E-3</v>
      </c>
      <c r="S217" s="174">
        <f>T217</f>
        <v>3.0000000000000001E-3</v>
      </c>
      <c r="T217" s="175">
        <v>3.0000000000000001E-3</v>
      </c>
      <c r="U217" s="174">
        <f>T217</f>
        <v>3.0000000000000001E-3</v>
      </c>
      <c r="V217" s="174">
        <f t="shared" ref="V217:BN217" si="201">U217</f>
        <v>3.0000000000000001E-3</v>
      </c>
      <c r="W217" s="174">
        <f t="shared" si="201"/>
        <v>3.0000000000000001E-3</v>
      </c>
      <c r="X217" s="174">
        <f t="shared" si="201"/>
        <v>3.0000000000000001E-3</v>
      </c>
      <c r="Y217" s="174">
        <f t="shared" si="201"/>
        <v>3.0000000000000001E-3</v>
      </c>
      <c r="Z217" s="174">
        <f t="shared" si="201"/>
        <v>3.0000000000000001E-3</v>
      </c>
      <c r="AA217" s="174">
        <f t="shared" si="201"/>
        <v>3.0000000000000001E-3</v>
      </c>
      <c r="AB217" s="174">
        <f t="shared" si="201"/>
        <v>3.0000000000000001E-3</v>
      </c>
      <c r="AC217" s="174">
        <f t="shared" si="201"/>
        <v>3.0000000000000001E-3</v>
      </c>
      <c r="AD217" s="174">
        <f t="shared" si="201"/>
        <v>3.0000000000000001E-3</v>
      </c>
      <c r="AE217" s="174">
        <f t="shared" si="201"/>
        <v>3.0000000000000001E-3</v>
      </c>
      <c r="AF217" s="174">
        <f t="shared" si="201"/>
        <v>3.0000000000000001E-3</v>
      </c>
      <c r="AG217" s="174">
        <f t="shared" si="201"/>
        <v>3.0000000000000001E-3</v>
      </c>
      <c r="AH217" s="174">
        <f t="shared" si="201"/>
        <v>3.0000000000000001E-3</v>
      </c>
      <c r="AI217" s="174">
        <f t="shared" si="201"/>
        <v>3.0000000000000001E-3</v>
      </c>
      <c r="AJ217" s="174">
        <f t="shared" si="201"/>
        <v>3.0000000000000001E-3</v>
      </c>
      <c r="AK217" s="174">
        <f t="shared" si="201"/>
        <v>3.0000000000000001E-3</v>
      </c>
      <c r="AL217" s="174">
        <f t="shared" si="201"/>
        <v>3.0000000000000001E-3</v>
      </c>
      <c r="AM217" s="174">
        <f t="shared" si="201"/>
        <v>3.0000000000000001E-3</v>
      </c>
      <c r="AN217" s="174">
        <f t="shared" si="201"/>
        <v>3.0000000000000001E-3</v>
      </c>
      <c r="AO217" s="174">
        <f t="shared" si="201"/>
        <v>3.0000000000000001E-3</v>
      </c>
      <c r="AP217" s="174">
        <f t="shared" si="201"/>
        <v>3.0000000000000001E-3</v>
      </c>
      <c r="AQ217" s="174">
        <f t="shared" si="201"/>
        <v>3.0000000000000001E-3</v>
      </c>
      <c r="AR217" s="174">
        <f t="shared" si="201"/>
        <v>3.0000000000000001E-3</v>
      </c>
      <c r="AS217" s="174">
        <f t="shared" si="201"/>
        <v>3.0000000000000001E-3</v>
      </c>
      <c r="AT217" s="174">
        <f t="shared" si="201"/>
        <v>3.0000000000000001E-3</v>
      </c>
      <c r="AU217" s="174">
        <f t="shared" si="201"/>
        <v>3.0000000000000001E-3</v>
      </c>
      <c r="AV217" s="174">
        <f t="shared" si="201"/>
        <v>3.0000000000000001E-3</v>
      </c>
      <c r="AW217" s="174">
        <f t="shared" si="201"/>
        <v>3.0000000000000001E-3</v>
      </c>
      <c r="AX217" s="174">
        <f t="shared" si="201"/>
        <v>3.0000000000000001E-3</v>
      </c>
      <c r="AY217" s="174">
        <f t="shared" si="201"/>
        <v>3.0000000000000001E-3</v>
      </c>
      <c r="AZ217" s="174">
        <f t="shared" si="201"/>
        <v>3.0000000000000001E-3</v>
      </c>
      <c r="BA217" s="174">
        <f t="shared" si="201"/>
        <v>3.0000000000000001E-3</v>
      </c>
      <c r="BB217" s="174">
        <f t="shared" si="201"/>
        <v>3.0000000000000001E-3</v>
      </c>
      <c r="BC217" s="174">
        <f t="shared" si="201"/>
        <v>3.0000000000000001E-3</v>
      </c>
      <c r="BD217" s="174">
        <f t="shared" si="201"/>
        <v>3.0000000000000001E-3</v>
      </c>
      <c r="BE217" s="174">
        <f t="shared" si="201"/>
        <v>3.0000000000000001E-3</v>
      </c>
      <c r="BF217" s="174">
        <f t="shared" si="201"/>
        <v>3.0000000000000001E-3</v>
      </c>
      <c r="BG217" s="174">
        <f t="shared" si="201"/>
        <v>3.0000000000000001E-3</v>
      </c>
      <c r="BH217" s="174">
        <f t="shared" si="201"/>
        <v>3.0000000000000001E-3</v>
      </c>
      <c r="BI217" s="174">
        <f t="shared" si="201"/>
        <v>3.0000000000000001E-3</v>
      </c>
      <c r="BJ217" s="174">
        <f t="shared" si="201"/>
        <v>3.0000000000000001E-3</v>
      </c>
      <c r="BK217" s="174">
        <f t="shared" si="201"/>
        <v>3.0000000000000001E-3</v>
      </c>
      <c r="BL217" s="174">
        <f t="shared" si="201"/>
        <v>3.0000000000000001E-3</v>
      </c>
      <c r="BM217" s="174">
        <f t="shared" si="201"/>
        <v>3.0000000000000001E-3</v>
      </c>
      <c r="BN217" s="174">
        <f t="shared" si="201"/>
        <v>3.0000000000000001E-3</v>
      </c>
      <c r="BO217" s="174">
        <f>BN217</f>
        <v>3.0000000000000001E-3</v>
      </c>
      <c r="BP217" s="174">
        <f>BO217</f>
        <v>3.0000000000000001E-3</v>
      </c>
      <c r="BQ217" s="174">
        <f t="shared" ref="BQ217:CD217" si="202">BP217</f>
        <v>3.0000000000000001E-3</v>
      </c>
      <c r="BR217" s="174">
        <f t="shared" si="202"/>
        <v>3.0000000000000001E-3</v>
      </c>
      <c r="BS217" s="174">
        <f t="shared" si="202"/>
        <v>3.0000000000000001E-3</v>
      </c>
      <c r="BT217" s="174">
        <f t="shared" si="202"/>
        <v>3.0000000000000001E-3</v>
      </c>
      <c r="BU217" s="174">
        <f t="shared" si="202"/>
        <v>3.0000000000000001E-3</v>
      </c>
      <c r="BV217" s="174">
        <f t="shared" si="202"/>
        <v>3.0000000000000001E-3</v>
      </c>
      <c r="BW217" s="174">
        <f t="shared" si="202"/>
        <v>3.0000000000000001E-3</v>
      </c>
      <c r="BX217" s="174">
        <f t="shared" si="202"/>
        <v>3.0000000000000001E-3</v>
      </c>
      <c r="BY217" s="174">
        <f t="shared" si="202"/>
        <v>3.0000000000000001E-3</v>
      </c>
      <c r="BZ217" s="174">
        <f t="shared" si="202"/>
        <v>3.0000000000000001E-3</v>
      </c>
      <c r="CA217" s="174">
        <f t="shared" si="202"/>
        <v>3.0000000000000001E-3</v>
      </c>
      <c r="CB217" s="174">
        <f t="shared" si="202"/>
        <v>3.0000000000000001E-3</v>
      </c>
      <c r="CC217" s="174">
        <f t="shared" si="202"/>
        <v>3.0000000000000001E-3</v>
      </c>
      <c r="CD217" s="174">
        <f t="shared" si="202"/>
        <v>3.0000000000000001E-3</v>
      </c>
      <c r="CG217" s="14"/>
      <c r="CH217" s="14"/>
    </row>
    <row r="218" spans="3:86" outlineLevel="1">
      <c r="E218" s="71"/>
      <c r="BR218"/>
      <c r="BS218"/>
      <c r="CG218" s="14"/>
      <c r="CH218" s="14"/>
    </row>
    <row r="219" spans="3:86" outlineLevel="1">
      <c r="E219" s="16" t="s">
        <v>235</v>
      </c>
      <c r="BR219"/>
      <c r="BS219"/>
      <c r="CG219" s="14"/>
      <c r="CH219" s="14"/>
    </row>
    <row r="220" spans="3:86" outlineLevel="1">
      <c r="E220" s="94" t="s">
        <v>221</v>
      </c>
      <c r="Q220" s="119">
        <f>1-Q214-Q217</f>
        <v>0.98236385133757398</v>
      </c>
      <c r="R220" s="119">
        <f>1-R214-R217</f>
        <v>0.9807316530036676</v>
      </c>
      <c r="S220" s="119">
        <f t="shared" ref="S220:BM220" si="203">1-S214-S217</f>
        <v>0.98054817733976096</v>
      </c>
      <c r="T220" s="119">
        <f t="shared" si="203"/>
        <v>0.97686982081557427</v>
      </c>
      <c r="U220" s="119">
        <f t="shared" si="203"/>
        <v>0.97509097563491509</v>
      </c>
      <c r="V220" s="119">
        <f t="shared" si="203"/>
        <v>0.97414965882817794</v>
      </c>
      <c r="W220" s="119">
        <f t="shared" si="203"/>
        <v>0.971412473183766</v>
      </c>
      <c r="X220" s="119">
        <f t="shared" si="203"/>
        <v>0.97020527550759617</v>
      </c>
      <c r="Y220" s="119">
        <f t="shared" si="203"/>
        <v>0.97117631776767854</v>
      </c>
      <c r="Z220" s="119">
        <f t="shared" si="203"/>
        <v>0.96971276096504211</v>
      </c>
      <c r="AA220" s="119">
        <f t="shared" si="203"/>
        <v>0.96971276096504211</v>
      </c>
      <c r="AB220" s="119">
        <f t="shared" si="203"/>
        <v>0.96971276096504211</v>
      </c>
      <c r="AC220" s="119">
        <f t="shared" si="203"/>
        <v>0.96971276096504211</v>
      </c>
      <c r="AD220" s="119">
        <f t="shared" si="203"/>
        <v>0.96971276096504211</v>
      </c>
      <c r="AE220" s="119">
        <f t="shared" si="203"/>
        <v>0.96971276096504211</v>
      </c>
      <c r="AF220" s="119">
        <f t="shared" si="203"/>
        <v>0.96971276096504211</v>
      </c>
      <c r="AG220" s="119">
        <f t="shared" si="203"/>
        <v>0.96971276096504211</v>
      </c>
      <c r="AH220" s="119">
        <f t="shared" si="203"/>
        <v>0.96971276096504211</v>
      </c>
      <c r="AI220" s="119">
        <f t="shared" si="203"/>
        <v>0.96971276096504211</v>
      </c>
      <c r="AJ220" s="119">
        <f t="shared" si="203"/>
        <v>0.96971276096504211</v>
      </c>
      <c r="AK220" s="119">
        <f t="shared" si="203"/>
        <v>0.96971276096504211</v>
      </c>
      <c r="AL220" s="119">
        <f t="shared" si="203"/>
        <v>0.96971276096504211</v>
      </c>
      <c r="AM220" s="119">
        <f t="shared" si="203"/>
        <v>0.96971276096504211</v>
      </c>
      <c r="AN220" s="119">
        <f t="shared" si="203"/>
        <v>0.96971276096504211</v>
      </c>
      <c r="AO220" s="119">
        <f t="shared" si="203"/>
        <v>0.96971276096504211</v>
      </c>
      <c r="AP220" s="119">
        <f t="shared" si="203"/>
        <v>0.96971276096504211</v>
      </c>
      <c r="AQ220" s="119">
        <f t="shared" si="203"/>
        <v>0.96971276096504211</v>
      </c>
      <c r="AR220" s="119">
        <f t="shared" si="203"/>
        <v>0.96971276096504211</v>
      </c>
      <c r="AS220" s="119">
        <f t="shared" si="203"/>
        <v>0.96971276096504211</v>
      </c>
      <c r="AT220" s="119">
        <f t="shared" si="203"/>
        <v>0.96971276096504211</v>
      </c>
      <c r="AU220" s="119">
        <f t="shared" si="203"/>
        <v>0.96971276096504211</v>
      </c>
      <c r="AV220" s="119">
        <f t="shared" si="203"/>
        <v>0.96971276096504211</v>
      </c>
      <c r="AW220" s="119">
        <f t="shared" si="203"/>
        <v>0.96971276096504211</v>
      </c>
      <c r="AX220" s="119">
        <f t="shared" si="203"/>
        <v>0.96971276096504211</v>
      </c>
      <c r="AY220" s="119">
        <f t="shared" si="203"/>
        <v>0.96971276096504211</v>
      </c>
      <c r="AZ220" s="119">
        <f t="shared" si="203"/>
        <v>0.96971276096504211</v>
      </c>
      <c r="BA220" s="119">
        <f t="shared" si="203"/>
        <v>0.96971276096504211</v>
      </c>
      <c r="BB220" s="119">
        <f t="shared" si="203"/>
        <v>0.96971276096504211</v>
      </c>
      <c r="BC220" s="119">
        <f t="shared" si="203"/>
        <v>0.96971276096504211</v>
      </c>
      <c r="BD220" s="119">
        <f t="shared" si="203"/>
        <v>0.96971276096504211</v>
      </c>
      <c r="BE220" s="119">
        <f t="shared" si="203"/>
        <v>0.96971276096504211</v>
      </c>
      <c r="BF220" s="119">
        <f t="shared" si="203"/>
        <v>0.96971276096504211</v>
      </c>
      <c r="BG220" s="119">
        <f t="shared" si="203"/>
        <v>0.96971276096504211</v>
      </c>
      <c r="BH220" s="119">
        <f t="shared" si="203"/>
        <v>0.96971276096504211</v>
      </c>
      <c r="BI220" s="119">
        <f t="shared" si="203"/>
        <v>0.96971276096504211</v>
      </c>
      <c r="BJ220" s="119">
        <f t="shared" si="203"/>
        <v>0.96971276096504211</v>
      </c>
      <c r="BK220" s="119">
        <f t="shared" si="203"/>
        <v>0.96971276096504211</v>
      </c>
      <c r="BL220" s="119">
        <f t="shared" si="203"/>
        <v>0.96971276096504211</v>
      </c>
      <c r="BM220" s="119">
        <f t="shared" si="203"/>
        <v>0.96971276096504211</v>
      </c>
      <c r="BN220" s="119">
        <f>1-BN214-BN217</f>
        <v>0.96971276096504211</v>
      </c>
      <c r="BO220" s="119">
        <f>1-BO214-BO217</f>
        <v>0.96971276096504211</v>
      </c>
      <c r="BP220" s="119">
        <f>1-BP214-BP217</f>
        <v>0.96971276096504211</v>
      </c>
      <c r="BQ220" s="119">
        <f t="shared" ref="BQ220:CD220" si="204">1-BQ214-BQ217</f>
        <v>0.96971276096504211</v>
      </c>
      <c r="BR220" s="119">
        <f t="shared" si="204"/>
        <v>0.96971276096504211</v>
      </c>
      <c r="BS220" s="119">
        <f t="shared" si="204"/>
        <v>0.96971276096504211</v>
      </c>
      <c r="BT220" s="119">
        <f t="shared" si="204"/>
        <v>0.96971276096504211</v>
      </c>
      <c r="BU220" s="119">
        <f t="shared" si="204"/>
        <v>0.96971276096504211</v>
      </c>
      <c r="BV220" s="119">
        <f t="shared" si="204"/>
        <v>0.96971276096504211</v>
      </c>
      <c r="BW220" s="119">
        <f t="shared" si="204"/>
        <v>0.96971276096504211</v>
      </c>
      <c r="BX220" s="119">
        <f t="shared" si="204"/>
        <v>0.96971276096504211</v>
      </c>
      <c r="BY220" s="119">
        <f t="shared" si="204"/>
        <v>0.96971276096504211</v>
      </c>
      <c r="BZ220" s="119">
        <f t="shared" si="204"/>
        <v>0.96971276096504211</v>
      </c>
      <c r="CA220" s="119">
        <f t="shared" si="204"/>
        <v>0.96971276096504211</v>
      </c>
      <c r="CB220" s="119">
        <f t="shared" si="204"/>
        <v>0.96971276096504211</v>
      </c>
      <c r="CC220" s="119">
        <f t="shared" si="204"/>
        <v>0.96971276096504211</v>
      </c>
      <c r="CD220" s="119">
        <f t="shared" si="204"/>
        <v>0.96971276096504211</v>
      </c>
      <c r="CG220" s="14"/>
      <c r="CH220" s="14"/>
    </row>
    <row r="221" spans="3:86" outlineLevel="1">
      <c r="BR221"/>
      <c r="BS221"/>
      <c r="CG221" s="14"/>
      <c r="CH221" s="14"/>
    </row>
    <row r="222" spans="3:86" outlineLevel="1">
      <c r="D222" s="75" t="s">
        <v>236</v>
      </c>
      <c r="E222" s="20"/>
      <c r="BR222"/>
      <c r="BS222"/>
      <c r="CG222" s="14"/>
      <c r="CH222" s="14"/>
    </row>
    <row r="223" spans="3:86" outlineLevel="1">
      <c r="BR223"/>
      <c r="BS223"/>
      <c r="CG223" s="14"/>
      <c r="CH223" s="14"/>
    </row>
    <row r="224" spans="3:86" outlineLevel="1">
      <c r="E224" s="16" t="s">
        <v>246</v>
      </c>
      <c r="BR224"/>
      <c r="BS224"/>
      <c r="CG224" s="14"/>
      <c r="CH224" s="14"/>
    </row>
    <row r="225" spans="4:87" outlineLevel="1">
      <c r="E225" s="147" t="s">
        <v>245</v>
      </c>
      <c r="H225" t="s">
        <v>237</v>
      </c>
      <c r="R225" s="119">
        <f t="shared" ref="R225:AW225" si="205">1-R194</f>
        <v>0.85123028173272042</v>
      </c>
      <c r="S225" s="119">
        <f t="shared" si="205"/>
        <v>0.77032416012901817</v>
      </c>
      <c r="T225" s="119">
        <f t="shared" si="205"/>
        <v>0.67833034514613111</v>
      </c>
      <c r="U225" s="119">
        <f t="shared" si="205"/>
        <v>0.60017505493531198</v>
      </c>
      <c r="V225" s="119">
        <f t="shared" si="205"/>
        <v>0.56253371450156087</v>
      </c>
      <c r="W225" s="119">
        <f t="shared" si="205"/>
        <v>0.51209565231586884</v>
      </c>
      <c r="X225" s="119">
        <f>1-X194</f>
        <v>0.46225620289734748</v>
      </c>
      <c r="Y225" s="119">
        <f>1-Y194</f>
        <v>0.471332410885131</v>
      </c>
      <c r="Z225" s="119">
        <f>1-Z194</f>
        <v>0.45873398841099133</v>
      </c>
      <c r="AA225" s="119">
        <f>1-AA194</f>
        <v>0.46008412894436224</v>
      </c>
      <c r="AB225" s="119">
        <f>1-AB194</f>
        <v>0.43580819399808934</v>
      </c>
      <c r="AC225" s="119">
        <f t="shared" si="205"/>
        <v>0.41407447101683392</v>
      </c>
      <c r="AD225" s="119">
        <f t="shared" si="205"/>
        <v>0.39448929206580996</v>
      </c>
      <c r="AE225" s="119">
        <f t="shared" si="205"/>
        <v>0.37823398654711105</v>
      </c>
      <c r="AF225" s="119">
        <f t="shared" si="205"/>
        <v>0.36273461367711124</v>
      </c>
      <c r="AG225" s="119">
        <f t="shared" si="205"/>
        <v>0.35023130110770651</v>
      </c>
      <c r="AH225" s="119">
        <f t="shared" si="205"/>
        <v>0.33934055717877121</v>
      </c>
      <c r="AI225" s="119">
        <f t="shared" si="205"/>
        <v>0.33111980995553769</v>
      </c>
      <c r="AJ225" s="119">
        <f t="shared" si="205"/>
        <v>0.32324936234569335</v>
      </c>
      <c r="AK225" s="119">
        <f t="shared" si="205"/>
        <v>0.31570602178078988</v>
      </c>
      <c r="AL225" s="119">
        <f t="shared" si="205"/>
        <v>0.31429706159043935</v>
      </c>
      <c r="AM225" s="119">
        <f t="shared" si="205"/>
        <v>0.3155320561160343</v>
      </c>
      <c r="AN225" s="119">
        <f t="shared" si="205"/>
        <v>0.31668134509599999</v>
      </c>
      <c r="AO225" s="119">
        <f t="shared" si="205"/>
        <v>0.31776913231386072</v>
      </c>
      <c r="AP225" s="119">
        <f t="shared" si="205"/>
        <v>0.31883692942960096</v>
      </c>
      <c r="AQ225" s="119">
        <f t="shared" si="205"/>
        <v>0.31989696203337714</v>
      </c>
      <c r="AR225" s="119">
        <f t="shared" si="205"/>
        <v>0.32090419172878271</v>
      </c>
      <c r="AS225" s="119">
        <f t="shared" si="205"/>
        <v>0.32183501777580181</v>
      </c>
      <c r="AT225" s="119">
        <f t="shared" si="205"/>
        <v>0.32270396498896781</v>
      </c>
      <c r="AU225" s="119">
        <f t="shared" si="205"/>
        <v>0.32352171262906027</v>
      </c>
      <c r="AV225" s="119">
        <f t="shared" si="205"/>
        <v>0.32428580490188208</v>
      </c>
      <c r="AW225" s="119">
        <f t="shared" si="205"/>
        <v>0.32498856352851924</v>
      </c>
      <c r="AX225" s="119">
        <f t="shared" ref="AX225:BN225" si="206">1-AX194</f>
        <v>0.3256303974926501</v>
      </c>
      <c r="AY225" s="119">
        <f t="shared" si="206"/>
        <v>0.3262190853244934</v>
      </c>
      <c r="AZ225" s="119">
        <f t="shared" si="206"/>
        <v>0.3267601545481631</v>
      </c>
      <c r="BA225" s="119">
        <f t="shared" si="206"/>
        <v>0.32724925563755947</v>
      </c>
      <c r="BB225" s="119">
        <f t="shared" si="206"/>
        <v>0.32767851094869105</v>
      </c>
      <c r="BC225" s="119">
        <f t="shared" si="206"/>
        <v>0.3280468692601145</v>
      </c>
      <c r="BD225" s="119">
        <f t="shared" si="206"/>
        <v>0.32835987872788708</v>
      </c>
      <c r="BE225" s="119">
        <f t="shared" si="206"/>
        <v>0.3286221727611921</v>
      </c>
      <c r="BF225" s="119">
        <f t="shared" si="206"/>
        <v>0.32883082649408579</v>
      </c>
      <c r="BG225" s="119">
        <f t="shared" si="206"/>
        <v>0.3289797423969707</v>
      </c>
      <c r="BH225" s="119">
        <f t="shared" si="206"/>
        <v>0.32906806019014934</v>
      </c>
      <c r="BI225" s="119">
        <f t="shared" si="206"/>
        <v>0.32911709573688963</v>
      </c>
      <c r="BJ225" s="119">
        <f t="shared" si="206"/>
        <v>0.32914871464673789</v>
      </c>
      <c r="BK225" s="119">
        <f t="shared" si="206"/>
        <v>0.32917267912225578</v>
      </c>
      <c r="BL225" s="119">
        <f t="shared" si="206"/>
        <v>0.32919664448637065</v>
      </c>
      <c r="BM225" s="119">
        <f t="shared" si="206"/>
        <v>0.32922061073899045</v>
      </c>
      <c r="BN225" s="119">
        <f t="shared" si="206"/>
        <v>0.32924457788002381</v>
      </c>
      <c r="BO225" s="119">
        <f>1-BO194</f>
        <v>0.32926854590937871</v>
      </c>
      <c r="BP225" s="119">
        <f>1-BP194</f>
        <v>0.32929251482696342</v>
      </c>
      <c r="BQ225" s="119">
        <f t="shared" ref="BQ225:CD225" si="207">1-BQ194</f>
        <v>0.32931648463268626</v>
      </c>
      <c r="BR225" s="119">
        <f t="shared" si="207"/>
        <v>0.32934045532645528</v>
      </c>
      <c r="BS225" s="119">
        <f t="shared" si="207"/>
        <v>0.3293644269081788</v>
      </c>
      <c r="BT225" s="119">
        <f t="shared" si="207"/>
        <v>0.32938839937776498</v>
      </c>
      <c r="BU225" s="119">
        <f t="shared" si="207"/>
        <v>0.32941237273512192</v>
      </c>
      <c r="BV225" s="119">
        <f t="shared" si="207"/>
        <v>0.32943634698015767</v>
      </c>
      <c r="BW225" s="119">
        <f t="shared" si="207"/>
        <v>0.32946032211278031</v>
      </c>
      <c r="BX225" s="119">
        <f t="shared" si="207"/>
        <v>0.32948429813289803</v>
      </c>
      <c r="BY225" s="119">
        <f t="shared" si="207"/>
        <v>0.32950827504041891</v>
      </c>
      <c r="BZ225" s="119">
        <f t="shared" si="207"/>
        <v>0.329532252835251</v>
      </c>
      <c r="CA225" s="119">
        <f t="shared" si="207"/>
        <v>0.32955623151730251</v>
      </c>
      <c r="CB225" s="119">
        <f t="shared" si="207"/>
        <v>0.32958021108648106</v>
      </c>
      <c r="CC225" s="119">
        <f t="shared" si="207"/>
        <v>0.32960419154269482</v>
      </c>
      <c r="CD225" s="119">
        <f t="shared" si="207"/>
        <v>0.32962817288585189</v>
      </c>
    </row>
    <row r="226" spans="4:87" outlineLevel="1">
      <c r="E226" s="62" t="s">
        <v>239</v>
      </c>
      <c r="H226" t="s">
        <v>238</v>
      </c>
      <c r="R226" s="176">
        <f t="shared" ref="R226:W226" si="208">(R227-1)/(1-R225*R227)</f>
        <v>1.0104861579212703</v>
      </c>
      <c r="S226" s="176">
        <f t="shared" si="208"/>
        <v>2.1672997772033011</v>
      </c>
      <c r="T226" s="176">
        <f t="shared" si="208"/>
        <v>2.3799728725207685</v>
      </c>
      <c r="U226" s="176">
        <f t="shared" si="208"/>
        <v>3.0300291078011257</v>
      </c>
      <c r="V226" s="176">
        <f t="shared" si="208"/>
        <v>3.3693392553513348</v>
      </c>
      <c r="W226" s="176">
        <f t="shared" si="208"/>
        <v>3.9936315333662886</v>
      </c>
      <c r="X226" s="176">
        <f>(X227-1)/(1-X225*X227)</f>
        <v>4.9074569299970596</v>
      </c>
      <c r="Y226" s="176">
        <f>(Y227-1)/(1-Y225*Y227)</f>
        <v>4.531849165983254</v>
      </c>
      <c r="Z226" s="176">
        <f>(Z227-1)/(1-Z225*Z227)</f>
        <v>4.6696622017519145</v>
      </c>
      <c r="AA226" s="203">
        <v>2</v>
      </c>
      <c r="AB226" s="203">
        <f>AA226</f>
        <v>2</v>
      </c>
      <c r="AC226" s="203">
        <f t="shared" ref="AC226:BN226" si="209">AB226</f>
        <v>2</v>
      </c>
      <c r="AD226" s="203">
        <f t="shared" si="209"/>
        <v>2</v>
      </c>
      <c r="AE226" s="203">
        <f t="shared" si="209"/>
        <v>2</v>
      </c>
      <c r="AF226" s="203">
        <f t="shared" si="209"/>
        <v>2</v>
      </c>
      <c r="AG226" s="203">
        <f t="shared" si="209"/>
        <v>2</v>
      </c>
      <c r="AH226" s="203">
        <f t="shared" si="209"/>
        <v>2</v>
      </c>
      <c r="AI226" s="203">
        <f t="shared" si="209"/>
        <v>2</v>
      </c>
      <c r="AJ226" s="203">
        <f t="shared" si="209"/>
        <v>2</v>
      </c>
      <c r="AK226" s="203">
        <f t="shared" si="209"/>
        <v>2</v>
      </c>
      <c r="AL226" s="203">
        <f t="shared" si="209"/>
        <v>2</v>
      </c>
      <c r="AM226" s="203">
        <f t="shared" si="209"/>
        <v>2</v>
      </c>
      <c r="AN226" s="203">
        <f t="shared" si="209"/>
        <v>2</v>
      </c>
      <c r="AO226" s="203">
        <f t="shared" si="209"/>
        <v>2</v>
      </c>
      <c r="AP226" s="203">
        <f t="shared" si="209"/>
        <v>2</v>
      </c>
      <c r="AQ226" s="203">
        <f t="shared" si="209"/>
        <v>2</v>
      </c>
      <c r="AR226" s="203">
        <f t="shared" si="209"/>
        <v>2</v>
      </c>
      <c r="AS226" s="203">
        <f t="shared" si="209"/>
        <v>2</v>
      </c>
      <c r="AT226" s="203">
        <f t="shared" si="209"/>
        <v>2</v>
      </c>
      <c r="AU226" s="203">
        <f t="shared" si="209"/>
        <v>2</v>
      </c>
      <c r="AV226" s="203">
        <f t="shared" si="209"/>
        <v>2</v>
      </c>
      <c r="AW226" s="203">
        <f t="shared" si="209"/>
        <v>2</v>
      </c>
      <c r="AX226" s="203">
        <f t="shared" si="209"/>
        <v>2</v>
      </c>
      <c r="AY226" s="203">
        <f t="shared" si="209"/>
        <v>2</v>
      </c>
      <c r="AZ226" s="203">
        <f t="shared" si="209"/>
        <v>2</v>
      </c>
      <c r="BA226" s="203">
        <f t="shared" si="209"/>
        <v>2</v>
      </c>
      <c r="BB226" s="203">
        <f t="shared" si="209"/>
        <v>2</v>
      </c>
      <c r="BC226" s="203">
        <f t="shared" si="209"/>
        <v>2</v>
      </c>
      <c r="BD226" s="203">
        <f t="shared" si="209"/>
        <v>2</v>
      </c>
      <c r="BE226" s="203">
        <f t="shared" si="209"/>
        <v>2</v>
      </c>
      <c r="BF226" s="203">
        <f t="shared" si="209"/>
        <v>2</v>
      </c>
      <c r="BG226" s="203">
        <f t="shared" si="209"/>
        <v>2</v>
      </c>
      <c r="BH226" s="203">
        <f t="shared" si="209"/>
        <v>2</v>
      </c>
      <c r="BI226" s="203">
        <f t="shared" si="209"/>
        <v>2</v>
      </c>
      <c r="BJ226" s="203">
        <f t="shared" si="209"/>
        <v>2</v>
      </c>
      <c r="BK226" s="203">
        <f t="shared" si="209"/>
        <v>2</v>
      </c>
      <c r="BL226" s="203">
        <f t="shared" si="209"/>
        <v>2</v>
      </c>
      <c r="BM226" s="203">
        <f t="shared" si="209"/>
        <v>2</v>
      </c>
      <c r="BN226" s="203">
        <f t="shared" si="209"/>
        <v>2</v>
      </c>
      <c r="BO226" s="203">
        <f>BN226</f>
        <v>2</v>
      </c>
      <c r="BP226" s="203">
        <f>BO226</f>
        <v>2</v>
      </c>
      <c r="BQ226" s="203">
        <f t="shared" ref="BQ226:CD226" si="210">BP226</f>
        <v>2</v>
      </c>
      <c r="BR226" s="203">
        <f t="shared" si="210"/>
        <v>2</v>
      </c>
      <c r="BS226" s="203">
        <f t="shared" si="210"/>
        <v>2</v>
      </c>
      <c r="BT226" s="203">
        <f t="shared" si="210"/>
        <v>2</v>
      </c>
      <c r="BU226" s="203">
        <f t="shared" si="210"/>
        <v>2</v>
      </c>
      <c r="BV226" s="203">
        <f t="shared" si="210"/>
        <v>2</v>
      </c>
      <c r="BW226" s="203">
        <f t="shared" si="210"/>
        <v>2</v>
      </c>
      <c r="BX226" s="203">
        <f t="shared" si="210"/>
        <v>2</v>
      </c>
      <c r="BY226" s="203">
        <f t="shared" si="210"/>
        <v>2</v>
      </c>
      <c r="BZ226" s="203">
        <f t="shared" si="210"/>
        <v>2</v>
      </c>
      <c r="CA226" s="203">
        <f t="shared" si="210"/>
        <v>2</v>
      </c>
      <c r="CB226" s="203">
        <f t="shared" si="210"/>
        <v>2</v>
      </c>
      <c r="CC226" s="203">
        <f t="shared" si="210"/>
        <v>2</v>
      </c>
      <c r="CD226" s="203">
        <f t="shared" si="210"/>
        <v>2</v>
      </c>
    </row>
    <row r="227" spans="4:87" outlineLevel="1">
      <c r="E227" s="94" t="s">
        <v>229</v>
      </c>
      <c r="R227" s="177">
        <f t="shared" ref="R227:W227" si="211">R228/R225</f>
        <v>1.0808156452122017</v>
      </c>
      <c r="S227" s="177">
        <f t="shared" si="211"/>
        <v>1.1864663932875497</v>
      </c>
      <c r="T227" s="177">
        <f t="shared" si="211"/>
        <v>1.2928254140737276</v>
      </c>
      <c r="U227" s="177">
        <f t="shared" si="211"/>
        <v>1.4298246013451172</v>
      </c>
      <c r="V227" s="177">
        <f t="shared" si="211"/>
        <v>1.5090796316748609</v>
      </c>
      <c r="W227" s="177">
        <f t="shared" si="211"/>
        <v>1.6398793241053193</v>
      </c>
      <c r="X227" s="177">
        <f>X228/X225</f>
        <v>1.8073895000148397</v>
      </c>
      <c r="Y227" s="177">
        <f>Y228/Y225</f>
        <v>1.7639783560555586</v>
      </c>
      <c r="Z227" s="177">
        <f>Z228/Z225</f>
        <v>1.8043993119848134</v>
      </c>
      <c r="AA227" s="173">
        <f>(1+AA226)/(1+AA225*AA226)</f>
        <v>1.5623630833782134</v>
      </c>
      <c r="AB227" s="173">
        <f>(1+AB226)/(1+AB225*AB226)</f>
        <v>1.6028925688195701</v>
      </c>
      <c r="AC227" s="173">
        <f t="shared" ref="AC227:AV227" si="212">(1+AC226)/(1+AC225*AC226)</f>
        <v>1.6410041496196379</v>
      </c>
      <c r="AD227" s="173">
        <f t="shared" si="212"/>
        <v>1.6769345517102523</v>
      </c>
      <c r="AE227" s="173">
        <f t="shared" si="212"/>
        <v>1.7079730720709652</v>
      </c>
      <c r="AF227" s="173">
        <f t="shared" si="212"/>
        <v>1.7386574923738864</v>
      </c>
      <c r="AG227" s="173">
        <f t="shared" si="212"/>
        <v>1.7642258030794158</v>
      </c>
      <c r="AH227" s="173">
        <f t="shared" si="212"/>
        <v>1.7871172638694677</v>
      </c>
      <c r="AI227" s="173">
        <f t="shared" si="212"/>
        <v>1.8047939443053889</v>
      </c>
      <c r="AJ227" s="173">
        <f t="shared" si="212"/>
        <v>1.8220481771477279</v>
      </c>
      <c r="AK227" s="173">
        <f t="shared" si="212"/>
        <v>1.838897789089885</v>
      </c>
      <c r="AL227" s="173">
        <f t="shared" si="212"/>
        <v>1.8420795932509988</v>
      </c>
      <c r="AM227" s="173">
        <f t="shared" si="212"/>
        <v>1.8392900545733781</v>
      </c>
      <c r="AN227" s="173">
        <f t="shared" si="212"/>
        <v>1.8367016817601933</v>
      </c>
      <c r="AO227" s="173">
        <f t="shared" si="212"/>
        <v>1.8342585220302718</v>
      </c>
      <c r="AP227" s="173">
        <f t="shared" si="212"/>
        <v>1.8318665732930426</v>
      </c>
      <c r="AQ227" s="173">
        <f t="shared" si="212"/>
        <v>1.8294981802102794</v>
      </c>
      <c r="AR227" s="173">
        <f t="shared" si="212"/>
        <v>1.8272534299539582</v>
      </c>
      <c r="AS227" s="173">
        <f t="shared" si="212"/>
        <v>1.825183847799003</v>
      </c>
      <c r="AT227" s="173">
        <f t="shared" si="212"/>
        <v>1.823256072456287</v>
      </c>
      <c r="AU227" s="173">
        <f t="shared" si="212"/>
        <v>1.8214456000331913</v>
      </c>
      <c r="AV227" s="173">
        <f t="shared" si="212"/>
        <v>1.8197571656332852</v>
      </c>
      <c r="AW227" s="173">
        <f t="shared" ref="AW227:BM227" si="213">(1+AW226)/(1+AW225*AW226)</f>
        <v>1.8182070228760767</v>
      </c>
      <c r="AX227" s="173">
        <f t="shared" si="213"/>
        <v>1.8167935731961145</v>
      </c>
      <c r="AY227" s="173">
        <f t="shared" si="213"/>
        <v>1.8154990929686434</v>
      </c>
      <c r="AZ227" s="173">
        <f t="shared" si="213"/>
        <v>1.8143109482819386</v>
      </c>
      <c r="BA227" s="173">
        <f t="shared" si="213"/>
        <v>1.8132382589379943</v>
      </c>
      <c r="BB227" s="173">
        <f t="shared" si="213"/>
        <v>1.8122978670555181</v>
      </c>
      <c r="BC227" s="173">
        <f t="shared" si="213"/>
        <v>1.811491662712639</v>
      </c>
      <c r="BD227" s="173">
        <f t="shared" si="213"/>
        <v>1.8108071606552834</v>
      </c>
      <c r="BE227" s="173">
        <f t="shared" si="213"/>
        <v>1.8102339634499476</v>
      </c>
      <c r="BF227" s="173">
        <f t="shared" si="213"/>
        <v>1.8097782467200541</v>
      </c>
      <c r="BG227" s="173">
        <f t="shared" si="213"/>
        <v>1.8094531425614742</v>
      </c>
      <c r="BH227" s="173">
        <f t="shared" si="213"/>
        <v>1.8092603876887627</v>
      </c>
      <c r="BI227" s="173">
        <f t="shared" si="213"/>
        <v>1.8091533846215697</v>
      </c>
      <c r="BJ227" s="173">
        <f t="shared" si="213"/>
        <v>1.8090843940330787</v>
      </c>
      <c r="BK227" s="173">
        <f t="shared" si="213"/>
        <v>1.8090321084721068</v>
      </c>
      <c r="BL227" s="173">
        <f t="shared" si="213"/>
        <v>1.8089798239947597</v>
      </c>
      <c r="BM227" s="173">
        <f t="shared" si="213"/>
        <v>1.8089275406013121</v>
      </c>
      <c r="BN227" s="173">
        <f>(1+BN226)/(1+BN225*BN226)</f>
        <v>1.808875258292038</v>
      </c>
      <c r="BO227" s="173">
        <f>(1+BO226)/(1+BO225*BO226)</f>
        <v>1.8088229770672115</v>
      </c>
      <c r="BP227" s="173">
        <f>(1+BP226)/(1+BP225*BP226)</f>
        <v>1.8087706969271071</v>
      </c>
      <c r="BQ227" s="173">
        <f t="shared" ref="BQ227:CD227" si="214">(1+BQ226)/(1+BQ225*BQ226)</f>
        <v>1.8087184178719986</v>
      </c>
      <c r="BR227" s="173">
        <f t="shared" si="214"/>
        <v>1.8086661399021604</v>
      </c>
      <c r="BS227" s="173">
        <f t="shared" si="214"/>
        <v>1.8086138630178663</v>
      </c>
      <c r="BT227" s="173">
        <f t="shared" si="214"/>
        <v>1.8085615872193901</v>
      </c>
      <c r="BU227" s="173">
        <f t="shared" si="214"/>
        <v>1.808509312507006</v>
      </c>
      <c r="BV227" s="173">
        <f t="shared" si="214"/>
        <v>1.8084570388809884</v>
      </c>
      <c r="BW227" s="173">
        <f t="shared" si="214"/>
        <v>1.8084047663416112</v>
      </c>
      <c r="BX227" s="173">
        <f t="shared" si="214"/>
        <v>1.8083524948891481</v>
      </c>
      <c r="BY227" s="173">
        <f t="shared" si="214"/>
        <v>1.8083002245238728</v>
      </c>
      <c r="BZ227" s="173">
        <f t="shared" si="214"/>
        <v>1.8082479552460597</v>
      </c>
      <c r="CA227" s="173">
        <f t="shared" si="214"/>
        <v>1.8081956870559819</v>
      </c>
      <c r="CB227" s="173">
        <f t="shared" si="214"/>
        <v>1.8081434199539144</v>
      </c>
      <c r="CC227" s="173">
        <f t="shared" si="214"/>
        <v>1.8080911539401303</v>
      </c>
      <c r="CD227" s="173">
        <f t="shared" si="214"/>
        <v>1.8080388890149035</v>
      </c>
      <c r="CG227" s="14"/>
      <c r="CH227" s="14"/>
    </row>
    <row r="228" spans="4:87" outlineLevel="1">
      <c r="E228" s="62" t="s">
        <v>244</v>
      </c>
      <c r="R228" s="176">
        <f t="shared" ref="R228:Z228" si="215">(Q657+Q660)/(Q657+Q660+Q662)</f>
        <v>0.92002300617511446</v>
      </c>
      <c r="S228" s="176">
        <f t="shared" si="215"/>
        <v>0.91396372793053704</v>
      </c>
      <c r="T228" s="176">
        <f t="shared" si="215"/>
        <v>0.87696270934232157</v>
      </c>
      <c r="U228" s="176">
        <f t="shared" si="215"/>
        <v>0.85814505866016633</v>
      </c>
      <c r="V228" s="176">
        <f t="shared" si="215"/>
        <v>0.84890817068470681</v>
      </c>
      <c r="W228" s="176">
        <f t="shared" si="215"/>
        <v>0.83977507219701963</v>
      </c>
      <c r="X228" s="176">
        <f t="shared" si="215"/>
        <v>0.83547700743339515</v>
      </c>
      <c r="Y228" s="176">
        <f t="shared" si="215"/>
        <v>0.83142017130885648</v>
      </c>
      <c r="Z228" s="176">
        <f t="shared" si="215"/>
        <v>0.82773929307284211</v>
      </c>
      <c r="AA228" s="73">
        <f>AA227*AA225</f>
        <v>0.7188184583108933</v>
      </c>
      <c r="AB228" s="73">
        <f>AB227*AB225</f>
        <v>0.69855371559021495</v>
      </c>
      <c r="AC228" s="73">
        <f t="shared" ref="AC228:AV228" si="216">AC227*AC225</f>
        <v>0.67949792519018093</v>
      </c>
      <c r="AD228" s="73">
        <f t="shared" si="216"/>
        <v>0.66153272414487385</v>
      </c>
      <c r="AE228" s="73">
        <f t="shared" si="216"/>
        <v>0.64601346396451731</v>
      </c>
      <c r="AF228" s="73">
        <f t="shared" si="216"/>
        <v>0.63067125381305666</v>
      </c>
      <c r="AG228" s="73">
        <f t="shared" si="216"/>
        <v>0.61788709846029222</v>
      </c>
      <c r="AH228" s="73">
        <f t="shared" si="216"/>
        <v>0.60644136806526627</v>
      </c>
      <c r="AI228" s="73">
        <f t="shared" si="216"/>
        <v>0.59760302784730568</v>
      </c>
      <c r="AJ228" s="73">
        <f t="shared" si="216"/>
        <v>0.58897591142613592</v>
      </c>
      <c r="AK228" s="73">
        <f t="shared" si="216"/>
        <v>0.58055110545505761</v>
      </c>
      <c r="AL228" s="73">
        <f t="shared" si="216"/>
        <v>0.5789602033745006</v>
      </c>
      <c r="AM228" s="73">
        <f t="shared" si="216"/>
        <v>0.58035497271331093</v>
      </c>
      <c r="AN228" s="73">
        <f t="shared" si="216"/>
        <v>0.58164915911990334</v>
      </c>
      <c r="AO228" s="73">
        <f t="shared" si="216"/>
        <v>0.58287073898486408</v>
      </c>
      <c r="AP228" s="73">
        <f t="shared" si="216"/>
        <v>0.58406671335347871</v>
      </c>
      <c r="AQ228" s="73">
        <f t="shared" si="216"/>
        <v>0.58525090989486028</v>
      </c>
      <c r="AR228" s="73">
        <f t="shared" si="216"/>
        <v>0.58637328502302088</v>
      </c>
      <c r="AS228" s="73">
        <f t="shared" si="216"/>
        <v>0.5874080761004985</v>
      </c>
      <c r="AT228" s="73">
        <f t="shared" si="216"/>
        <v>0.58837196377185652</v>
      </c>
      <c r="AU228" s="73">
        <f t="shared" si="216"/>
        <v>0.58927719998340433</v>
      </c>
      <c r="AV228" s="73">
        <f t="shared" si="216"/>
        <v>0.59012141718335742</v>
      </c>
      <c r="AW228" s="73">
        <f t="shared" ref="AW228:BM228" si="217">AW227*AW225</f>
        <v>0.59089648856196164</v>
      </c>
      <c r="AX228" s="73">
        <f t="shared" si="217"/>
        <v>0.59160321340194288</v>
      </c>
      <c r="AY228" s="73">
        <f t="shared" si="217"/>
        <v>0.59225045351567829</v>
      </c>
      <c r="AZ228" s="73">
        <f t="shared" si="217"/>
        <v>0.59284452585903058</v>
      </c>
      <c r="BA228" s="73">
        <f t="shared" si="217"/>
        <v>0.59338087053100297</v>
      </c>
      <c r="BB228" s="73">
        <f t="shared" si="217"/>
        <v>0.59385106647224106</v>
      </c>
      <c r="BC228" s="73">
        <f t="shared" si="217"/>
        <v>0.59425416864368052</v>
      </c>
      <c r="BD228" s="73">
        <f t="shared" si="217"/>
        <v>0.59459641967235832</v>
      </c>
      <c r="BE228" s="73">
        <f t="shared" si="217"/>
        <v>0.59488301827502621</v>
      </c>
      <c r="BF228" s="73">
        <f t="shared" si="217"/>
        <v>0.59511087663997286</v>
      </c>
      <c r="BG228" s="73">
        <f t="shared" si="217"/>
        <v>0.59527342871926292</v>
      </c>
      <c r="BH228" s="73">
        <f t="shared" si="217"/>
        <v>0.59536980615561874</v>
      </c>
      <c r="BI228" s="73">
        <f t="shared" si="217"/>
        <v>0.59542330768921503</v>
      </c>
      <c r="BJ228" s="73">
        <f t="shared" si="217"/>
        <v>0.59545780298346063</v>
      </c>
      <c r="BK228" s="73">
        <f t="shared" si="217"/>
        <v>0.59548394576394659</v>
      </c>
      <c r="BL228" s="73">
        <f t="shared" si="217"/>
        <v>0.59551008800262029</v>
      </c>
      <c r="BM228" s="73">
        <f t="shared" si="217"/>
        <v>0.59553622969934394</v>
      </c>
      <c r="BN228" s="73">
        <f>BN227*BN225</f>
        <v>0.59556237085398112</v>
      </c>
      <c r="BO228" s="73">
        <f>BO227*BO225</f>
        <v>0.59558851146639424</v>
      </c>
      <c r="BP228" s="73">
        <f>BP227*BP225</f>
        <v>0.59561465153644644</v>
      </c>
      <c r="BQ228" s="73">
        <f t="shared" ref="BQ228:CD228" si="218">BQ227*BQ225</f>
        <v>0.59564079106400059</v>
      </c>
      <c r="BR228" s="73">
        <f t="shared" si="218"/>
        <v>0.5956669300489198</v>
      </c>
      <c r="BS228" s="73">
        <f t="shared" si="218"/>
        <v>0.59569306849106696</v>
      </c>
      <c r="BT228" s="73">
        <f t="shared" si="218"/>
        <v>0.59571920639030496</v>
      </c>
      <c r="BU228" s="73">
        <f t="shared" si="218"/>
        <v>0.5957453437464969</v>
      </c>
      <c r="BV228" s="73">
        <f t="shared" si="218"/>
        <v>0.59577148055950579</v>
      </c>
      <c r="BW228" s="73">
        <f t="shared" si="218"/>
        <v>0.59579761682919441</v>
      </c>
      <c r="BX228" s="73">
        <f t="shared" si="218"/>
        <v>0.59582375255542608</v>
      </c>
      <c r="BY228" s="73">
        <f t="shared" si="218"/>
        <v>0.59584988773806358</v>
      </c>
      <c r="BZ228" s="73">
        <f t="shared" si="218"/>
        <v>0.59587602237697024</v>
      </c>
      <c r="CA228" s="73">
        <f t="shared" si="218"/>
        <v>0.59590215647200906</v>
      </c>
      <c r="CB228" s="73">
        <f t="shared" si="218"/>
        <v>0.59592829002304282</v>
      </c>
      <c r="CC228" s="73">
        <f t="shared" si="218"/>
        <v>0.59595442302993484</v>
      </c>
      <c r="CD228" s="73">
        <f t="shared" si="218"/>
        <v>0.59598055549254814</v>
      </c>
      <c r="CG228" s="14"/>
      <c r="CH228" s="14"/>
    </row>
    <row r="229" spans="4:87" outlineLevel="1">
      <c r="E229" s="16"/>
      <c r="BR229"/>
      <c r="BS229"/>
      <c r="CG229" s="14"/>
      <c r="CH229" s="14"/>
    </row>
    <row r="230" spans="4:87" outlineLevel="1">
      <c r="E230" s="16" t="s">
        <v>247</v>
      </c>
      <c r="BR230"/>
      <c r="BS230"/>
      <c r="CG230" s="14"/>
      <c r="CH230" s="14"/>
    </row>
    <row r="231" spans="4:87" outlineLevel="1">
      <c r="E231" s="94" t="s">
        <v>221</v>
      </c>
      <c r="H231" t="s">
        <v>237</v>
      </c>
      <c r="R231" s="282">
        <v>7.9976993824885545E-2</v>
      </c>
      <c r="S231" s="119">
        <f t="shared" ref="S231:AA231" si="219">1-S228</f>
        <v>8.603627206946296E-2</v>
      </c>
      <c r="T231" s="119">
        <f t="shared" si="219"/>
        <v>0.12303729065767843</v>
      </c>
      <c r="U231" s="119">
        <f t="shared" si="219"/>
        <v>0.14185494133983367</v>
      </c>
      <c r="V231" s="119">
        <f t="shared" si="219"/>
        <v>0.15109182931529319</v>
      </c>
      <c r="W231" s="119">
        <f t="shared" si="219"/>
        <v>0.16022492780298037</v>
      </c>
      <c r="X231" s="119">
        <f t="shared" si="219"/>
        <v>0.16452299256660485</v>
      </c>
      <c r="Y231" s="119">
        <f t="shared" si="219"/>
        <v>0.16857982869114352</v>
      </c>
      <c r="Z231" s="119">
        <f t="shared" si="219"/>
        <v>0.17226070692715789</v>
      </c>
      <c r="AA231" s="119">
        <f t="shared" si="219"/>
        <v>0.2811815416891067</v>
      </c>
      <c r="AB231" s="119">
        <f t="shared" ref="AB231:BM231" si="220">1-AB228</f>
        <v>0.30144628440978505</v>
      </c>
      <c r="AC231" s="119">
        <f t="shared" si="220"/>
        <v>0.32050207480981907</v>
      </c>
      <c r="AD231" s="119">
        <f t="shared" si="220"/>
        <v>0.33846727585512615</v>
      </c>
      <c r="AE231" s="119">
        <f t="shared" si="220"/>
        <v>0.35398653603548269</v>
      </c>
      <c r="AF231" s="119">
        <f t="shared" si="220"/>
        <v>0.36932874618694334</v>
      </c>
      <c r="AG231" s="119">
        <f t="shared" si="220"/>
        <v>0.38211290153970778</v>
      </c>
      <c r="AH231" s="119">
        <f t="shared" si="220"/>
        <v>0.39355863193473373</v>
      </c>
      <c r="AI231" s="119">
        <f t="shared" si="220"/>
        <v>0.40239697215269432</v>
      </c>
      <c r="AJ231" s="119">
        <f t="shared" si="220"/>
        <v>0.41102408857386408</v>
      </c>
      <c r="AK231" s="119">
        <f t="shared" si="220"/>
        <v>0.41944889454494239</v>
      </c>
      <c r="AL231" s="119">
        <f t="shared" si="220"/>
        <v>0.4210397966254994</v>
      </c>
      <c r="AM231" s="119">
        <f t="shared" si="220"/>
        <v>0.41964502728668907</v>
      </c>
      <c r="AN231" s="119">
        <f t="shared" si="220"/>
        <v>0.41835084088009666</v>
      </c>
      <c r="AO231" s="119">
        <f t="shared" si="220"/>
        <v>0.41712926101513592</v>
      </c>
      <c r="AP231" s="119">
        <f t="shared" si="220"/>
        <v>0.41593328664652129</v>
      </c>
      <c r="AQ231" s="119">
        <f t="shared" si="220"/>
        <v>0.41474909010513972</v>
      </c>
      <c r="AR231" s="119">
        <f t="shared" si="220"/>
        <v>0.41362671497697912</v>
      </c>
      <c r="AS231" s="119">
        <f t="shared" si="220"/>
        <v>0.4125919238995015</v>
      </c>
      <c r="AT231" s="119">
        <f t="shared" si="220"/>
        <v>0.41162803622814348</v>
      </c>
      <c r="AU231" s="119">
        <f t="shared" si="220"/>
        <v>0.41072280001659567</v>
      </c>
      <c r="AV231" s="119">
        <f t="shared" si="220"/>
        <v>0.40987858281664258</v>
      </c>
      <c r="AW231" s="119">
        <f t="shared" si="220"/>
        <v>0.40910351143803836</v>
      </c>
      <c r="AX231" s="119">
        <f t="shared" si="220"/>
        <v>0.40839678659805712</v>
      </c>
      <c r="AY231" s="119">
        <f t="shared" si="220"/>
        <v>0.40774954648432171</v>
      </c>
      <c r="AZ231" s="119">
        <f t="shared" si="220"/>
        <v>0.40715547414096942</v>
      </c>
      <c r="BA231" s="119">
        <f t="shared" si="220"/>
        <v>0.40661912946899703</v>
      </c>
      <c r="BB231" s="119">
        <f t="shared" si="220"/>
        <v>0.40614893352775894</v>
      </c>
      <c r="BC231" s="119">
        <f t="shared" si="220"/>
        <v>0.40574583135631948</v>
      </c>
      <c r="BD231" s="119">
        <f t="shared" si="220"/>
        <v>0.40540358032764168</v>
      </c>
      <c r="BE231" s="119">
        <f t="shared" si="220"/>
        <v>0.40511698172497379</v>
      </c>
      <c r="BF231" s="119">
        <f t="shared" si="220"/>
        <v>0.40488912336002714</v>
      </c>
      <c r="BG231" s="119">
        <f t="shared" si="220"/>
        <v>0.40472657128073708</v>
      </c>
      <c r="BH231" s="119">
        <f t="shared" si="220"/>
        <v>0.40463019384438126</v>
      </c>
      <c r="BI231" s="119">
        <f t="shared" si="220"/>
        <v>0.40457669231078497</v>
      </c>
      <c r="BJ231" s="119">
        <f t="shared" si="220"/>
        <v>0.40454219701653937</v>
      </c>
      <c r="BK231" s="119">
        <f t="shared" si="220"/>
        <v>0.40451605423605341</v>
      </c>
      <c r="BL231" s="119">
        <f t="shared" si="220"/>
        <v>0.40448991199737971</v>
      </c>
      <c r="BM231" s="119">
        <f t="shared" si="220"/>
        <v>0.40446377030065606</v>
      </c>
      <c r="BN231" s="119">
        <f>1-BN228</f>
        <v>0.40443762914601888</v>
      </c>
      <c r="BO231" s="119">
        <f>1-BO228</f>
        <v>0.40441148853360576</v>
      </c>
      <c r="BP231" s="119">
        <f>1-BP228</f>
        <v>0.40438534846355356</v>
      </c>
      <c r="BQ231" s="119">
        <f t="shared" ref="BQ231:CD231" si="221">1-BQ228</f>
        <v>0.40435920893599941</v>
      </c>
      <c r="BR231" s="119">
        <f t="shared" si="221"/>
        <v>0.4043330699510802</v>
      </c>
      <c r="BS231" s="119">
        <f t="shared" si="221"/>
        <v>0.40430693150893304</v>
      </c>
      <c r="BT231" s="119">
        <f t="shared" si="221"/>
        <v>0.40428079360969504</v>
      </c>
      <c r="BU231" s="119">
        <f t="shared" si="221"/>
        <v>0.4042546562535031</v>
      </c>
      <c r="BV231" s="119">
        <f t="shared" si="221"/>
        <v>0.40422851944049421</v>
      </c>
      <c r="BW231" s="119">
        <f t="shared" si="221"/>
        <v>0.40420238317080559</v>
      </c>
      <c r="BX231" s="119">
        <f t="shared" si="221"/>
        <v>0.40417624744457392</v>
      </c>
      <c r="BY231" s="119">
        <f t="shared" si="221"/>
        <v>0.40415011226193642</v>
      </c>
      <c r="BZ231" s="119">
        <f t="shared" si="221"/>
        <v>0.40412397762302976</v>
      </c>
      <c r="CA231" s="119">
        <f t="shared" si="221"/>
        <v>0.40409784352799094</v>
      </c>
      <c r="CB231" s="119">
        <f t="shared" si="221"/>
        <v>0.40407170997695718</v>
      </c>
      <c r="CC231" s="119">
        <f t="shared" si="221"/>
        <v>0.40404557697006516</v>
      </c>
      <c r="CD231" s="119">
        <f t="shared" si="221"/>
        <v>0.40401944450745186</v>
      </c>
      <c r="CG231" s="14"/>
      <c r="CH231" s="14"/>
    </row>
    <row r="232" spans="4:87" outlineLevel="1">
      <c r="BR232"/>
      <c r="BS232"/>
      <c r="CG232" s="14"/>
      <c r="CH232" s="14"/>
    </row>
    <row r="233" spans="4:87" outlineLevel="1">
      <c r="D233" s="75" t="s">
        <v>248</v>
      </c>
      <c r="E233" s="20"/>
      <c r="BR233"/>
      <c r="BS233"/>
      <c r="CG233" s="14"/>
      <c r="CH233" s="14"/>
    </row>
    <row r="234" spans="4:87" outlineLevel="1">
      <c r="BR234"/>
      <c r="BS234"/>
      <c r="CG234" s="14"/>
      <c r="CH234" s="14"/>
    </row>
    <row r="235" spans="4:87" outlineLevel="1">
      <c r="E235" s="75" t="s">
        <v>256</v>
      </c>
      <c r="H235" t="s">
        <v>250</v>
      </c>
      <c r="BR235"/>
      <c r="BS235"/>
      <c r="CG235" s="14"/>
      <c r="CH235" s="14"/>
    </row>
    <row r="236" spans="4:87" outlineLevel="1">
      <c r="E236" t="s">
        <v>332</v>
      </c>
      <c r="Q236" s="208">
        <v>2</v>
      </c>
      <c r="R236" s="172">
        <f>Q236</f>
        <v>2</v>
      </c>
      <c r="S236" s="172">
        <f t="shared" ref="S236:BN236" si="222">R236</f>
        <v>2</v>
      </c>
      <c r="T236" s="172">
        <f t="shared" si="222"/>
        <v>2</v>
      </c>
      <c r="U236" s="172">
        <f t="shared" si="222"/>
        <v>2</v>
      </c>
      <c r="V236" s="172">
        <f t="shared" si="222"/>
        <v>2</v>
      </c>
      <c r="W236" s="172">
        <f t="shared" si="222"/>
        <v>2</v>
      </c>
      <c r="X236" s="172">
        <f t="shared" si="222"/>
        <v>2</v>
      </c>
      <c r="Y236" s="172">
        <f t="shared" si="222"/>
        <v>2</v>
      </c>
      <c r="Z236" s="172">
        <f t="shared" si="222"/>
        <v>2</v>
      </c>
      <c r="AA236" s="172">
        <f t="shared" si="222"/>
        <v>2</v>
      </c>
      <c r="AB236" s="172">
        <f t="shared" si="222"/>
        <v>2</v>
      </c>
      <c r="AC236" s="172">
        <f t="shared" si="222"/>
        <v>2</v>
      </c>
      <c r="AD236" s="172">
        <f t="shared" si="222"/>
        <v>2</v>
      </c>
      <c r="AE236" s="172">
        <f t="shared" si="222"/>
        <v>2</v>
      </c>
      <c r="AF236" s="172">
        <f t="shared" si="222"/>
        <v>2</v>
      </c>
      <c r="AG236" s="172">
        <f t="shared" si="222"/>
        <v>2</v>
      </c>
      <c r="AH236" s="172">
        <f t="shared" si="222"/>
        <v>2</v>
      </c>
      <c r="AI236" s="172">
        <f t="shared" si="222"/>
        <v>2</v>
      </c>
      <c r="AJ236" s="172">
        <f t="shared" si="222"/>
        <v>2</v>
      </c>
      <c r="AK236" s="172">
        <f t="shared" si="222"/>
        <v>2</v>
      </c>
      <c r="AL236" s="172">
        <f t="shared" si="222"/>
        <v>2</v>
      </c>
      <c r="AM236" s="172">
        <f t="shared" si="222"/>
        <v>2</v>
      </c>
      <c r="AN236" s="172">
        <f t="shared" si="222"/>
        <v>2</v>
      </c>
      <c r="AO236" s="172">
        <f t="shared" si="222"/>
        <v>2</v>
      </c>
      <c r="AP236" s="172">
        <f t="shared" si="222"/>
        <v>2</v>
      </c>
      <c r="AQ236" s="172">
        <f t="shared" si="222"/>
        <v>2</v>
      </c>
      <c r="AR236" s="172">
        <f t="shared" si="222"/>
        <v>2</v>
      </c>
      <c r="AS236" s="172">
        <f t="shared" si="222"/>
        <v>2</v>
      </c>
      <c r="AT236" s="172">
        <f t="shared" si="222"/>
        <v>2</v>
      </c>
      <c r="AU236" s="172">
        <f t="shared" si="222"/>
        <v>2</v>
      </c>
      <c r="AV236" s="172">
        <f t="shared" si="222"/>
        <v>2</v>
      </c>
      <c r="AW236" s="172">
        <f t="shared" si="222"/>
        <v>2</v>
      </c>
      <c r="AX236" s="172">
        <f t="shared" si="222"/>
        <v>2</v>
      </c>
      <c r="AY236" s="172">
        <f t="shared" si="222"/>
        <v>2</v>
      </c>
      <c r="AZ236" s="172">
        <f t="shared" si="222"/>
        <v>2</v>
      </c>
      <c r="BA236" s="172">
        <f t="shared" si="222"/>
        <v>2</v>
      </c>
      <c r="BB236" s="172">
        <f t="shared" si="222"/>
        <v>2</v>
      </c>
      <c r="BC236" s="172">
        <f t="shared" si="222"/>
        <v>2</v>
      </c>
      <c r="BD236" s="172">
        <f t="shared" si="222"/>
        <v>2</v>
      </c>
      <c r="BE236" s="172">
        <f t="shared" si="222"/>
        <v>2</v>
      </c>
      <c r="BF236" s="172">
        <f t="shared" si="222"/>
        <v>2</v>
      </c>
      <c r="BG236" s="172">
        <f t="shared" si="222"/>
        <v>2</v>
      </c>
      <c r="BH236" s="172">
        <f t="shared" si="222"/>
        <v>2</v>
      </c>
      <c r="BI236" s="172">
        <f t="shared" si="222"/>
        <v>2</v>
      </c>
      <c r="BJ236" s="172">
        <f t="shared" si="222"/>
        <v>2</v>
      </c>
      <c r="BK236" s="172">
        <f t="shared" si="222"/>
        <v>2</v>
      </c>
      <c r="BL236" s="172">
        <f t="shared" si="222"/>
        <v>2</v>
      </c>
      <c r="BM236" s="172">
        <f t="shared" si="222"/>
        <v>2</v>
      </c>
      <c r="BN236" s="172">
        <f t="shared" si="222"/>
        <v>2</v>
      </c>
      <c r="BO236" s="172">
        <f>BN236</f>
        <v>2</v>
      </c>
      <c r="BP236" s="172">
        <f>BO236</f>
        <v>2</v>
      </c>
      <c r="BQ236" s="172">
        <f t="shared" ref="BQ236:CD236" si="223">BP236</f>
        <v>2</v>
      </c>
      <c r="BR236" s="172">
        <f t="shared" si="223"/>
        <v>2</v>
      </c>
      <c r="BS236" s="172">
        <f t="shared" si="223"/>
        <v>2</v>
      </c>
      <c r="BT236" s="172">
        <f t="shared" si="223"/>
        <v>2</v>
      </c>
      <c r="BU236" s="172">
        <f t="shared" si="223"/>
        <v>2</v>
      </c>
      <c r="BV236" s="172">
        <f t="shared" si="223"/>
        <v>2</v>
      </c>
      <c r="BW236" s="172">
        <f t="shared" si="223"/>
        <v>2</v>
      </c>
      <c r="BX236" s="172">
        <f t="shared" si="223"/>
        <v>2</v>
      </c>
      <c r="BY236" s="172">
        <f t="shared" si="223"/>
        <v>2</v>
      </c>
      <c r="BZ236" s="172">
        <f t="shared" si="223"/>
        <v>2</v>
      </c>
      <c r="CA236" s="172">
        <f t="shared" si="223"/>
        <v>2</v>
      </c>
      <c r="CB236" s="172">
        <f t="shared" si="223"/>
        <v>2</v>
      </c>
      <c r="CC236" s="172">
        <f t="shared" si="223"/>
        <v>2</v>
      </c>
      <c r="CD236" s="172">
        <f t="shared" si="223"/>
        <v>2</v>
      </c>
      <c r="CG236" s="14"/>
      <c r="CH236" s="14"/>
    </row>
    <row r="237" spans="4:87" outlineLevel="1">
      <c r="BR237"/>
      <c r="BS237"/>
    </row>
    <row r="238" spans="4:87" outlineLevel="1">
      <c r="E238" s="95" t="s">
        <v>226</v>
      </c>
      <c r="BR238"/>
      <c r="BS238"/>
    </row>
    <row r="239" spans="4:87" outlineLevel="1">
      <c r="E239" s="94" t="s">
        <v>227</v>
      </c>
      <c r="J239" t="s">
        <v>83</v>
      </c>
      <c r="K239" s="97" t="str">
        <f t="array" ref="K239">IF(OR(L239:BM239&lt;0,L239:BM239&gt;1),"error","ok")</f>
        <v>ok</v>
      </c>
      <c r="L239" s="138">
        <f t="array" ref="L239:CD239">Fixed.operator.market.share</f>
        <v>0</v>
      </c>
      <c r="M239" s="138">
        <v>0</v>
      </c>
      <c r="N239" s="138">
        <v>0</v>
      </c>
      <c r="O239" s="138">
        <v>0</v>
      </c>
      <c r="P239" s="138">
        <v>0</v>
      </c>
      <c r="Q239" s="138">
        <v>0</v>
      </c>
      <c r="R239" s="138">
        <v>0</v>
      </c>
      <c r="S239" s="138">
        <v>0</v>
      </c>
      <c r="T239" s="138">
        <v>0</v>
      </c>
      <c r="U239" s="138">
        <v>0</v>
      </c>
      <c r="V239" s="138">
        <v>0</v>
      </c>
      <c r="W239" s="138">
        <v>0</v>
      </c>
      <c r="X239" s="138">
        <v>7.1599999999999997E-2</v>
      </c>
      <c r="Y239" s="138">
        <v>0.14319999999999999</v>
      </c>
      <c r="Z239" s="138">
        <v>0.21479999999999999</v>
      </c>
      <c r="AA239" s="138">
        <v>0.28639999999999999</v>
      </c>
      <c r="AB239" s="138">
        <v>0.35799999999999998</v>
      </c>
      <c r="AC239" s="138">
        <v>0.35799999999999998</v>
      </c>
      <c r="AD239" s="138">
        <v>0.35799999999999998</v>
      </c>
      <c r="AE239" s="138">
        <v>0.35799999999999998</v>
      </c>
      <c r="AF239" s="138">
        <v>0.35799999999999998</v>
      </c>
      <c r="AG239" s="138">
        <v>0.35799999999999998</v>
      </c>
      <c r="AH239" s="138">
        <v>0.35799999999999998</v>
      </c>
      <c r="AI239" s="138">
        <v>0.35799999999999998</v>
      </c>
      <c r="AJ239" s="138">
        <v>0.35799999999999998</v>
      </c>
      <c r="AK239" s="138">
        <v>0.35799999999999998</v>
      </c>
      <c r="AL239" s="138">
        <v>0.35799999999999998</v>
      </c>
      <c r="AM239" s="138">
        <v>0.35799999999999998</v>
      </c>
      <c r="AN239" s="138">
        <v>0.35799999999999998</v>
      </c>
      <c r="AO239" s="138">
        <v>0.35799999999999998</v>
      </c>
      <c r="AP239" s="138">
        <v>0.35799999999999998</v>
      </c>
      <c r="AQ239" s="138">
        <v>0.35799999999999998</v>
      </c>
      <c r="AR239" s="138">
        <v>0.35799999999999998</v>
      </c>
      <c r="AS239" s="138">
        <v>0.35799999999999998</v>
      </c>
      <c r="AT239" s="138">
        <v>0.35799999999999998</v>
      </c>
      <c r="AU239" s="138">
        <v>0.35799999999999998</v>
      </c>
      <c r="AV239" s="138">
        <v>0.35799999999999998</v>
      </c>
      <c r="AW239" s="138">
        <v>0.35799999999999998</v>
      </c>
      <c r="AX239" s="138">
        <v>0.35799999999999998</v>
      </c>
      <c r="AY239" s="138">
        <v>0.35799999999999998</v>
      </c>
      <c r="AZ239" s="138">
        <v>0.35799999999999998</v>
      </c>
      <c r="BA239" s="138">
        <v>0.35799999999999998</v>
      </c>
      <c r="BB239" s="138">
        <v>0.35799999999999998</v>
      </c>
      <c r="BC239" s="138">
        <v>0.35799999999999998</v>
      </c>
      <c r="BD239" s="138">
        <v>0.35799999999999998</v>
      </c>
      <c r="BE239" s="138">
        <v>0.35799999999999998</v>
      </c>
      <c r="BF239" s="138">
        <v>0.35799999999999998</v>
      </c>
      <c r="BG239" s="138">
        <v>0.35799999999999998</v>
      </c>
      <c r="BH239" s="138">
        <v>0.35799999999999998</v>
      </c>
      <c r="BI239" s="138">
        <v>0.35799999999999998</v>
      </c>
      <c r="BJ239" s="138">
        <v>0.35799999999999998</v>
      </c>
      <c r="BK239" s="138">
        <v>0.35799999999999998</v>
      </c>
      <c r="BL239" s="138">
        <v>0.35799999999999998</v>
      </c>
      <c r="BM239" s="138">
        <v>0.35799999999999998</v>
      </c>
      <c r="BN239" s="138">
        <v>0.35799999999999998</v>
      </c>
      <c r="BO239" s="138">
        <v>0.35799999999999998</v>
      </c>
      <c r="BP239" s="138">
        <v>0.35799999999999998</v>
      </c>
      <c r="BQ239" s="138">
        <v>0.35799999999999998</v>
      </c>
      <c r="BR239" s="138">
        <v>0.35799999999999998</v>
      </c>
      <c r="BS239" s="138">
        <v>0.35799999999999998</v>
      </c>
      <c r="BT239" s="138">
        <v>0.35799999999999998</v>
      </c>
      <c r="BU239" s="138">
        <v>0.35799999999999998</v>
      </c>
      <c r="BV239" s="138">
        <v>0.35799999999999998</v>
      </c>
      <c r="BW239" s="138">
        <v>0.35799999999999998</v>
      </c>
      <c r="BX239" s="138">
        <v>0.35799999999999998</v>
      </c>
      <c r="BY239" s="138">
        <v>0.35799999999999998</v>
      </c>
      <c r="BZ239" s="138">
        <v>0.35799999999999998</v>
      </c>
      <c r="CA239" s="138">
        <v>0.35799999999999998</v>
      </c>
      <c r="CB239" s="138">
        <v>0.35799999999999998</v>
      </c>
      <c r="CC239" s="138">
        <v>0.35799999999999998</v>
      </c>
      <c r="CD239" s="138">
        <v>0.35799999999999998</v>
      </c>
      <c r="CG239" s="14"/>
      <c r="CH239" s="14"/>
    </row>
    <row r="240" spans="4:87" outlineLevel="1">
      <c r="E240" s="62" t="s">
        <v>228</v>
      </c>
      <c r="G240" s="117" t="s">
        <v>388</v>
      </c>
      <c r="J240" t="s">
        <v>83</v>
      </c>
      <c r="Q240" s="171">
        <f>R240</f>
        <v>0</v>
      </c>
      <c r="R240" s="171">
        <f>S240</f>
        <v>0</v>
      </c>
      <c r="S240" s="171">
        <f>T240</f>
        <v>0</v>
      </c>
      <c r="T240" s="171">
        <f>U240</f>
        <v>0</v>
      </c>
      <c r="U240" s="171">
        <f>V240</f>
        <v>0</v>
      </c>
      <c r="V240" s="74">
        <v>0</v>
      </c>
      <c r="W240" s="73">
        <f>$CG240*EXP($CI240*(W$3-$V$3))+$CH240</f>
        <v>0.35927003544053654</v>
      </c>
      <c r="X240" s="73">
        <f>$CG240*EXP($CI240*(X$3-$V$3))+$CH240</f>
        <v>0.46085676177527507</v>
      </c>
      <c r="Y240" s="73">
        <f>$CG240*EXP($CI240*(Y$3-$V$3))+$CH240</f>
        <v>0.48958129193197147</v>
      </c>
      <c r="Z240" s="73">
        <f>$CG240*EXP($CI240*(Z$3-$V$3))+$CH240</f>
        <v>0.49770340259044643</v>
      </c>
      <c r="AA240" s="74">
        <v>0.5</v>
      </c>
      <c r="AB240" s="73">
        <f t="shared" ref="AB240:CD240" si="224">$CG240*EXP($CI240*(AB$3-$S$3))+$CH240</f>
        <v>0.50089960208247686</v>
      </c>
      <c r="AC240" s="73">
        <f t="shared" si="224"/>
        <v>0.500903753196979</v>
      </c>
      <c r="AD240" s="73">
        <f t="shared" si="224"/>
        <v>0.50090492696069788</v>
      </c>
      <c r="AE240" s="73">
        <f t="shared" si="224"/>
        <v>0.50090525885259518</v>
      </c>
      <c r="AF240" s="73">
        <f t="shared" si="224"/>
        <v>0.50090535269791492</v>
      </c>
      <c r="AG240" s="73">
        <f t="shared" si="224"/>
        <v>0.5009053792334951</v>
      </c>
      <c r="AH240" s="73">
        <f t="shared" si="224"/>
        <v>0.50090538673666107</v>
      </c>
      <c r="AI240" s="73">
        <f t="shared" si="224"/>
        <v>0.50090538885824654</v>
      </c>
      <c r="AJ240" s="73">
        <f t="shared" si="224"/>
        <v>0.50090538945814322</v>
      </c>
      <c r="AK240" s="73">
        <f t="shared" si="224"/>
        <v>0.5009053896277692</v>
      </c>
      <c r="AL240" s="73">
        <f t="shared" si="224"/>
        <v>0.5009053896757325</v>
      </c>
      <c r="AM240" s="73">
        <f t="shared" si="224"/>
        <v>0.50090538968929443</v>
      </c>
      <c r="AN240" s="73">
        <f t="shared" si="224"/>
        <v>0.50090538969312925</v>
      </c>
      <c r="AO240" s="73">
        <f t="shared" si="224"/>
        <v>0.50090538969421361</v>
      </c>
      <c r="AP240" s="73">
        <f t="shared" si="224"/>
        <v>0.50090538969452014</v>
      </c>
      <c r="AQ240" s="73">
        <f t="shared" si="224"/>
        <v>0.50090538969460685</v>
      </c>
      <c r="AR240" s="73">
        <f t="shared" si="224"/>
        <v>0.50090538969463139</v>
      </c>
      <c r="AS240" s="73">
        <f t="shared" si="224"/>
        <v>0.50090538969463827</v>
      </c>
      <c r="AT240" s="73">
        <f t="shared" si="224"/>
        <v>0.50090538969464027</v>
      </c>
      <c r="AU240" s="73">
        <f t="shared" si="224"/>
        <v>0.50090538969464082</v>
      </c>
      <c r="AV240" s="73">
        <f t="shared" si="224"/>
        <v>0.50090538969464093</v>
      </c>
      <c r="AW240" s="73">
        <f t="shared" si="224"/>
        <v>0.50090538969464105</v>
      </c>
      <c r="AX240" s="73">
        <f t="shared" si="224"/>
        <v>0.50090538969464105</v>
      </c>
      <c r="AY240" s="73">
        <f t="shared" si="224"/>
        <v>0.50090538969464105</v>
      </c>
      <c r="AZ240" s="73">
        <f t="shared" si="224"/>
        <v>0.50090538969464105</v>
      </c>
      <c r="BA240" s="73">
        <f t="shared" si="224"/>
        <v>0.50090538969464105</v>
      </c>
      <c r="BB240" s="73">
        <f t="shared" si="224"/>
        <v>0.50090538969464105</v>
      </c>
      <c r="BC240" s="73">
        <f t="shared" si="224"/>
        <v>0.50090538969464105</v>
      </c>
      <c r="BD240" s="73">
        <f t="shared" si="224"/>
        <v>0.50090538969464105</v>
      </c>
      <c r="BE240" s="73">
        <f t="shared" si="224"/>
        <v>0.50090538969464105</v>
      </c>
      <c r="BF240" s="73">
        <f t="shared" si="224"/>
        <v>0.50090538969464105</v>
      </c>
      <c r="BG240" s="73">
        <f t="shared" si="224"/>
        <v>0.50090538969464105</v>
      </c>
      <c r="BH240" s="73">
        <f t="shared" si="224"/>
        <v>0.50090538969464105</v>
      </c>
      <c r="BI240" s="73">
        <f t="shared" si="224"/>
        <v>0.50090538969464105</v>
      </c>
      <c r="BJ240" s="73">
        <f t="shared" si="224"/>
        <v>0.50090538969464105</v>
      </c>
      <c r="BK240" s="73">
        <f t="shared" si="224"/>
        <v>0.50090538969464105</v>
      </c>
      <c r="BL240" s="73">
        <f t="shared" si="224"/>
        <v>0.50090538969464105</v>
      </c>
      <c r="BM240" s="73">
        <f t="shared" si="224"/>
        <v>0.50090538969464105</v>
      </c>
      <c r="BN240" s="73">
        <f t="shared" si="224"/>
        <v>0.50090538969464105</v>
      </c>
      <c r="BO240" s="73">
        <f t="shared" si="224"/>
        <v>0.50090538969464105</v>
      </c>
      <c r="BP240" s="73">
        <f t="shared" si="224"/>
        <v>0.50090538969464105</v>
      </c>
      <c r="BQ240" s="73">
        <f t="shared" si="224"/>
        <v>0.50090538969464105</v>
      </c>
      <c r="BR240" s="73">
        <f t="shared" si="224"/>
        <v>0.50090538969464105</v>
      </c>
      <c r="BS240" s="73">
        <f t="shared" si="224"/>
        <v>0.50090538969464105</v>
      </c>
      <c r="BT240" s="73">
        <f t="shared" si="224"/>
        <v>0.50090538969464105</v>
      </c>
      <c r="BU240" s="73">
        <f t="shared" si="224"/>
        <v>0.50090538969464105</v>
      </c>
      <c r="BV240" s="73">
        <f t="shared" si="224"/>
        <v>0.50090538969464105</v>
      </c>
      <c r="BW240" s="73">
        <f t="shared" si="224"/>
        <v>0.50090538969464105</v>
      </c>
      <c r="BX240" s="73">
        <f t="shared" si="224"/>
        <v>0.50090538969464105</v>
      </c>
      <c r="BY240" s="73">
        <f t="shared" si="224"/>
        <v>0.50090538969464105</v>
      </c>
      <c r="BZ240" s="73">
        <f t="shared" si="224"/>
        <v>0.50090538969464105</v>
      </c>
      <c r="CA240" s="73">
        <f t="shared" si="224"/>
        <v>0.50090538969464105</v>
      </c>
      <c r="CB240" s="73">
        <f t="shared" si="224"/>
        <v>0.50090538969464105</v>
      </c>
      <c r="CC240" s="73">
        <f t="shared" si="224"/>
        <v>0.50090538969464105</v>
      </c>
      <c r="CD240" s="73">
        <f t="shared" si="224"/>
        <v>0.50090538969464105</v>
      </c>
      <c r="CG240" s="88">
        <f>(AA240-V240)/(EXP(CI240*(AA$3-V$3))-1)</f>
        <v>-0.50090538969464105</v>
      </c>
      <c r="CH240" s="88">
        <f>AA240-CG240*EXP(CI240*(AA$3-V$3))</f>
        <v>0.50090538969464105</v>
      </c>
      <c r="CI240" s="68">
        <v>-1.2631614132956395</v>
      </c>
    </row>
    <row r="241" spans="5:87" outlineLevel="1">
      <c r="E241" s="94" t="s">
        <v>229</v>
      </c>
      <c r="G241" s="109"/>
      <c r="J241" t="s">
        <v>83</v>
      </c>
      <c r="Q241" s="173">
        <f t="shared" ref="Q241:AV241" si="225">(1+Q240)/(1+Q239*Q240)</f>
        <v>1</v>
      </c>
      <c r="R241" s="173">
        <f t="shared" si="225"/>
        <v>1</v>
      </c>
      <c r="S241" s="173">
        <f t="shared" si="225"/>
        <v>1</v>
      </c>
      <c r="T241" s="173">
        <f t="shared" si="225"/>
        <v>1</v>
      </c>
      <c r="U241" s="173">
        <f t="shared" si="225"/>
        <v>1</v>
      </c>
      <c r="V241" s="173">
        <f t="shared" si="225"/>
        <v>1</v>
      </c>
      <c r="W241" s="173">
        <f t="shared" si="225"/>
        <v>1.3592700354405365</v>
      </c>
      <c r="X241" s="173">
        <f t="shared" si="225"/>
        <v>1.4141921758638039</v>
      </c>
      <c r="Y241" s="173">
        <f t="shared" si="225"/>
        <v>1.3919914951143584</v>
      </c>
      <c r="Z241" s="173">
        <f t="shared" si="225"/>
        <v>1.3530529853465725</v>
      </c>
      <c r="AA241" s="173">
        <f t="shared" si="225"/>
        <v>1.312106368089573</v>
      </c>
      <c r="AB241" s="173">
        <f t="shared" si="225"/>
        <v>1.2726800049905247</v>
      </c>
      <c r="AC241" s="173">
        <f t="shared" si="225"/>
        <v>1.2726819211619116</v>
      </c>
      <c r="AD241" s="173">
        <f t="shared" si="225"/>
        <v>1.2726824629751559</v>
      </c>
      <c r="AE241" s="173">
        <f t="shared" si="225"/>
        <v>1.272682616177492</v>
      </c>
      <c r="AF241" s="173">
        <f t="shared" si="225"/>
        <v>1.2726826594967786</v>
      </c>
      <c r="AG241" s="173">
        <f t="shared" si="225"/>
        <v>1.2726826717456834</v>
      </c>
      <c r="AH241" s="173">
        <f t="shared" si="225"/>
        <v>1.2726826752091678</v>
      </c>
      <c r="AI241" s="173">
        <f t="shared" si="225"/>
        <v>1.272682676188498</v>
      </c>
      <c r="AJ241" s="173">
        <f t="shared" si="225"/>
        <v>1.2726826764654122</v>
      </c>
      <c r="AK241" s="173">
        <f t="shared" si="225"/>
        <v>1.2726826765437118</v>
      </c>
      <c r="AL241" s="173">
        <f t="shared" si="225"/>
        <v>1.2726826765658519</v>
      </c>
      <c r="AM241" s="173">
        <f t="shared" si="225"/>
        <v>1.2726826765721124</v>
      </c>
      <c r="AN241" s="173">
        <f t="shared" si="225"/>
        <v>1.2726826765738826</v>
      </c>
      <c r="AO241" s="173">
        <f t="shared" si="225"/>
        <v>1.2726826765743833</v>
      </c>
      <c r="AP241" s="173">
        <f t="shared" si="225"/>
        <v>1.2726826765745245</v>
      </c>
      <c r="AQ241" s="173">
        <f t="shared" si="225"/>
        <v>1.2726826765745642</v>
      </c>
      <c r="AR241" s="173">
        <f t="shared" si="225"/>
        <v>1.2726826765745758</v>
      </c>
      <c r="AS241" s="173">
        <f t="shared" si="225"/>
        <v>1.2726826765745791</v>
      </c>
      <c r="AT241" s="173">
        <f t="shared" si="225"/>
        <v>1.27268267657458</v>
      </c>
      <c r="AU241" s="173">
        <f t="shared" si="225"/>
        <v>1.2726826765745802</v>
      </c>
      <c r="AV241" s="173">
        <f t="shared" si="225"/>
        <v>1.27268267657458</v>
      </c>
      <c r="AW241" s="173">
        <f t="shared" ref="AW241:BM241" si="226">(1+AW240)/(1+AW239*AW240)</f>
        <v>1.27268267657458</v>
      </c>
      <c r="AX241" s="173">
        <f t="shared" si="226"/>
        <v>1.27268267657458</v>
      </c>
      <c r="AY241" s="173">
        <f t="shared" si="226"/>
        <v>1.27268267657458</v>
      </c>
      <c r="AZ241" s="173">
        <f t="shared" si="226"/>
        <v>1.27268267657458</v>
      </c>
      <c r="BA241" s="173">
        <f t="shared" si="226"/>
        <v>1.27268267657458</v>
      </c>
      <c r="BB241" s="173">
        <f t="shared" si="226"/>
        <v>1.27268267657458</v>
      </c>
      <c r="BC241" s="173">
        <f t="shared" si="226"/>
        <v>1.27268267657458</v>
      </c>
      <c r="BD241" s="173">
        <f t="shared" si="226"/>
        <v>1.27268267657458</v>
      </c>
      <c r="BE241" s="173">
        <f t="shared" si="226"/>
        <v>1.27268267657458</v>
      </c>
      <c r="BF241" s="173">
        <f t="shared" si="226"/>
        <v>1.27268267657458</v>
      </c>
      <c r="BG241" s="173">
        <f t="shared" si="226"/>
        <v>1.27268267657458</v>
      </c>
      <c r="BH241" s="173">
        <f t="shared" si="226"/>
        <v>1.27268267657458</v>
      </c>
      <c r="BI241" s="173">
        <f t="shared" si="226"/>
        <v>1.27268267657458</v>
      </c>
      <c r="BJ241" s="173">
        <f t="shared" si="226"/>
        <v>1.27268267657458</v>
      </c>
      <c r="BK241" s="173">
        <f t="shared" si="226"/>
        <v>1.27268267657458</v>
      </c>
      <c r="BL241" s="173">
        <f t="shared" si="226"/>
        <v>1.27268267657458</v>
      </c>
      <c r="BM241" s="173">
        <f t="shared" si="226"/>
        <v>1.27268267657458</v>
      </c>
      <c r="BN241" s="173">
        <f>(1+BN240)/(1+BN239*BN240)</f>
        <v>1.27268267657458</v>
      </c>
      <c r="BO241" s="173">
        <f>(1+BO240)/(1+BO239*BO240)</f>
        <v>1.27268267657458</v>
      </c>
      <c r="BP241" s="173">
        <f>(1+BP240)/(1+BP239*BP240)</f>
        <v>1.27268267657458</v>
      </c>
      <c r="BQ241" s="173">
        <f t="shared" ref="BQ241:CD241" si="227">(1+BQ240)/(1+BQ239*BQ240)</f>
        <v>1.27268267657458</v>
      </c>
      <c r="BR241" s="173">
        <f t="shared" si="227"/>
        <v>1.27268267657458</v>
      </c>
      <c r="BS241" s="173">
        <f t="shared" si="227"/>
        <v>1.27268267657458</v>
      </c>
      <c r="BT241" s="173">
        <f t="shared" si="227"/>
        <v>1.27268267657458</v>
      </c>
      <c r="BU241" s="173">
        <f t="shared" si="227"/>
        <v>1.27268267657458</v>
      </c>
      <c r="BV241" s="173">
        <f t="shared" si="227"/>
        <v>1.27268267657458</v>
      </c>
      <c r="BW241" s="173">
        <f t="shared" si="227"/>
        <v>1.27268267657458</v>
      </c>
      <c r="BX241" s="173">
        <f t="shared" si="227"/>
        <v>1.27268267657458</v>
      </c>
      <c r="BY241" s="173">
        <f t="shared" si="227"/>
        <v>1.27268267657458</v>
      </c>
      <c r="BZ241" s="173">
        <f t="shared" si="227"/>
        <v>1.27268267657458</v>
      </c>
      <c r="CA241" s="173">
        <f t="shared" si="227"/>
        <v>1.27268267657458</v>
      </c>
      <c r="CB241" s="173">
        <f t="shared" si="227"/>
        <v>1.27268267657458</v>
      </c>
      <c r="CC241" s="173">
        <f t="shared" si="227"/>
        <v>1.27268267657458</v>
      </c>
      <c r="CD241" s="173">
        <f t="shared" si="227"/>
        <v>1.27268267657458</v>
      </c>
      <c r="CG241" s="14"/>
      <c r="CH241" s="14"/>
    </row>
    <row r="242" spans="5:87" outlineLevel="1">
      <c r="E242" s="62" t="s">
        <v>251</v>
      </c>
      <c r="G242" s="109"/>
      <c r="J242" t="s">
        <v>83</v>
      </c>
      <c r="K242" s="97" t="str">
        <f t="array" ref="K242">IF(OR(L242:BM242&lt;0,L242:BM242&gt;1),"error","ok")</f>
        <v>ok</v>
      </c>
      <c r="Q242" s="73">
        <f t="shared" ref="Q242:AV242" si="228">Q241*Q239</f>
        <v>0</v>
      </c>
      <c r="R242" s="73">
        <f t="shared" si="228"/>
        <v>0</v>
      </c>
      <c r="S242" s="73">
        <f t="shared" si="228"/>
        <v>0</v>
      </c>
      <c r="T242" s="73">
        <f t="shared" si="228"/>
        <v>0</v>
      </c>
      <c r="U242" s="73">
        <f t="shared" si="228"/>
        <v>0</v>
      </c>
      <c r="V242" s="73">
        <f t="shared" si="228"/>
        <v>0</v>
      </c>
      <c r="W242" s="73">
        <f t="shared" si="228"/>
        <v>0</v>
      </c>
      <c r="X242" s="73">
        <f t="shared" si="228"/>
        <v>0.10125615979184835</v>
      </c>
      <c r="Y242" s="73">
        <f t="shared" si="228"/>
        <v>0.19933318210037612</v>
      </c>
      <c r="Z242" s="73">
        <f t="shared" si="228"/>
        <v>0.29063578125244377</v>
      </c>
      <c r="AA242" s="73">
        <f t="shared" si="228"/>
        <v>0.3757872638208537</v>
      </c>
      <c r="AB242" s="73">
        <f t="shared" si="228"/>
        <v>0.45561944178660785</v>
      </c>
      <c r="AC242" s="73">
        <f t="shared" si="228"/>
        <v>0.45562012777596433</v>
      </c>
      <c r="AD242" s="73">
        <f t="shared" si="228"/>
        <v>0.45562032174510581</v>
      </c>
      <c r="AE242" s="73">
        <f t="shared" si="228"/>
        <v>0.45562037659154214</v>
      </c>
      <c r="AF242" s="73">
        <f t="shared" si="228"/>
        <v>0.45562039209984673</v>
      </c>
      <c r="AG242" s="73">
        <f t="shared" si="228"/>
        <v>0.45562039648495462</v>
      </c>
      <c r="AH242" s="73">
        <f t="shared" si="228"/>
        <v>0.45562039772488205</v>
      </c>
      <c r="AI242" s="73">
        <f t="shared" si="228"/>
        <v>0.45562039807548227</v>
      </c>
      <c r="AJ242" s="73">
        <f t="shared" si="228"/>
        <v>0.45562039817461758</v>
      </c>
      <c r="AK242" s="73">
        <f t="shared" si="228"/>
        <v>0.45562039820264882</v>
      </c>
      <c r="AL242" s="73">
        <f t="shared" si="228"/>
        <v>0.45562039821057493</v>
      </c>
      <c r="AM242" s="73">
        <f t="shared" si="228"/>
        <v>0.45562039821281625</v>
      </c>
      <c r="AN242" s="73">
        <f t="shared" si="228"/>
        <v>0.45562039821344996</v>
      </c>
      <c r="AO242" s="73">
        <f t="shared" si="228"/>
        <v>0.45562039821362921</v>
      </c>
      <c r="AP242" s="73">
        <f t="shared" si="228"/>
        <v>0.45562039821367978</v>
      </c>
      <c r="AQ242" s="73">
        <f t="shared" si="228"/>
        <v>0.45562039821369399</v>
      </c>
      <c r="AR242" s="73">
        <f t="shared" si="228"/>
        <v>0.4556203982136981</v>
      </c>
      <c r="AS242" s="73">
        <f t="shared" si="228"/>
        <v>0.45562039821369932</v>
      </c>
      <c r="AT242" s="73">
        <f t="shared" si="228"/>
        <v>0.45562039821369965</v>
      </c>
      <c r="AU242" s="73">
        <f t="shared" si="228"/>
        <v>0.45562039821369971</v>
      </c>
      <c r="AV242" s="73">
        <f t="shared" si="228"/>
        <v>0.45562039821369965</v>
      </c>
      <c r="AW242" s="73">
        <f t="shared" ref="AW242:BM242" si="229">AW241*AW239</f>
        <v>0.45562039821369965</v>
      </c>
      <c r="AX242" s="73">
        <f t="shared" si="229"/>
        <v>0.45562039821369965</v>
      </c>
      <c r="AY242" s="73">
        <f t="shared" si="229"/>
        <v>0.45562039821369965</v>
      </c>
      <c r="AZ242" s="73">
        <f t="shared" si="229"/>
        <v>0.45562039821369965</v>
      </c>
      <c r="BA242" s="73">
        <f t="shared" si="229"/>
        <v>0.45562039821369965</v>
      </c>
      <c r="BB242" s="73">
        <f t="shared" si="229"/>
        <v>0.45562039821369965</v>
      </c>
      <c r="BC242" s="73">
        <f t="shared" si="229"/>
        <v>0.45562039821369965</v>
      </c>
      <c r="BD242" s="73">
        <f t="shared" si="229"/>
        <v>0.45562039821369965</v>
      </c>
      <c r="BE242" s="73">
        <f t="shared" si="229"/>
        <v>0.45562039821369965</v>
      </c>
      <c r="BF242" s="73">
        <f t="shared" si="229"/>
        <v>0.45562039821369965</v>
      </c>
      <c r="BG242" s="73">
        <f t="shared" si="229"/>
        <v>0.45562039821369965</v>
      </c>
      <c r="BH242" s="73">
        <f t="shared" si="229"/>
        <v>0.45562039821369965</v>
      </c>
      <c r="BI242" s="73">
        <f t="shared" si="229"/>
        <v>0.45562039821369965</v>
      </c>
      <c r="BJ242" s="73">
        <f t="shared" si="229"/>
        <v>0.45562039821369965</v>
      </c>
      <c r="BK242" s="73">
        <f t="shared" si="229"/>
        <v>0.45562039821369965</v>
      </c>
      <c r="BL242" s="73">
        <f t="shared" si="229"/>
        <v>0.45562039821369965</v>
      </c>
      <c r="BM242" s="73">
        <f t="shared" si="229"/>
        <v>0.45562039821369965</v>
      </c>
      <c r="BN242" s="73">
        <f>BN241*BN239</f>
        <v>0.45562039821369965</v>
      </c>
      <c r="BO242" s="73">
        <f>BO241*BO239</f>
        <v>0.45562039821369965</v>
      </c>
      <c r="BP242" s="73">
        <f>BP241*BP239</f>
        <v>0.45562039821369965</v>
      </c>
      <c r="BQ242" s="73">
        <f t="shared" ref="BQ242:CD242" si="230">BQ241*BQ239</f>
        <v>0.45562039821369965</v>
      </c>
      <c r="BR242" s="73">
        <f t="shared" si="230"/>
        <v>0.45562039821369965</v>
      </c>
      <c r="BS242" s="73">
        <f t="shared" si="230"/>
        <v>0.45562039821369965</v>
      </c>
      <c r="BT242" s="73">
        <f t="shared" si="230"/>
        <v>0.45562039821369965</v>
      </c>
      <c r="BU242" s="73">
        <f t="shared" si="230"/>
        <v>0.45562039821369965</v>
      </c>
      <c r="BV242" s="73">
        <f t="shared" si="230"/>
        <v>0.45562039821369965</v>
      </c>
      <c r="BW242" s="73">
        <f t="shared" si="230"/>
        <v>0.45562039821369965</v>
      </c>
      <c r="BX242" s="73">
        <f t="shared" si="230"/>
        <v>0.45562039821369965</v>
      </c>
      <c r="BY242" s="73">
        <f t="shared" si="230"/>
        <v>0.45562039821369965</v>
      </c>
      <c r="BZ242" s="73">
        <f t="shared" si="230"/>
        <v>0.45562039821369965</v>
      </c>
      <c r="CA242" s="73">
        <f t="shared" si="230"/>
        <v>0.45562039821369965</v>
      </c>
      <c r="CB242" s="73">
        <f t="shared" si="230"/>
        <v>0.45562039821369965</v>
      </c>
      <c r="CC242" s="73">
        <f t="shared" si="230"/>
        <v>0.45562039821369965</v>
      </c>
      <c r="CD242" s="73">
        <f t="shared" si="230"/>
        <v>0.45562039821369965</v>
      </c>
      <c r="CG242" s="14"/>
      <c r="CH242" s="14"/>
    </row>
    <row r="243" spans="5:87" outlineLevel="1">
      <c r="E243" s="62" t="s">
        <v>252</v>
      </c>
      <c r="G243" s="109"/>
      <c r="J243" t="s">
        <v>83</v>
      </c>
      <c r="K243" s="97" t="str">
        <f t="array" ref="K243">IF(OR(L243:BM243&lt;0,L243:BM243&gt;1),"error","ok")</f>
        <v>ok</v>
      </c>
      <c r="Q243" s="73">
        <f t="shared" ref="Q243:AV243" si="231">1-Q242</f>
        <v>1</v>
      </c>
      <c r="R243" s="73">
        <f t="shared" si="231"/>
        <v>1</v>
      </c>
      <c r="S243" s="73">
        <f t="shared" si="231"/>
        <v>1</v>
      </c>
      <c r="T243" s="73">
        <f t="shared" si="231"/>
        <v>1</v>
      </c>
      <c r="U243" s="73">
        <f t="shared" si="231"/>
        <v>1</v>
      </c>
      <c r="V243" s="73">
        <f t="shared" si="231"/>
        <v>1</v>
      </c>
      <c r="W243" s="73">
        <f t="shared" si="231"/>
        <v>1</v>
      </c>
      <c r="X243" s="73">
        <f t="shared" si="231"/>
        <v>0.89874384020815168</v>
      </c>
      <c r="Y243" s="73">
        <f t="shared" si="231"/>
        <v>0.80066681789962391</v>
      </c>
      <c r="Z243" s="73">
        <f t="shared" si="231"/>
        <v>0.70936421874755617</v>
      </c>
      <c r="AA243" s="73">
        <f t="shared" si="231"/>
        <v>0.6242127361791463</v>
      </c>
      <c r="AB243" s="73">
        <f t="shared" si="231"/>
        <v>0.54438055821339215</v>
      </c>
      <c r="AC243" s="73">
        <f t="shared" si="231"/>
        <v>0.54437987222403561</v>
      </c>
      <c r="AD243" s="73">
        <f t="shared" si="231"/>
        <v>0.54437967825489419</v>
      </c>
      <c r="AE243" s="73">
        <f t="shared" si="231"/>
        <v>0.54437962340845791</v>
      </c>
      <c r="AF243" s="73">
        <f t="shared" si="231"/>
        <v>0.54437960790015327</v>
      </c>
      <c r="AG243" s="73">
        <f t="shared" si="231"/>
        <v>0.54437960351504544</v>
      </c>
      <c r="AH243" s="73">
        <f t="shared" si="231"/>
        <v>0.54437960227511795</v>
      </c>
      <c r="AI243" s="73">
        <f t="shared" si="231"/>
        <v>0.54437960192451773</v>
      </c>
      <c r="AJ243" s="73">
        <f t="shared" si="231"/>
        <v>0.54437960182538236</v>
      </c>
      <c r="AK243" s="73">
        <f t="shared" si="231"/>
        <v>0.54437960179735123</v>
      </c>
      <c r="AL243" s="73">
        <f t="shared" si="231"/>
        <v>0.54437960178942513</v>
      </c>
      <c r="AM243" s="73">
        <f t="shared" si="231"/>
        <v>0.54437960178718381</v>
      </c>
      <c r="AN243" s="73">
        <f t="shared" si="231"/>
        <v>0.54437960178655009</v>
      </c>
      <c r="AO243" s="73">
        <f t="shared" si="231"/>
        <v>0.54437960178637079</v>
      </c>
      <c r="AP243" s="73">
        <f t="shared" si="231"/>
        <v>0.54437960178632028</v>
      </c>
      <c r="AQ243" s="73">
        <f t="shared" si="231"/>
        <v>0.54437960178630607</v>
      </c>
      <c r="AR243" s="73">
        <f t="shared" si="231"/>
        <v>0.54437960178630185</v>
      </c>
      <c r="AS243" s="73">
        <f t="shared" si="231"/>
        <v>0.54437960178630074</v>
      </c>
      <c r="AT243" s="73">
        <f t="shared" si="231"/>
        <v>0.54437960178630029</v>
      </c>
      <c r="AU243" s="73">
        <f t="shared" si="231"/>
        <v>0.54437960178630029</v>
      </c>
      <c r="AV243" s="73">
        <f t="shared" si="231"/>
        <v>0.54437960178630029</v>
      </c>
      <c r="AW243" s="73">
        <f t="shared" ref="AW243:BM243" si="232">1-AW242</f>
        <v>0.54437960178630029</v>
      </c>
      <c r="AX243" s="73">
        <f t="shared" si="232"/>
        <v>0.54437960178630029</v>
      </c>
      <c r="AY243" s="73">
        <f t="shared" si="232"/>
        <v>0.54437960178630029</v>
      </c>
      <c r="AZ243" s="73">
        <f t="shared" si="232"/>
        <v>0.54437960178630029</v>
      </c>
      <c r="BA243" s="73">
        <f t="shared" si="232"/>
        <v>0.54437960178630029</v>
      </c>
      <c r="BB243" s="73">
        <f t="shared" si="232"/>
        <v>0.54437960178630029</v>
      </c>
      <c r="BC243" s="73">
        <f t="shared" si="232"/>
        <v>0.54437960178630029</v>
      </c>
      <c r="BD243" s="73">
        <f t="shared" si="232"/>
        <v>0.54437960178630029</v>
      </c>
      <c r="BE243" s="73">
        <f t="shared" si="232"/>
        <v>0.54437960178630029</v>
      </c>
      <c r="BF243" s="73">
        <f t="shared" si="232"/>
        <v>0.54437960178630029</v>
      </c>
      <c r="BG243" s="73">
        <f t="shared" si="232"/>
        <v>0.54437960178630029</v>
      </c>
      <c r="BH243" s="73">
        <f t="shared" si="232"/>
        <v>0.54437960178630029</v>
      </c>
      <c r="BI243" s="73">
        <f t="shared" si="232"/>
        <v>0.54437960178630029</v>
      </c>
      <c r="BJ243" s="73">
        <f t="shared" si="232"/>
        <v>0.54437960178630029</v>
      </c>
      <c r="BK243" s="73">
        <f t="shared" si="232"/>
        <v>0.54437960178630029</v>
      </c>
      <c r="BL243" s="73">
        <f t="shared" si="232"/>
        <v>0.54437960178630029</v>
      </c>
      <c r="BM243" s="73">
        <f t="shared" si="232"/>
        <v>0.54437960178630029</v>
      </c>
      <c r="BN243" s="73">
        <f>1-BN242</f>
        <v>0.54437960178630029</v>
      </c>
      <c r="BO243" s="73">
        <f>1-BO242</f>
        <v>0.54437960178630029</v>
      </c>
      <c r="BP243" s="73">
        <f>1-BP242</f>
        <v>0.54437960178630029</v>
      </c>
      <c r="BQ243" s="73">
        <f t="shared" ref="BQ243:CD243" si="233">1-BQ242</f>
        <v>0.54437960178630029</v>
      </c>
      <c r="BR243" s="73">
        <f t="shared" si="233"/>
        <v>0.54437960178630029</v>
      </c>
      <c r="BS243" s="73">
        <f t="shared" si="233"/>
        <v>0.54437960178630029</v>
      </c>
      <c r="BT243" s="73">
        <f t="shared" si="233"/>
        <v>0.54437960178630029</v>
      </c>
      <c r="BU243" s="73">
        <f t="shared" si="233"/>
        <v>0.54437960178630029</v>
      </c>
      <c r="BV243" s="73">
        <f t="shared" si="233"/>
        <v>0.54437960178630029</v>
      </c>
      <c r="BW243" s="73">
        <f t="shared" si="233"/>
        <v>0.54437960178630029</v>
      </c>
      <c r="BX243" s="73">
        <f t="shared" si="233"/>
        <v>0.54437960178630029</v>
      </c>
      <c r="BY243" s="73">
        <f t="shared" si="233"/>
        <v>0.54437960178630029</v>
      </c>
      <c r="BZ243" s="73">
        <f t="shared" si="233"/>
        <v>0.54437960178630029</v>
      </c>
      <c r="CA243" s="73">
        <f t="shared" si="233"/>
        <v>0.54437960178630029</v>
      </c>
      <c r="CB243" s="73">
        <f t="shared" si="233"/>
        <v>0.54437960178630029</v>
      </c>
      <c r="CC243" s="73">
        <f t="shared" si="233"/>
        <v>0.54437960178630029</v>
      </c>
      <c r="CD243" s="73">
        <f t="shared" si="233"/>
        <v>0.54437960178630029</v>
      </c>
      <c r="CG243" s="14"/>
      <c r="CH243" s="14"/>
    </row>
    <row r="244" spans="5:87" outlineLevel="1">
      <c r="G244" s="109"/>
      <c r="BR244"/>
      <c r="BS244"/>
    </row>
    <row r="245" spans="5:87" outlineLevel="1">
      <c r="E245" s="95" t="s">
        <v>253</v>
      </c>
      <c r="G245" s="109"/>
      <c r="BR245"/>
      <c r="BS245"/>
    </row>
    <row r="246" spans="5:87" outlineLevel="1">
      <c r="E246" s="94" t="s">
        <v>227</v>
      </c>
      <c r="G246" s="109"/>
      <c r="J246" t="s">
        <v>83</v>
      </c>
      <c r="K246" s="97" t="str">
        <f t="array" ref="K246">IF(OR(L246:BM246&lt;0,L246:BM246&gt;1),"error","ok")</f>
        <v>ok</v>
      </c>
      <c r="Q246" s="119">
        <f t="shared" ref="Q246:AV246" si="234">(1-Q239)/(Q236-1)</f>
        <v>1</v>
      </c>
      <c r="R246" s="119">
        <f t="shared" si="234"/>
        <v>1</v>
      </c>
      <c r="S246" s="119">
        <f t="shared" si="234"/>
        <v>1</v>
      </c>
      <c r="T246" s="119">
        <f t="shared" si="234"/>
        <v>1</v>
      </c>
      <c r="U246" s="119">
        <f t="shared" si="234"/>
        <v>1</v>
      </c>
      <c r="V246" s="119">
        <f t="shared" si="234"/>
        <v>1</v>
      </c>
      <c r="W246" s="119">
        <f t="shared" si="234"/>
        <v>1</v>
      </c>
      <c r="X246" s="119">
        <f t="shared" si="234"/>
        <v>0.9284</v>
      </c>
      <c r="Y246" s="119">
        <f t="shared" si="234"/>
        <v>0.85680000000000001</v>
      </c>
      <c r="Z246" s="119">
        <f t="shared" si="234"/>
        <v>0.78520000000000001</v>
      </c>
      <c r="AA246" s="119">
        <f t="shared" si="234"/>
        <v>0.71360000000000001</v>
      </c>
      <c r="AB246" s="119">
        <f t="shared" si="234"/>
        <v>0.64200000000000002</v>
      </c>
      <c r="AC246" s="119">
        <f t="shared" si="234"/>
        <v>0.64200000000000002</v>
      </c>
      <c r="AD246" s="119">
        <f t="shared" si="234"/>
        <v>0.64200000000000002</v>
      </c>
      <c r="AE246" s="119">
        <f t="shared" si="234"/>
        <v>0.64200000000000002</v>
      </c>
      <c r="AF246" s="119">
        <f t="shared" si="234"/>
        <v>0.64200000000000002</v>
      </c>
      <c r="AG246" s="119">
        <f t="shared" si="234"/>
        <v>0.64200000000000002</v>
      </c>
      <c r="AH246" s="119">
        <f t="shared" si="234"/>
        <v>0.64200000000000002</v>
      </c>
      <c r="AI246" s="119">
        <f t="shared" si="234"/>
        <v>0.64200000000000002</v>
      </c>
      <c r="AJ246" s="119">
        <f t="shared" si="234"/>
        <v>0.64200000000000002</v>
      </c>
      <c r="AK246" s="119">
        <f t="shared" si="234"/>
        <v>0.64200000000000002</v>
      </c>
      <c r="AL246" s="119">
        <f t="shared" si="234"/>
        <v>0.64200000000000002</v>
      </c>
      <c r="AM246" s="119">
        <f t="shared" si="234"/>
        <v>0.64200000000000002</v>
      </c>
      <c r="AN246" s="119">
        <f t="shared" si="234"/>
        <v>0.64200000000000002</v>
      </c>
      <c r="AO246" s="119">
        <f t="shared" si="234"/>
        <v>0.64200000000000002</v>
      </c>
      <c r="AP246" s="119">
        <f t="shared" si="234"/>
        <v>0.64200000000000002</v>
      </c>
      <c r="AQ246" s="119">
        <f t="shared" si="234"/>
        <v>0.64200000000000002</v>
      </c>
      <c r="AR246" s="119">
        <f t="shared" si="234"/>
        <v>0.64200000000000002</v>
      </c>
      <c r="AS246" s="119">
        <f t="shared" si="234"/>
        <v>0.64200000000000002</v>
      </c>
      <c r="AT246" s="119">
        <f t="shared" si="234"/>
        <v>0.64200000000000002</v>
      </c>
      <c r="AU246" s="119">
        <f t="shared" si="234"/>
        <v>0.64200000000000002</v>
      </c>
      <c r="AV246" s="119">
        <f t="shared" si="234"/>
        <v>0.64200000000000002</v>
      </c>
      <c r="AW246" s="119">
        <f t="shared" ref="AW246:BM246" si="235">(1-AW239)/(AW236-1)</f>
        <v>0.64200000000000002</v>
      </c>
      <c r="AX246" s="119">
        <f t="shared" si="235"/>
        <v>0.64200000000000002</v>
      </c>
      <c r="AY246" s="119">
        <f t="shared" si="235"/>
        <v>0.64200000000000002</v>
      </c>
      <c r="AZ246" s="119">
        <f t="shared" si="235"/>
        <v>0.64200000000000002</v>
      </c>
      <c r="BA246" s="119">
        <f t="shared" si="235"/>
        <v>0.64200000000000002</v>
      </c>
      <c r="BB246" s="119">
        <f t="shared" si="235"/>
        <v>0.64200000000000002</v>
      </c>
      <c r="BC246" s="119">
        <f t="shared" si="235"/>
        <v>0.64200000000000002</v>
      </c>
      <c r="BD246" s="119">
        <f t="shared" si="235"/>
        <v>0.64200000000000002</v>
      </c>
      <c r="BE246" s="119">
        <f t="shared" si="235"/>
        <v>0.64200000000000002</v>
      </c>
      <c r="BF246" s="119">
        <f t="shared" si="235"/>
        <v>0.64200000000000002</v>
      </c>
      <c r="BG246" s="119">
        <f t="shared" si="235"/>
        <v>0.64200000000000002</v>
      </c>
      <c r="BH246" s="119">
        <f t="shared" si="235"/>
        <v>0.64200000000000002</v>
      </c>
      <c r="BI246" s="119">
        <f t="shared" si="235"/>
        <v>0.64200000000000002</v>
      </c>
      <c r="BJ246" s="119">
        <f t="shared" si="235"/>
        <v>0.64200000000000002</v>
      </c>
      <c r="BK246" s="119">
        <f t="shared" si="235"/>
        <v>0.64200000000000002</v>
      </c>
      <c r="BL246" s="119">
        <f t="shared" si="235"/>
        <v>0.64200000000000002</v>
      </c>
      <c r="BM246" s="119">
        <f t="shared" si="235"/>
        <v>0.64200000000000002</v>
      </c>
      <c r="BN246" s="119">
        <f>(1-BN239)/(BN236-1)</f>
        <v>0.64200000000000002</v>
      </c>
      <c r="BO246" s="119">
        <f>(1-BO239)/(BO236-1)</f>
        <v>0.64200000000000002</v>
      </c>
      <c r="BP246" s="119">
        <f>(1-BP239)/(BP236-1)</f>
        <v>0.64200000000000002</v>
      </c>
      <c r="BQ246" s="119">
        <f t="shared" ref="BQ246:CD246" si="236">(1-BQ239)/(BQ236-1)</f>
        <v>0.64200000000000002</v>
      </c>
      <c r="BR246" s="119">
        <f t="shared" si="236"/>
        <v>0.64200000000000002</v>
      </c>
      <c r="BS246" s="119">
        <f t="shared" si="236"/>
        <v>0.64200000000000002</v>
      </c>
      <c r="BT246" s="119">
        <f t="shared" si="236"/>
        <v>0.64200000000000002</v>
      </c>
      <c r="BU246" s="119">
        <f t="shared" si="236"/>
        <v>0.64200000000000002</v>
      </c>
      <c r="BV246" s="119">
        <f t="shared" si="236"/>
        <v>0.64200000000000002</v>
      </c>
      <c r="BW246" s="119">
        <f t="shared" si="236"/>
        <v>0.64200000000000002</v>
      </c>
      <c r="BX246" s="119">
        <f t="shared" si="236"/>
        <v>0.64200000000000002</v>
      </c>
      <c r="BY246" s="119">
        <f t="shared" si="236"/>
        <v>0.64200000000000002</v>
      </c>
      <c r="BZ246" s="119">
        <f t="shared" si="236"/>
        <v>0.64200000000000002</v>
      </c>
      <c r="CA246" s="119">
        <f t="shared" si="236"/>
        <v>0.64200000000000002</v>
      </c>
      <c r="CB246" s="119">
        <f t="shared" si="236"/>
        <v>0.64200000000000002</v>
      </c>
      <c r="CC246" s="119">
        <f t="shared" si="236"/>
        <v>0.64200000000000002</v>
      </c>
      <c r="CD246" s="119">
        <f t="shared" si="236"/>
        <v>0.64200000000000002</v>
      </c>
      <c r="CG246" s="14"/>
      <c r="CH246" s="14"/>
    </row>
    <row r="247" spans="5:87" outlineLevel="1">
      <c r="E247" s="62" t="s">
        <v>228</v>
      </c>
      <c r="G247" s="117"/>
      <c r="J247" t="s">
        <v>83</v>
      </c>
      <c r="Q247" s="171">
        <f>R247</f>
        <v>0</v>
      </c>
      <c r="R247" s="171">
        <f>S247</f>
        <v>0</v>
      </c>
      <c r="S247" s="171">
        <f>S240</f>
        <v>0</v>
      </c>
      <c r="T247" s="171">
        <f>T240</f>
        <v>0</v>
      </c>
      <c r="U247" s="171">
        <f>U240</f>
        <v>0</v>
      </c>
      <c r="V247" s="171">
        <f>V240</f>
        <v>0</v>
      </c>
      <c r="W247" s="73">
        <f>$CG247*EXP($CI247*(W$3-$V$3))+$CH247</f>
        <v>0.35927003544053654</v>
      </c>
      <c r="X247" s="73">
        <f>$CG247*EXP($CI247*(X$3-$V$3))+$CH247</f>
        <v>0.46085676177527507</v>
      </c>
      <c r="Y247" s="73">
        <f>$CG247*EXP($CI247*(Y$3-$V$3))+$CH247</f>
        <v>0.48958129193197147</v>
      </c>
      <c r="Z247" s="73">
        <f>$CG247*EXP($CI247*(Z$3-$V$3))+$CH247</f>
        <v>0.49770340259044643</v>
      </c>
      <c r="AA247" s="171">
        <f>AA240</f>
        <v>0.5</v>
      </c>
      <c r="AB247" s="73">
        <f t="shared" ref="AB247:CD247" si="237">$CG247*EXP($CI247*(AB$3-$S$3))+$CH247</f>
        <v>0.50089960208247686</v>
      </c>
      <c r="AC247" s="73">
        <f t="shared" si="237"/>
        <v>0.500903753196979</v>
      </c>
      <c r="AD247" s="73">
        <f t="shared" si="237"/>
        <v>0.50090492696069788</v>
      </c>
      <c r="AE247" s="73">
        <f t="shared" si="237"/>
        <v>0.50090525885259518</v>
      </c>
      <c r="AF247" s="73">
        <f t="shared" si="237"/>
        <v>0.50090535269791492</v>
      </c>
      <c r="AG247" s="73">
        <f t="shared" si="237"/>
        <v>0.5009053792334951</v>
      </c>
      <c r="AH247" s="73">
        <f t="shared" si="237"/>
        <v>0.50090538673666107</v>
      </c>
      <c r="AI247" s="73">
        <f t="shared" si="237"/>
        <v>0.50090538885824654</v>
      </c>
      <c r="AJ247" s="73">
        <f t="shared" si="237"/>
        <v>0.50090538945814322</v>
      </c>
      <c r="AK247" s="73">
        <f t="shared" si="237"/>
        <v>0.5009053896277692</v>
      </c>
      <c r="AL247" s="73">
        <f t="shared" si="237"/>
        <v>0.5009053896757325</v>
      </c>
      <c r="AM247" s="73">
        <f t="shared" si="237"/>
        <v>0.50090538968929443</v>
      </c>
      <c r="AN247" s="73">
        <f t="shared" si="237"/>
        <v>0.50090538969312925</v>
      </c>
      <c r="AO247" s="73">
        <f t="shared" si="237"/>
        <v>0.50090538969421361</v>
      </c>
      <c r="AP247" s="73">
        <f t="shared" si="237"/>
        <v>0.50090538969452014</v>
      </c>
      <c r="AQ247" s="73">
        <f t="shared" si="237"/>
        <v>0.50090538969460685</v>
      </c>
      <c r="AR247" s="73">
        <f t="shared" si="237"/>
        <v>0.50090538969463139</v>
      </c>
      <c r="AS247" s="73">
        <f t="shared" si="237"/>
        <v>0.50090538969463827</v>
      </c>
      <c r="AT247" s="73">
        <f t="shared" si="237"/>
        <v>0.50090538969464027</v>
      </c>
      <c r="AU247" s="73">
        <f t="shared" si="237"/>
        <v>0.50090538969464082</v>
      </c>
      <c r="AV247" s="73">
        <f t="shared" si="237"/>
        <v>0.50090538969464093</v>
      </c>
      <c r="AW247" s="73">
        <f t="shared" si="237"/>
        <v>0.50090538969464105</v>
      </c>
      <c r="AX247" s="73">
        <f t="shared" si="237"/>
        <v>0.50090538969464105</v>
      </c>
      <c r="AY247" s="73">
        <f t="shared" si="237"/>
        <v>0.50090538969464105</v>
      </c>
      <c r="AZ247" s="73">
        <f t="shared" si="237"/>
        <v>0.50090538969464105</v>
      </c>
      <c r="BA247" s="73">
        <f t="shared" si="237"/>
        <v>0.50090538969464105</v>
      </c>
      <c r="BB247" s="73">
        <f t="shared" si="237"/>
        <v>0.50090538969464105</v>
      </c>
      <c r="BC247" s="73">
        <f t="shared" si="237"/>
        <v>0.50090538969464105</v>
      </c>
      <c r="BD247" s="73">
        <f t="shared" si="237"/>
        <v>0.50090538969464105</v>
      </c>
      <c r="BE247" s="73">
        <f t="shared" si="237"/>
        <v>0.50090538969464105</v>
      </c>
      <c r="BF247" s="73">
        <f t="shared" si="237"/>
        <v>0.50090538969464105</v>
      </c>
      <c r="BG247" s="73">
        <f t="shared" si="237"/>
        <v>0.50090538969464105</v>
      </c>
      <c r="BH247" s="73">
        <f t="shared" si="237"/>
        <v>0.50090538969464105</v>
      </c>
      <c r="BI247" s="73">
        <f t="shared" si="237"/>
        <v>0.50090538969464105</v>
      </c>
      <c r="BJ247" s="73">
        <f t="shared" si="237"/>
        <v>0.50090538969464105</v>
      </c>
      <c r="BK247" s="73">
        <f t="shared" si="237"/>
        <v>0.50090538969464105</v>
      </c>
      <c r="BL247" s="73">
        <f t="shared" si="237"/>
        <v>0.50090538969464105</v>
      </c>
      <c r="BM247" s="73">
        <f t="shared" si="237"/>
        <v>0.50090538969464105</v>
      </c>
      <c r="BN247" s="73">
        <f t="shared" si="237"/>
        <v>0.50090538969464105</v>
      </c>
      <c r="BO247" s="73">
        <f t="shared" si="237"/>
        <v>0.50090538969464105</v>
      </c>
      <c r="BP247" s="73">
        <f t="shared" si="237"/>
        <v>0.50090538969464105</v>
      </c>
      <c r="BQ247" s="73">
        <f t="shared" si="237"/>
        <v>0.50090538969464105</v>
      </c>
      <c r="BR247" s="73">
        <f t="shared" si="237"/>
        <v>0.50090538969464105</v>
      </c>
      <c r="BS247" s="73">
        <f t="shared" si="237"/>
        <v>0.50090538969464105</v>
      </c>
      <c r="BT247" s="73">
        <f t="shared" si="237"/>
        <v>0.50090538969464105</v>
      </c>
      <c r="BU247" s="73">
        <f t="shared" si="237"/>
        <v>0.50090538969464105</v>
      </c>
      <c r="BV247" s="73">
        <f t="shared" si="237"/>
        <v>0.50090538969464105</v>
      </c>
      <c r="BW247" s="73">
        <f t="shared" si="237"/>
        <v>0.50090538969464105</v>
      </c>
      <c r="BX247" s="73">
        <f t="shared" si="237"/>
        <v>0.50090538969464105</v>
      </c>
      <c r="BY247" s="73">
        <f t="shared" si="237"/>
        <v>0.50090538969464105</v>
      </c>
      <c r="BZ247" s="73">
        <f t="shared" si="237"/>
        <v>0.50090538969464105</v>
      </c>
      <c r="CA247" s="73">
        <f t="shared" si="237"/>
        <v>0.50090538969464105</v>
      </c>
      <c r="CB247" s="73">
        <f t="shared" si="237"/>
        <v>0.50090538969464105</v>
      </c>
      <c r="CC247" s="73">
        <f t="shared" si="237"/>
        <v>0.50090538969464105</v>
      </c>
      <c r="CD247" s="73">
        <f t="shared" si="237"/>
        <v>0.50090538969464105</v>
      </c>
      <c r="CG247" s="88">
        <f>(AA247-V247)/(EXP(CI247*(AA$3-V$3))-1)</f>
        <v>-0.50090538969464105</v>
      </c>
      <c r="CH247" s="88">
        <f>AA247-CG247*EXP(CI247*(AA$3-V$3))</f>
        <v>0.50090538969464105</v>
      </c>
      <c r="CI247" s="96">
        <f>CI240</f>
        <v>-1.2631614132956395</v>
      </c>
    </row>
    <row r="248" spans="5:87" outlineLevel="1">
      <c r="E248" s="94" t="s">
        <v>229</v>
      </c>
      <c r="J248" t="s">
        <v>83</v>
      </c>
      <c r="Q248" s="173">
        <f t="shared" ref="Q248:AV248" si="238">(1+Q247)/(1+Q246*Q247)</f>
        <v>1</v>
      </c>
      <c r="R248" s="173">
        <f t="shared" si="238"/>
        <v>1</v>
      </c>
      <c r="S248" s="173">
        <f t="shared" si="238"/>
        <v>1</v>
      </c>
      <c r="T248" s="173">
        <f t="shared" si="238"/>
        <v>1</v>
      </c>
      <c r="U248" s="173">
        <f t="shared" si="238"/>
        <v>1</v>
      </c>
      <c r="V248" s="173">
        <f t="shared" si="238"/>
        <v>1</v>
      </c>
      <c r="W248" s="173">
        <f t="shared" si="238"/>
        <v>1</v>
      </c>
      <c r="X248" s="173">
        <f t="shared" si="238"/>
        <v>1.0231096589311497</v>
      </c>
      <c r="Y248" s="173">
        <f t="shared" si="238"/>
        <v>1.0493901811526622</v>
      </c>
      <c r="Z248" s="173">
        <f t="shared" si="238"/>
        <v>1.0768672301106292</v>
      </c>
      <c r="AA248" s="173">
        <f t="shared" si="238"/>
        <v>1.1055424528301887</v>
      </c>
      <c r="AB248" s="173">
        <f t="shared" si="238"/>
        <v>1.1356878817189322</v>
      </c>
      <c r="AC248" s="173">
        <f t="shared" si="238"/>
        <v>1.135688732585701</v>
      </c>
      <c r="AD248" s="173">
        <f t="shared" si="238"/>
        <v>1.1356889731750555</v>
      </c>
      <c r="AE248" s="173">
        <f t="shared" si="238"/>
        <v>1.1356890412037377</v>
      </c>
      <c r="AF248" s="173">
        <f t="shared" si="238"/>
        <v>1.1356890604394352</v>
      </c>
      <c r="AG248" s="173">
        <f t="shared" si="238"/>
        <v>1.1356890658784957</v>
      </c>
      <c r="AH248" s="173">
        <f t="shared" si="238"/>
        <v>1.1356890674164373</v>
      </c>
      <c r="AI248" s="173">
        <f t="shared" si="238"/>
        <v>1.1356890678513034</v>
      </c>
      <c r="AJ248" s="173">
        <f t="shared" si="238"/>
        <v>1.1356890679742657</v>
      </c>
      <c r="AK248" s="173">
        <f t="shared" si="238"/>
        <v>1.1356890680090344</v>
      </c>
      <c r="AL248" s="173">
        <f t="shared" si="238"/>
        <v>1.1356890680188656</v>
      </c>
      <c r="AM248" s="173">
        <f t="shared" si="238"/>
        <v>1.1356890680216456</v>
      </c>
      <c r="AN248" s="173">
        <f t="shared" si="238"/>
        <v>1.1356890680224314</v>
      </c>
      <c r="AO248" s="173">
        <f t="shared" si="238"/>
        <v>1.1356890680226537</v>
      </c>
      <c r="AP248" s="173">
        <f t="shared" si="238"/>
        <v>1.1356890680227165</v>
      </c>
      <c r="AQ248" s="173">
        <f t="shared" si="238"/>
        <v>1.1356890680227343</v>
      </c>
      <c r="AR248" s="173">
        <f t="shared" si="238"/>
        <v>1.1356890680227394</v>
      </c>
      <c r="AS248" s="173">
        <f t="shared" si="238"/>
        <v>1.1356890680227407</v>
      </c>
      <c r="AT248" s="173">
        <f t="shared" si="238"/>
        <v>1.1356890680227412</v>
      </c>
      <c r="AU248" s="173">
        <f t="shared" si="238"/>
        <v>1.1356890680227414</v>
      </c>
      <c r="AV248" s="173">
        <f t="shared" si="238"/>
        <v>1.1356890680227414</v>
      </c>
      <c r="AW248" s="173">
        <f t="shared" ref="AW248:BM248" si="239">(1+AW247)/(1+AW246*AW247)</f>
        <v>1.1356890680227412</v>
      </c>
      <c r="AX248" s="173">
        <f t="shared" si="239"/>
        <v>1.1356890680227412</v>
      </c>
      <c r="AY248" s="173">
        <f t="shared" si="239"/>
        <v>1.1356890680227412</v>
      </c>
      <c r="AZ248" s="173">
        <f t="shared" si="239"/>
        <v>1.1356890680227412</v>
      </c>
      <c r="BA248" s="173">
        <f t="shared" si="239"/>
        <v>1.1356890680227412</v>
      </c>
      <c r="BB248" s="173">
        <f t="shared" si="239"/>
        <v>1.1356890680227412</v>
      </c>
      <c r="BC248" s="173">
        <f t="shared" si="239"/>
        <v>1.1356890680227412</v>
      </c>
      <c r="BD248" s="173">
        <f t="shared" si="239"/>
        <v>1.1356890680227412</v>
      </c>
      <c r="BE248" s="173">
        <f t="shared" si="239"/>
        <v>1.1356890680227412</v>
      </c>
      <c r="BF248" s="173">
        <f t="shared" si="239"/>
        <v>1.1356890680227412</v>
      </c>
      <c r="BG248" s="173">
        <f t="shared" si="239"/>
        <v>1.1356890680227412</v>
      </c>
      <c r="BH248" s="173">
        <f t="shared" si="239"/>
        <v>1.1356890680227412</v>
      </c>
      <c r="BI248" s="173">
        <f t="shared" si="239"/>
        <v>1.1356890680227412</v>
      </c>
      <c r="BJ248" s="173">
        <f t="shared" si="239"/>
        <v>1.1356890680227412</v>
      </c>
      <c r="BK248" s="173">
        <f t="shared" si="239"/>
        <v>1.1356890680227412</v>
      </c>
      <c r="BL248" s="173">
        <f t="shared" si="239"/>
        <v>1.1356890680227412</v>
      </c>
      <c r="BM248" s="173">
        <f t="shared" si="239"/>
        <v>1.1356890680227412</v>
      </c>
      <c r="BN248" s="173">
        <f>(1+BN247)/(1+BN246*BN247)</f>
        <v>1.1356890680227412</v>
      </c>
      <c r="BO248" s="173">
        <f>(1+BO247)/(1+BO246*BO247)</f>
        <v>1.1356890680227412</v>
      </c>
      <c r="BP248" s="173">
        <f>(1+BP247)/(1+BP246*BP247)</f>
        <v>1.1356890680227412</v>
      </c>
      <c r="BQ248" s="173">
        <f t="shared" ref="BQ248:CD248" si="240">(1+BQ247)/(1+BQ246*BQ247)</f>
        <v>1.1356890680227412</v>
      </c>
      <c r="BR248" s="173">
        <f t="shared" si="240"/>
        <v>1.1356890680227412</v>
      </c>
      <c r="BS248" s="173">
        <f t="shared" si="240"/>
        <v>1.1356890680227412</v>
      </c>
      <c r="BT248" s="173">
        <f t="shared" si="240"/>
        <v>1.1356890680227412</v>
      </c>
      <c r="BU248" s="173">
        <f t="shared" si="240"/>
        <v>1.1356890680227412</v>
      </c>
      <c r="BV248" s="173">
        <f t="shared" si="240"/>
        <v>1.1356890680227412</v>
      </c>
      <c r="BW248" s="173">
        <f t="shared" si="240"/>
        <v>1.1356890680227412</v>
      </c>
      <c r="BX248" s="173">
        <f t="shared" si="240"/>
        <v>1.1356890680227412</v>
      </c>
      <c r="BY248" s="173">
        <f t="shared" si="240"/>
        <v>1.1356890680227412</v>
      </c>
      <c r="BZ248" s="173">
        <f t="shared" si="240"/>
        <v>1.1356890680227412</v>
      </c>
      <c r="CA248" s="173">
        <f t="shared" si="240"/>
        <v>1.1356890680227412</v>
      </c>
      <c r="CB248" s="173">
        <f t="shared" si="240"/>
        <v>1.1356890680227412</v>
      </c>
      <c r="CC248" s="173">
        <f t="shared" si="240"/>
        <v>1.1356890680227412</v>
      </c>
      <c r="CD248" s="173">
        <f t="shared" si="240"/>
        <v>1.1356890680227412</v>
      </c>
      <c r="CG248" s="14"/>
      <c r="CH248" s="14"/>
    </row>
    <row r="249" spans="5:87" outlineLevel="1">
      <c r="E249" s="62" t="s">
        <v>251</v>
      </c>
      <c r="J249" t="s">
        <v>83</v>
      </c>
      <c r="K249" s="97" t="str">
        <f t="array" ref="K249">IF(OR(L249:BM249&lt;0,L249:BM249&gt;1),"error","ok")</f>
        <v>ok</v>
      </c>
      <c r="Q249" s="73">
        <f t="shared" ref="Q249:AV249" si="241">Q248*Q246</f>
        <v>1</v>
      </c>
      <c r="R249" s="73">
        <f t="shared" si="241"/>
        <v>1</v>
      </c>
      <c r="S249" s="73">
        <f t="shared" si="241"/>
        <v>1</v>
      </c>
      <c r="T249" s="73">
        <f t="shared" si="241"/>
        <v>1</v>
      </c>
      <c r="U249" s="73">
        <f t="shared" si="241"/>
        <v>1</v>
      </c>
      <c r="V249" s="73">
        <f t="shared" si="241"/>
        <v>1</v>
      </c>
      <c r="W249" s="73">
        <f t="shared" si="241"/>
        <v>1</v>
      </c>
      <c r="X249" s="73">
        <f t="shared" si="241"/>
        <v>0.94985500735167938</v>
      </c>
      <c r="Y249" s="73">
        <f t="shared" si="241"/>
        <v>0.899117507211601</v>
      </c>
      <c r="Z249" s="73">
        <f t="shared" si="241"/>
        <v>0.84555614908286614</v>
      </c>
      <c r="AA249" s="73">
        <f t="shared" si="241"/>
        <v>0.7889150943396227</v>
      </c>
      <c r="AB249" s="73">
        <f t="shared" si="241"/>
        <v>0.72911162006355446</v>
      </c>
      <c r="AC249" s="73">
        <f t="shared" si="241"/>
        <v>0.72911216632002007</v>
      </c>
      <c r="AD249" s="73">
        <f t="shared" si="241"/>
        <v>0.72911232077838561</v>
      </c>
      <c r="AE249" s="73">
        <f t="shared" si="241"/>
        <v>0.72911236445279959</v>
      </c>
      <c r="AF249" s="73">
        <f t="shared" si="241"/>
        <v>0.72911237680211738</v>
      </c>
      <c r="AG249" s="73">
        <f t="shared" si="241"/>
        <v>0.72911238029399428</v>
      </c>
      <c r="AH249" s="73">
        <f t="shared" si="241"/>
        <v>0.72911238128135269</v>
      </c>
      <c r="AI249" s="73">
        <f t="shared" si="241"/>
        <v>0.72911238156053682</v>
      </c>
      <c r="AJ249" s="73">
        <f t="shared" si="241"/>
        <v>0.72911238163947856</v>
      </c>
      <c r="AK249" s="73">
        <f t="shared" si="241"/>
        <v>0.72911238166180004</v>
      </c>
      <c r="AL249" s="73">
        <f t="shared" si="241"/>
        <v>0.72911238166811176</v>
      </c>
      <c r="AM249" s="73">
        <f t="shared" si="241"/>
        <v>0.72911238166989645</v>
      </c>
      <c r="AN249" s="73">
        <f t="shared" si="241"/>
        <v>0.72911238167040093</v>
      </c>
      <c r="AO249" s="73">
        <f t="shared" si="241"/>
        <v>0.72911238167054371</v>
      </c>
      <c r="AP249" s="73">
        <f t="shared" si="241"/>
        <v>0.72911238167058401</v>
      </c>
      <c r="AQ249" s="73">
        <f t="shared" si="241"/>
        <v>0.72911238167059544</v>
      </c>
      <c r="AR249" s="73">
        <f t="shared" si="241"/>
        <v>0.72911238167059866</v>
      </c>
      <c r="AS249" s="73">
        <f t="shared" si="241"/>
        <v>0.72911238167059955</v>
      </c>
      <c r="AT249" s="73">
        <f t="shared" si="241"/>
        <v>0.72911238167059989</v>
      </c>
      <c r="AU249" s="73">
        <f t="shared" si="241"/>
        <v>0.7291123816706</v>
      </c>
      <c r="AV249" s="73">
        <f t="shared" si="241"/>
        <v>0.7291123816706</v>
      </c>
      <c r="AW249" s="73">
        <f t="shared" ref="AW249:BM249" si="242">AW248*AW246</f>
        <v>0.72911238167059989</v>
      </c>
      <c r="AX249" s="73">
        <f t="shared" si="242"/>
        <v>0.72911238167059989</v>
      </c>
      <c r="AY249" s="73">
        <f t="shared" si="242"/>
        <v>0.72911238167059989</v>
      </c>
      <c r="AZ249" s="73">
        <f t="shared" si="242"/>
        <v>0.72911238167059989</v>
      </c>
      <c r="BA249" s="73">
        <f t="shared" si="242"/>
        <v>0.72911238167059989</v>
      </c>
      <c r="BB249" s="73">
        <f t="shared" si="242"/>
        <v>0.72911238167059989</v>
      </c>
      <c r="BC249" s="73">
        <f t="shared" si="242"/>
        <v>0.72911238167059989</v>
      </c>
      <c r="BD249" s="73">
        <f t="shared" si="242"/>
        <v>0.72911238167059989</v>
      </c>
      <c r="BE249" s="73">
        <f t="shared" si="242"/>
        <v>0.72911238167059989</v>
      </c>
      <c r="BF249" s="73">
        <f t="shared" si="242"/>
        <v>0.72911238167059989</v>
      </c>
      <c r="BG249" s="73">
        <f t="shared" si="242"/>
        <v>0.72911238167059989</v>
      </c>
      <c r="BH249" s="73">
        <f t="shared" si="242"/>
        <v>0.72911238167059989</v>
      </c>
      <c r="BI249" s="73">
        <f t="shared" si="242"/>
        <v>0.72911238167059989</v>
      </c>
      <c r="BJ249" s="73">
        <f t="shared" si="242"/>
        <v>0.72911238167059989</v>
      </c>
      <c r="BK249" s="73">
        <f t="shared" si="242"/>
        <v>0.72911238167059989</v>
      </c>
      <c r="BL249" s="73">
        <f t="shared" si="242"/>
        <v>0.72911238167059989</v>
      </c>
      <c r="BM249" s="73">
        <f t="shared" si="242"/>
        <v>0.72911238167059989</v>
      </c>
      <c r="BN249" s="73">
        <f>BN248*BN246</f>
        <v>0.72911238167059989</v>
      </c>
      <c r="BO249" s="73">
        <f>BO248*BO246</f>
        <v>0.72911238167059989</v>
      </c>
      <c r="BP249" s="73">
        <f>BP248*BP246</f>
        <v>0.72911238167059989</v>
      </c>
      <c r="BQ249" s="73">
        <f t="shared" ref="BQ249:CD249" si="243">BQ248*BQ246</f>
        <v>0.72911238167059989</v>
      </c>
      <c r="BR249" s="73">
        <f t="shared" si="243"/>
        <v>0.72911238167059989</v>
      </c>
      <c r="BS249" s="73">
        <f t="shared" si="243"/>
        <v>0.72911238167059989</v>
      </c>
      <c r="BT249" s="73">
        <f t="shared" si="243"/>
        <v>0.72911238167059989</v>
      </c>
      <c r="BU249" s="73">
        <f t="shared" si="243"/>
        <v>0.72911238167059989</v>
      </c>
      <c r="BV249" s="73">
        <f t="shared" si="243"/>
        <v>0.72911238167059989</v>
      </c>
      <c r="BW249" s="73">
        <f t="shared" si="243"/>
        <v>0.72911238167059989</v>
      </c>
      <c r="BX249" s="73">
        <f t="shared" si="243"/>
        <v>0.72911238167059989</v>
      </c>
      <c r="BY249" s="73">
        <f t="shared" si="243"/>
        <v>0.72911238167059989</v>
      </c>
      <c r="BZ249" s="73">
        <f t="shared" si="243"/>
        <v>0.72911238167059989</v>
      </c>
      <c r="CA249" s="73">
        <f t="shared" si="243"/>
        <v>0.72911238167059989</v>
      </c>
      <c r="CB249" s="73">
        <f t="shared" si="243"/>
        <v>0.72911238167059989</v>
      </c>
      <c r="CC249" s="73">
        <f t="shared" si="243"/>
        <v>0.72911238167059989</v>
      </c>
      <c r="CD249" s="73">
        <f t="shared" si="243"/>
        <v>0.72911238167059989</v>
      </c>
      <c r="CG249" s="14"/>
      <c r="CH249" s="14"/>
    </row>
    <row r="250" spans="5:87" outlineLevel="1">
      <c r="E250" s="62" t="s">
        <v>252</v>
      </c>
      <c r="J250" t="s">
        <v>83</v>
      </c>
      <c r="K250" s="97" t="str">
        <f t="array" ref="K250">IF(OR(L250:BM250&lt;0,L250:BM250&gt;1),"error","ok")</f>
        <v>ok</v>
      </c>
      <c r="Q250" s="73">
        <f t="shared" ref="Q250:AV250" si="244">1-Q249</f>
        <v>0</v>
      </c>
      <c r="R250" s="73">
        <f t="shared" si="244"/>
        <v>0</v>
      </c>
      <c r="S250" s="73">
        <f t="shared" si="244"/>
        <v>0</v>
      </c>
      <c r="T250" s="73">
        <f t="shared" si="244"/>
        <v>0</v>
      </c>
      <c r="U250" s="73">
        <f t="shared" si="244"/>
        <v>0</v>
      </c>
      <c r="V250" s="73">
        <f t="shared" si="244"/>
        <v>0</v>
      </c>
      <c r="W250" s="73">
        <f t="shared" si="244"/>
        <v>0</v>
      </c>
      <c r="X250" s="73">
        <f t="shared" si="244"/>
        <v>5.0144992648320619E-2</v>
      </c>
      <c r="Y250" s="73">
        <f t="shared" si="244"/>
        <v>0.100882492788399</v>
      </c>
      <c r="Z250" s="73">
        <f t="shared" si="244"/>
        <v>0.15444385091713386</v>
      </c>
      <c r="AA250" s="73">
        <f t="shared" si="244"/>
        <v>0.2110849056603773</v>
      </c>
      <c r="AB250" s="73">
        <f t="shared" si="244"/>
        <v>0.27088837993644554</v>
      </c>
      <c r="AC250" s="73">
        <f t="shared" si="244"/>
        <v>0.27088783367997993</v>
      </c>
      <c r="AD250" s="73">
        <f t="shared" si="244"/>
        <v>0.27088767922161439</v>
      </c>
      <c r="AE250" s="73">
        <f t="shared" si="244"/>
        <v>0.27088763554720041</v>
      </c>
      <c r="AF250" s="73">
        <f t="shared" si="244"/>
        <v>0.27088762319788262</v>
      </c>
      <c r="AG250" s="73">
        <f t="shared" si="244"/>
        <v>0.27088761970600572</v>
      </c>
      <c r="AH250" s="73">
        <f t="shared" si="244"/>
        <v>0.27088761871864731</v>
      </c>
      <c r="AI250" s="73">
        <f t="shared" si="244"/>
        <v>0.27088761843946318</v>
      </c>
      <c r="AJ250" s="73">
        <f t="shared" si="244"/>
        <v>0.27088761836052144</v>
      </c>
      <c r="AK250" s="73">
        <f t="shared" si="244"/>
        <v>0.27088761833819996</v>
      </c>
      <c r="AL250" s="73">
        <f t="shared" si="244"/>
        <v>0.27088761833188824</v>
      </c>
      <c r="AM250" s="73">
        <f t="shared" si="244"/>
        <v>0.27088761833010355</v>
      </c>
      <c r="AN250" s="73">
        <f t="shared" si="244"/>
        <v>0.27088761832959907</v>
      </c>
      <c r="AO250" s="73">
        <f t="shared" si="244"/>
        <v>0.27088761832945629</v>
      </c>
      <c r="AP250" s="73">
        <f t="shared" si="244"/>
        <v>0.27088761832941599</v>
      </c>
      <c r="AQ250" s="73">
        <f t="shared" si="244"/>
        <v>0.27088761832940456</v>
      </c>
      <c r="AR250" s="73">
        <f t="shared" si="244"/>
        <v>0.27088761832940134</v>
      </c>
      <c r="AS250" s="73">
        <f t="shared" si="244"/>
        <v>0.27088761832940045</v>
      </c>
      <c r="AT250" s="73">
        <f t="shared" si="244"/>
        <v>0.27088761832940011</v>
      </c>
      <c r="AU250" s="73">
        <f t="shared" si="244"/>
        <v>0.2708876183294</v>
      </c>
      <c r="AV250" s="73">
        <f t="shared" si="244"/>
        <v>0.2708876183294</v>
      </c>
      <c r="AW250" s="73">
        <f t="shared" ref="AW250:BM250" si="245">1-AW249</f>
        <v>0.27088761832940011</v>
      </c>
      <c r="AX250" s="73">
        <f t="shared" si="245"/>
        <v>0.27088761832940011</v>
      </c>
      <c r="AY250" s="73">
        <f t="shared" si="245"/>
        <v>0.27088761832940011</v>
      </c>
      <c r="AZ250" s="73">
        <f t="shared" si="245"/>
        <v>0.27088761832940011</v>
      </c>
      <c r="BA250" s="73">
        <f t="shared" si="245"/>
        <v>0.27088761832940011</v>
      </c>
      <c r="BB250" s="73">
        <f t="shared" si="245"/>
        <v>0.27088761832940011</v>
      </c>
      <c r="BC250" s="73">
        <f t="shared" si="245"/>
        <v>0.27088761832940011</v>
      </c>
      <c r="BD250" s="73">
        <f t="shared" si="245"/>
        <v>0.27088761832940011</v>
      </c>
      <c r="BE250" s="73">
        <f t="shared" si="245"/>
        <v>0.27088761832940011</v>
      </c>
      <c r="BF250" s="73">
        <f t="shared" si="245"/>
        <v>0.27088761832940011</v>
      </c>
      <c r="BG250" s="73">
        <f t="shared" si="245"/>
        <v>0.27088761832940011</v>
      </c>
      <c r="BH250" s="73">
        <f t="shared" si="245"/>
        <v>0.27088761832940011</v>
      </c>
      <c r="BI250" s="73">
        <f t="shared" si="245"/>
        <v>0.27088761832940011</v>
      </c>
      <c r="BJ250" s="73">
        <f t="shared" si="245"/>
        <v>0.27088761832940011</v>
      </c>
      <c r="BK250" s="73">
        <f t="shared" si="245"/>
        <v>0.27088761832940011</v>
      </c>
      <c r="BL250" s="73">
        <f t="shared" si="245"/>
        <v>0.27088761832940011</v>
      </c>
      <c r="BM250" s="73">
        <f t="shared" si="245"/>
        <v>0.27088761832940011</v>
      </c>
      <c r="BN250" s="73">
        <f>1-BN249</f>
        <v>0.27088761832940011</v>
      </c>
      <c r="BO250" s="73">
        <f>1-BO249</f>
        <v>0.27088761832940011</v>
      </c>
      <c r="BP250" s="73">
        <f>1-BP249</f>
        <v>0.27088761832940011</v>
      </c>
      <c r="BQ250" s="73">
        <f t="shared" ref="BQ250:CD250" si="246">1-BQ249</f>
        <v>0.27088761832940011</v>
      </c>
      <c r="BR250" s="73">
        <f t="shared" si="246"/>
        <v>0.27088761832940011</v>
      </c>
      <c r="BS250" s="73">
        <f t="shared" si="246"/>
        <v>0.27088761832940011</v>
      </c>
      <c r="BT250" s="73">
        <f t="shared" si="246"/>
        <v>0.27088761832940011</v>
      </c>
      <c r="BU250" s="73">
        <f t="shared" si="246"/>
        <v>0.27088761832940011</v>
      </c>
      <c r="BV250" s="73">
        <f t="shared" si="246"/>
        <v>0.27088761832940011</v>
      </c>
      <c r="BW250" s="73">
        <f t="shared" si="246"/>
        <v>0.27088761832940011</v>
      </c>
      <c r="BX250" s="73">
        <f t="shared" si="246"/>
        <v>0.27088761832940011</v>
      </c>
      <c r="BY250" s="73">
        <f t="shared" si="246"/>
        <v>0.27088761832940011</v>
      </c>
      <c r="BZ250" s="73">
        <f t="shared" si="246"/>
        <v>0.27088761832940011</v>
      </c>
      <c r="CA250" s="73">
        <f t="shared" si="246"/>
        <v>0.27088761832940011</v>
      </c>
      <c r="CB250" s="73">
        <f t="shared" si="246"/>
        <v>0.27088761832940011</v>
      </c>
      <c r="CC250" s="73">
        <f t="shared" si="246"/>
        <v>0.27088761832940011</v>
      </c>
      <c r="CD250" s="73">
        <f t="shared" si="246"/>
        <v>0.27088761832940011</v>
      </c>
      <c r="CG250" s="14"/>
      <c r="CH250" s="14"/>
    </row>
    <row r="251" spans="5:87" outlineLevel="1">
      <c r="E251" s="62"/>
      <c r="BR251"/>
      <c r="BS251"/>
    </row>
    <row r="252" spans="5:87" outlineLevel="1">
      <c r="E252" s="95" t="s">
        <v>231</v>
      </c>
      <c r="BR252"/>
      <c r="BS252"/>
    </row>
    <row r="253" spans="5:87" outlineLevel="1">
      <c r="E253" s="62" t="s">
        <v>251</v>
      </c>
      <c r="J253" t="s">
        <v>83</v>
      </c>
      <c r="K253" s="97" t="str">
        <f t="array" ref="K253">IF(OR(L253:BM253&lt;0,L253:BM253&gt;1),"error","ok")</f>
        <v>ok</v>
      </c>
      <c r="Q253" s="119">
        <f>Q241*Q239^2+(Q236-1)*Q248*Q246^2</f>
        <v>1</v>
      </c>
      <c r="R253" s="119">
        <f t="shared" ref="R253:BM253" si="247">R241*R239^2+(R236-1)*R248*R246^2</f>
        <v>1</v>
      </c>
      <c r="S253" s="119">
        <f t="shared" si="247"/>
        <v>1</v>
      </c>
      <c r="T253" s="119">
        <f t="shared" si="247"/>
        <v>1</v>
      </c>
      <c r="U253" s="119">
        <f t="shared" si="247"/>
        <v>1</v>
      </c>
      <c r="V253" s="119">
        <f t="shared" si="247"/>
        <v>1</v>
      </c>
      <c r="W253" s="119">
        <f t="shared" si="247"/>
        <v>1</v>
      </c>
      <c r="X253" s="119">
        <f t="shared" si="247"/>
        <v>0.8890953298663955</v>
      </c>
      <c r="Y253" s="119">
        <f t="shared" si="247"/>
        <v>0.79890839185567364</v>
      </c>
      <c r="Z253" s="119">
        <f t="shared" si="247"/>
        <v>0.72635925407289137</v>
      </c>
      <c r="AA253" s="119">
        <f t="shared" si="247"/>
        <v>0.67059528367904719</v>
      </c>
      <c r="AB253" s="119">
        <f t="shared" si="247"/>
        <v>0.6312014202404076</v>
      </c>
      <c r="AC253" s="119">
        <f t="shared" si="247"/>
        <v>0.63120201652124819</v>
      </c>
      <c r="AD253" s="119">
        <f t="shared" si="247"/>
        <v>0.63120218512447146</v>
      </c>
      <c r="AE253" s="119">
        <f t="shared" si="247"/>
        <v>0.63120223279846943</v>
      </c>
      <c r="AF253" s="119">
        <f t="shared" si="247"/>
        <v>0.63120224627870458</v>
      </c>
      <c r="AG253" s="119">
        <f t="shared" si="247"/>
        <v>0.63120225009035813</v>
      </c>
      <c r="AH253" s="119">
        <f t="shared" si="247"/>
        <v>0.63120225116813633</v>
      </c>
      <c r="AI253" s="119">
        <f t="shared" si="247"/>
        <v>0.63120225147288722</v>
      </c>
      <c r="AJ253" s="119">
        <f t="shared" si="247"/>
        <v>0.6312022515590584</v>
      </c>
      <c r="AK253" s="119">
        <f t="shared" si="247"/>
        <v>0.63120225158342391</v>
      </c>
      <c r="AL253" s="119">
        <f t="shared" si="247"/>
        <v>0.63120225159031362</v>
      </c>
      <c r="AM253" s="119">
        <f t="shared" si="247"/>
        <v>0.63120225159226173</v>
      </c>
      <c r="AN253" s="119">
        <f t="shared" si="247"/>
        <v>0.63120225159281251</v>
      </c>
      <c r="AO253" s="119">
        <f t="shared" si="247"/>
        <v>0.63120225159296828</v>
      </c>
      <c r="AP253" s="119">
        <f t="shared" si="247"/>
        <v>0.63120225159301224</v>
      </c>
      <c r="AQ253" s="119">
        <f t="shared" si="247"/>
        <v>0.63120225159302468</v>
      </c>
      <c r="AR253" s="119">
        <f t="shared" si="247"/>
        <v>0.63120225159302834</v>
      </c>
      <c r="AS253" s="119">
        <f t="shared" si="247"/>
        <v>0.63120225159302934</v>
      </c>
      <c r="AT253" s="119">
        <f t="shared" si="247"/>
        <v>0.63120225159302956</v>
      </c>
      <c r="AU253" s="119">
        <f t="shared" si="247"/>
        <v>0.63120225159302978</v>
      </c>
      <c r="AV253" s="119">
        <f t="shared" si="247"/>
        <v>0.63120225159302967</v>
      </c>
      <c r="AW253" s="119">
        <f t="shared" si="247"/>
        <v>0.63120225159302956</v>
      </c>
      <c r="AX253" s="119">
        <f t="shared" si="247"/>
        <v>0.63120225159302956</v>
      </c>
      <c r="AY253" s="119">
        <f t="shared" si="247"/>
        <v>0.63120225159302956</v>
      </c>
      <c r="AZ253" s="119">
        <f t="shared" si="247"/>
        <v>0.63120225159302956</v>
      </c>
      <c r="BA253" s="119">
        <f t="shared" si="247"/>
        <v>0.63120225159302956</v>
      </c>
      <c r="BB253" s="119">
        <f t="shared" si="247"/>
        <v>0.63120225159302956</v>
      </c>
      <c r="BC253" s="119">
        <f t="shared" si="247"/>
        <v>0.63120225159302956</v>
      </c>
      <c r="BD253" s="119">
        <f t="shared" si="247"/>
        <v>0.63120225159302956</v>
      </c>
      <c r="BE253" s="119">
        <f t="shared" si="247"/>
        <v>0.63120225159302956</v>
      </c>
      <c r="BF253" s="119">
        <f t="shared" si="247"/>
        <v>0.63120225159302956</v>
      </c>
      <c r="BG253" s="119">
        <f t="shared" si="247"/>
        <v>0.63120225159302956</v>
      </c>
      <c r="BH253" s="119">
        <f t="shared" si="247"/>
        <v>0.63120225159302956</v>
      </c>
      <c r="BI253" s="119">
        <f t="shared" si="247"/>
        <v>0.63120225159302956</v>
      </c>
      <c r="BJ253" s="119">
        <f t="shared" si="247"/>
        <v>0.63120225159302956</v>
      </c>
      <c r="BK253" s="119">
        <f t="shared" si="247"/>
        <v>0.63120225159302956</v>
      </c>
      <c r="BL253" s="119">
        <f t="shared" si="247"/>
        <v>0.63120225159302956</v>
      </c>
      <c r="BM253" s="119">
        <f t="shared" si="247"/>
        <v>0.63120225159302956</v>
      </c>
      <c r="BN253" s="119">
        <f>BN241*BN239^2+(BN236-1)*BN248*BN246^2</f>
        <v>0.63120225159302956</v>
      </c>
      <c r="BO253" s="119">
        <f>BO241*BO239^2+(BO236-1)*BO248*BO246^2</f>
        <v>0.63120225159302956</v>
      </c>
      <c r="BP253" s="119">
        <f>BP241*BP239^2+(BP236-1)*BP248*BP246^2</f>
        <v>0.63120225159302956</v>
      </c>
      <c r="BQ253" s="119">
        <f t="shared" ref="BQ253:CD253" si="248">BQ241*BQ239^2+(BQ236-1)*BQ248*BQ246^2</f>
        <v>0.63120225159302956</v>
      </c>
      <c r="BR253" s="119">
        <f t="shared" si="248"/>
        <v>0.63120225159302956</v>
      </c>
      <c r="BS253" s="119">
        <f t="shared" si="248"/>
        <v>0.63120225159302956</v>
      </c>
      <c r="BT253" s="119">
        <f t="shared" si="248"/>
        <v>0.63120225159302956</v>
      </c>
      <c r="BU253" s="119">
        <f t="shared" si="248"/>
        <v>0.63120225159302956</v>
      </c>
      <c r="BV253" s="119">
        <f t="shared" si="248"/>
        <v>0.63120225159302956</v>
      </c>
      <c r="BW253" s="119">
        <f t="shared" si="248"/>
        <v>0.63120225159302956</v>
      </c>
      <c r="BX253" s="119">
        <f t="shared" si="248"/>
        <v>0.63120225159302956</v>
      </c>
      <c r="BY253" s="119">
        <f t="shared" si="248"/>
        <v>0.63120225159302956</v>
      </c>
      <c r="BZ253" s="119">
        <f t="shared" si="248"/>
        <v>0.63120225159302956</v>
      </c>
      <c r="CA253" s="119">
        <f t="shared" si="248"/>
        <v>0.63120225159302956</v>
      </c>
      <c r="CB253" s="119">
        <f t="shared" si="248"/>
        <v>0.63120225159302956</v>
      </c>
      <c r="CC253" s="119">
        <f t="shared" si="248"/>
        <v>0.63120225159302956</v>
      </c>
      <c r="CD253" s="119">
        <f t="shared" si="248"/>
        <v>0.63120225159302956</v>
      </c>
    </row>
    <row r="254" spans="5:87" outlineLevel="1">
      <c r="E254" s="62" t="s">
        <v>254</v>
      </c>
      <c r="J254" t="s">
        <v>83</v>
      </c>
      <c r="K254" s="97" t="str">
        <f t="array" ref="K254">IF(OR(L254:BM254&lt;0,L254:BM254&gt;1),"error","ok")</f>
        <v>ok</v>
      </c>
      <c r="Q254" s="119">
        <f>Q241*Q239^2/Q253</f>
        <v>0</v>
      </c>
      <c r="R254" s="119">
        <f t="shared" ref="R254:BM254" si="249">R241*R239^2/R253</f>
        <v>0</v>
      </c>
      <c r="S254" s="119">
        <f t="shared" si="249"/>
        <v>0</v>
      </c>
      <c r="T254" s="119">
        <f t="shared" si="249"/>
        <v>0</v>
      </c>
      <c r="U254" s="119">
        <f t="shared" si="249"/>
        <v>0</v>
      </c>
      <c r="V254" s="119">
        <f t="shared" si="249"/>
        <v>0</v>
      </c>
      <c r="W254" s="119">
        <f t="shared" si="249"/>
        <v>0</v>
      </c>
      <c r="X254" s="119">
        <f t="shared" si="249"/>
        <v>8.1542898692154777E-3</v>
      </c>
      <c r="Y254" s="119">
        <f t="shared" si="249"/>
        <v>3.572939271606819E-2</v>
      </c>
      <c r="Z254" s="119">
        <f t="shared" si="249"/>
        <v>8.5947229918213602E-2</v>
      </c>
      <c r="AA254" s="119">
        <f t="shared" si="249"/>
        <v>0.16049243855076528</v>
      </c>
      <c r="AB254" s="119">
        <f t="shared" si="249"/>
        <v>0.2584147546713072</v>
      </c>
      <c r="AC254" s="119">
        <f t="shared" si="249"/>
        <v>0.25841489962715347</v>
      </c>
      <c r="AD254" s="119">
        <f t="shared" si="249"/>
        <v>0.25841494061460291</v>
      </c>
      <c r="AE254" s="119">
        <f t="shared" si="249"/>
        <v>0.2584149522041545</v>
      </c>
      <c r="AF254" s="119">
        <f t="shared" si="249"/>
        <v>0.25841495548120041</v>
      </c>
      <c r="AG254" s="119">
        <f t="shared" si="249"/>
        <v>0.25841495640781365</v>
      </c>
      <c r="AH254" s="119">
        <f t="shared" si="249"/>
        <v>0.25841495666982156</v>
      </c>
      <c r="AI254" s="119">
        <f t="shared" si="249"/>
        <v>0.25841495674390669</v>
      </c>
      <c r="AJ254" s="119">
        <f t="shared" si="249"/>
        <v>0.25841495676485482</v>
      </c>
      <c r="AK254" s="119">
        <f t="shared" si="249"/>
        <v>0.25841495677077808</v>
      </c>
      <c r="AL254" s="119">
        <f t="shared" si="249"/>
        <v>0.25841495677245291</v>
      </c>
      <c r="AM254" s="119">
        <f t="shared" si="249"/>
        <v>0.25841495677292653</v>
      </c>
      <c r="AN254" s="119">
        <f t="shared" si="249"/>
        <v>0.25841495677306048</v>
      </c>
      <c r="AO254" s="119">
        <f t="shared" si="249"/>
        <v>0.25841495677309834</v>
      </c>
      <c r="AP254" s="119">
        <f t="shared" si="249"/>
        <v>0.25841495677310905</v>
      </c>
      <c r="AQ254" s="119">
        <f t="shared" si="249"/>
        <v>0.25841495677311205</v>
      </c>
      <c r="AR254" s="119">
        <f t="shared" si="249"/>
        <v>0.25841495677311288</v>
      </c>
      <c r="AS254" s="119">
        <f t="shared" si="249"/>
        <v>0.2584149567731131</v>
      </c>
      <c r="AT254" s="119">
        <f t="shared" si="249"/>
        <v>0.25841495677311327</v>
      </c>
      <c r="AU254" s="119">
        <f t="shared" si="249"/>
        <v>0.25841495677311321</v>
      </c>
      <c r="AV254" s="119">
        <f t="shared" si="249"/>
        <v>0.25841495677311321</v>
      </c>
      <c r="AW254" s="119">
        <f t="shared" si="249"/>
        <v>0.25841495677311327</v>
      </c>
      <c r="AX254" s="119">
        <f t="shared" si="249"/>
        <v>0.25841495677311327</v>
      </c>
      <c r="AY254" s="119">
        <f t="shared" si="249"/>
        <v>0.25841495677311327</v>
      </c>
      <c r="AZ254" s="119">
        <f t="shared" si="249"/>
        <v>0.25841495677311327</v>
      </c>
      <c r="BA254" s="119">
        <f t="shared" si="249"/>
        <v>0.25841495677311327</v>
      </c>
      <c r="BB254" s="119">
        <f t="shared" si="249"/>
        <v>0.25841495677311327</v>
      </c>
      <c r="BC254" s="119">
        <f t="shared" si="249"/>
        <v>0.25841495677311327</v>
      </c>
      <c r="BD254" s="119">
        <f t="shared" si="249"/>
        <v>0.25841495677311327</v>
      </c>
      <c r="BE254" s="119">
        <f t="shared" si="249"/>
        <v>0.25841495677311327</v>
      </c>
      <c r="BF254" s="119">
        <f t="shared" si="249"/>
        <v>0.25841495677311327</v>
      </c>
      <c r="BG254" s="119">
        <f t="shared" si="249"/>
        <v>0.25841495677311327</v>
      </c>
      <c r="BH254" s="119">
        <f t="shared" si="249"/>
        <v>0.25841495677311327</v>
      </c>
      <c r="BI254" s="119">
        <f t="shared" si="249"/>
        <v>0.25841495677311327</v>
      </c>
      <c r="BJ254" s="119">
        <f t="shared" si="249"/>
        <v>0.25841495677311327</v>
      </c>
      <c r="BK254" s="119">
        <f t="shared" si="249"/>
        <v>0.25841495677311327</v>
      </c>
      <c r="BL254" s="119">
        <f t="shared" si="249"/>
        <v>0.25841495677311327</v>
      </c>
      <c r="BM254" s="119">
        <f t="shared" si="249"/>
        <v>0.25841495677311327</v>
      </c>
      <c r="BN254" s="119">
        <f>BN241*BN239^2/BN253</f>
        <v>0.25841495677311327</v>
      </c>
      <c r="BO254" s="119">
        <f>BO241*BO239^2/BO253</f>
        <v>0.25841495677311327</v>
      </c>
      <c r="BP254" s="119">
        <f>BP241*BP239^2/BP253</f>
        <v>0.25841495677311327</v>
      </c>
      <c r="BQ254" s="119">
        <f t="shared" ref="BQ254:CD254" si="250">BQ241*BQ239^2/BQ253</f>
        <v>0.25841495677311327</v>
      </c>
      <c r="BR254" s="119">
        <f t="shared" si="250"/>
        <v>0.25841495677311327</v>
      </c>
      <c r="BS254" s="119">
        <f t="shared" si="250"/>
        <v>0.25841495677311327</v>
      </c>
      <c r="BT254" s="119">
        <f t="shared" si="250"/>
        <v>0.25841495677311327</v>
      </c>
      <c r="BU254" s="119">
        <f t="shared" si="250"/>
        <v>0.25841495677311327</v>
      </c>
      <c r="BV254" s="119">
        <f t="shared" si="250"/>
        <v>0.25841495677311327</v>
      </c>
      <c r="BW254" s="119">
        <f t="shared" si="250"/>
        <v>0.25841495677311327</v>
      </c>
      <c r="BX254" s="119">
        <f t="shared" si="250"/>
        <v>0.25841495677311327</v>
      </c>
      <c r="BY254" s="119">
        <f t="shared" si="250"/>
        <v>0.25841495677311327</v>
      </c>
      <c r="BZ254" s="119">
        <f t="shared" si="250"/>
        <v>0.25841495677311327</v>
      </c>
      <c r="CA254" s="119">
        <f t="shared" si="250"/>
        <v>0.25841495677311327</v>
      </c>
      <c r="CB254" s="119">
        <f t="shared" si="250"/>
        <v>0.25841495677311327</v>
      </c>
      <c r="CC254" s="119">
        <f t="shared" si="250"/>
        <v>0.25841495677311327</v>
      </c>
      <c r="CD254" s="119">
        <f t="shared" si="250"/>
        <v>0.25841495677311327</v>
      </c>
    </row>
    <row r="255" spans="5:87" outlineLevel="1">
      <c r="E255" s="62" t="s">
        <v>255</v>
      </c>
      <c r="J255" t="s">
        <v>83</v>
      </c>
      <c r="K255" s="97" t="str">
        <f t="array" ref="K255">IF(OR(L255:BM255&lt;0,L255:BM255&gt;1),"error","ok")</f>
        <v>ok</v>
      </c>
      <c r="Q255" s="119">
        <f>Q249*Q246/Q253</f>
        <v>1</v>
      </c>
      <c r="R255" s="119">
        <f t="shared" ref="R255:BM255" si="251">R249*R246/R253</f>
        <v>1</v>
      </c>
      <c r="S255" s="119">
        <f t="shared" si="251"/>
        <v>1</v>
      </c>
      <c r="T255" s="119">
        <f t="shared" si="251"/>
        <v>1</v>
      </c>
      <c r="U255" s="119">
        <f t="shared" si="251"/>
        <v>1</v>
      </c>
      <c r="V255" s="119">
        <f t="shared" si="251"/>
        <v>1</v>
      </c>
      <c r="W255" s="119">
        <f t="shared" si="251"/>
        <v>1</v>
      </c>
      <c r="X255" s="119">
        <f t="shared" si="251"/>
        <v>0.99184571013078449</v>
      </c>
      <c r="Y255" s="119">
        <f t="shared" si="251"/>
        <v>0.96427060728393177</v>
      </c>
      <c r="Z255" s="119">
        <f t="shared" si="251"/>
        <v>0.91405277008178643</v>
      </c>
      <c r="AA255" s="119">
        <f t="shared" si="251"/>
        <v>0.83950756144923477</v>
      </c>
      <c r="AB255" s="119">
        <f t="shared" si="251"/>
        <v>0.74158524532869285</v>
      </c>
      <c r="AC255" s="119">
        <f t="shared" si="251"/>
        <v>0.74158510037284642</v>
      </c>
      <c r="AD255" s="119">
        <f t="shared" si="251"/>
        <v>0.74158505938539709</v>
      </c>
      <c r="AE255" s="119">
        <f t="shared" si="251"/>
        <v>0.74158504779584555</v>
      </c>
      <c r="AF255" s="119">
        <f t="shared" si="251"/>
        <v>0.74158504451879947</v>
      </c>
      <c r="AG255" s="119">
        <f t="shared" si="251"/>
        <v>0.74158504359218635</v>
      </c>
      <c r="AH255" s="119">
        <f t="shared" si="251"/>
        <v>0.74158504333017827</v>
      </c>
      <c r="AI255" s="119">
        <f t="shared" si="251"/>
        <v>0.74158504325609342</v>
      </c>
      <c r="AJ255" s="119">
        <f t="shared" si="251"/>
        <v>0.74158504323514507</v>
      </c>
      <c r="AK255" s="119">
        <f t="shared" si="251"/>
        <v>0.74158504322922192</v>
      </c>
      <c r="AL255" s="119">
        <f t="shared" si="251"/>
        <v>0.74158504322754704</v>
      </c>
      <c r="AM255" s="119">
        <f t="shared" si="251"/>
        <v>0.74158504322707353</v>
      </c>
      <c r="AN255" s="119">
        <f t="shared" si="251"/>
        <v>0.74158504322693952</v>
      </c>
      <c r="AO255" s="119">
        <f t="shared" si="251"/>
        <v>0.74158504322690177</v>
      </c>
      <c r="AP255" s="119">
        <f t="shared" si="251"/>
        <v>0.74158504322689101</v>
      </c>
      <c r="AQ255" s="119">
        <f t="shared" si="251"/>
        <v>0.74158504322688801</v>
      </c>
      <c r="AR255" s="119">
        <f t="shared" si="251"/>
        <v>0.74158504322688701</v>
      </c>
      <c r="AS255" s="119">
        <f t="shared" si="251"/>
        <v>0.74158504322688679</v>
      </c>
      <c r="AT255" s="119">
        <f t="shared" si="251"/>
        <v>0.7415850432268869</v>
      </c>
      <c r="AU255" s="119">
        <f t="shared" si="251"/>
        <v>0.74158504322688668</v>
      </c>
      <c r="AV255" s="119">
        <f t="shared" si="251"/>
        <v>0.7415850432268869</v>
      </c>
      <c r="AW255" s="119">
        <f t="shared" si="251"/>
        <v>0.7415850432268869</v>
      </c>
      <c r="AX255" s="119">
        <f t="shared" si="251"/>
        <v>0.7415850432268869</v>
      </c>
      <c r="AY255" s="119">
        <f t="shared" si="251"/>
        <v>0.7415850432268869</v>
      </c>
      <c r="AZ255" s="119">
        <f t="shared" si="251"/>
        <v>0.7415850432268869</v>
      </c>
      <c r="BA255" s="119">
        <f t="shared" si="251"/>
        <v>0.7415850432268869</v>
      </c>
      <c r="BB255" s="119">
        <f t="shared" si="251"/>
        <v>0.7415850432268869</v>
      </c>
      <c r="BC255" s="119">
        <f t="shared" si="251"/>
        <v>0.7415850432268869</v>
      </c>
      <c r="BD255" s="119">
        <f t="shared" si="251"/>
        <v>0.7415850432268869</v>
      </c>
      <c r="BE255" s="119">
        <f t="shared" si="251"/>
        <v>0.7415850432268869</v>
      </c>
      <c r="BF255" s="119">
        <f t="shared" si="251"/>
        <v>0.7415850432268869</v>
      </c>
      <c r="BG255" s="119">
        <f t="shared" si="251"/>
        <v>0.7415850432268869</v>
      </c>
      <c r="BH255" s="119">
        <f t="shared" si="251"/>
        <v>0.7415850432268869</v>
      </c>
      <c r="BI255" s="119">
        <f t="shared" si="251"/>
        <v>0.7415850432268869</v>
      </c>
      <c r="BJ255" s="119">
        <f t="shared" si="251"/>
        <v>0.7415850432268869</v>
      </c>
      <c r="BK255" s="119">
        <f t="shared" si="251"/>
        <v>0.7415850432268869</v>
      </c>
      <c r="BL255" s="119">
        <f t="shared" si="251"/>
        <v>0.7415850432268869</v>
      </c>
      <c r="BM255" s="119">
        <f t="shared" si="251"/>
        <v>0.7415850432268869</v>
      </c>
      <c r="BN255" s="119">
        <f>BN249*BN246/BN253</f>
        <v>0.7415850432268869</v>
      </c>
      <c r="BO255" s="119">
        <f>BO249*BO246/BO253</f>
        <v>0.7415850432268869</v>
      </c>
      <c r="BP255" s="119">
        <f>BP249*BP246/BP253</f>
        <v>0.7415850432268869</v>
      </c>
      <c r="BQ255" s="119">
        <f t="shared" ref="BQ255:CD255" si="252">BQ249*BQ246/BQ253</f>
        <v>0.7415850432268869</v>
      </c>
      <c r="BR255" s="119">
        <f t="shared" si="252"/>
        <v>0.7415850432268869</v>
      </c>
      <c r="BS255" s="119">
        <f t="shared" si="252"/>
        <v>0.7415850432268869</v>
      </c>
      <c r="BT255" s="119">
        <f t="shared" si="252"/>
        <v>0.7415850432268869</v>
      </c>
      <c r="BU255" s="119">
        <f t="shared" si="252"/>
        <v>0.7415850432268869</v>
      </c>
      <c r="BV255" s="119">
        <f t="shared" si="252"/>
        <v>0.7415850432268869</v>
      </c>
      <c r="BW255" s="119">
        <f t="shared" si="252"/>
        <v>0.7415850432268869</v>
      </c>
      <c r="BX255" s="119">
        <f t="shared" si="252"/>
        <v>0.7415850432268869</v>
      </c>
      <c r="BY255" s="119">
        <f t="shared" si="252"/>
        <v>0.7415850432268869</v>
      </c>
      <c r="BZ255" s="119">
        <f t="shared" si="252"/>
        <v>0.7415850432268869</v>
      </c>
      <c r="CA255" s="119">
        <f t="shared" si="252"/>
        <v>0.7415850432268869</v>
      </c>
      <c r="CB255" s="119">
        <f t="shared" si="252"/>
        <v>0.7415850432268869</v>
      </c>
      <c r="CC255" s="119">
        <f t="shared" si="252"/>
        <v>0.7415850432268869</v>
      </c>
      <c r="CD255" s="119">
        <f t="shared" si="252"/>
        <v>0.7415850432268869</v>
      </c>
      <c r="CG255" s="14"/>
      <c r="CH255" s="14"/>
    </row>
    <row r="256" spans="5:87" ht="12" outlineLevel="1">
      <c r="E256" s="81" t="s">
        <v>110</v>
      </c>
      <c r="K256" s="97" t="str">
        <f t="array" ref="K256">IF(AND(Q256:BM256=1),"ok","error")</f>
        <v>ok</v>
      </c>
      <c r="Q256" s="178">
        <f t="shared" ref="Q256:AV256" si="253">Q254+Q255*(Q236-1)</f>
        <v>1</v>
      </c>
      <c r="R256" s="178">
        <f t="shared" si="253"/>
        <v>1</v>
      </c>
      <c r="S256" s="178">
        <f t="shared" si="253"/>
        <v>1</v>
      </c>
      <c r="T256" s="178">
        <f t="shared" si="253"/>
        <v>1</v>
      </c>
      <c r="U256" s="178">
        <f t="shared" si="253"/>
        <v>1</v>
      </c>
      <c r="V256" s="178">
        <f t="shared" si="253"/>
        <v>1</v>
      </c>
      <c r="W256" s="178">
        <f t="shared" si="253"/>
        <v>1</v>
      </c>
      <c r="X256" s="178">
        <f t="shared" si="253"/>
        <v>1</v>
      </c>
      <c r="Y256" s="178">
        <f t="shared" si="253"/>
        <v>1</v>
      </c>
      <c r="Z256" s="178">
        <f t="shared" si="253"/>
        <v>1</v>
      </c>
      <c r="AA256" s="178">
        <f t="shared" si="253"/>
        <v>1</v>
      </c>
      <c r="AB256" s="178">
        <f t="shared" si="253"/>
        <v>1</v>
      </c>
      <c r="AC256" s="178">
        <f t="shared" si="253"/>
        <v>0.99999999999999989</v>
      </c>
      <c r="AD256" s="178">
        <f t="shared" si="253"/>
        <v>1</v>
      </c>
      <c r="AE256" s="178">
        <f t="shared" si="253"/>
        <v>1</v>
      </c>
      <c r="AF256" s="178">
        <f t="shared" si="253"/>
        <v>0.99999999999999989</v>
      </c>
      <c r="AG256" s="178">
        <f t="shared" si="253"/>
        <v>1</v>
      </c>
      <c r="AH256" s="178">
        <f t="shared" si="253"/>
        <v>0.99999999999999978</v>
      </c>
      <c r="AI256" s="178">
        <f t="shared" si="253"/>
        <v>1</v>
      </c>
      <c r="AJ256" s="178">
        <f t="shared" si="253"/>
        <v>0.99999999999999989</v>
      </c>
      <c r="AK256" s="178">
        <f t="shared" si="253"/>
        <v>1</v>
      </c>
      <c r="AL256" s="178">
        <f t="shared" si="253"/>
        <v>1</v>
      </c>
      <c r="AM256" s="178">
        <f t="shared" si="253"/>
        <v>1</v>
      </c>
      <c r="AN256" s="178">
        <f t="shared" si="253"/>
        <v>1</v>
      </c>
      <c r="AO256" s="178">
        <f t="shared" si="253"/>
        <v>1</v>
      </c>
      <c r="AP256" s="178">
        <f t="shared" si="253"/>
        <v>1</v>
      </c>
      <c r="AQ256" s="178">
        <f t="shared" si="253"/>
        <v>1</v>
      </c>
      <c r="AR256" s="178">
        <f t="shared" si="253"/>
        <v>0.99999999999999989</v>
      </c>
      <c r="AS256" s="178">
        <f t="shared" si="253"/>
        <v>0.99999999999999989</v>
      </c>
      <c r="AT256" s="178">
        <f t="shared" si="253"/>
        <v>1.0000000000000002</v>
      </c>
      <c r="AU256" s="178">
        <f t="shared" si="253"/>
        <v>0.99999999999999989</v>
      </c>
      <c r="AV256" s="178">
        <f t="shared" si="253"/>
        <v>1</v>
      </c>
      <c r="AW256" s="178">
        <f t="shared" ref="AW256:BM256" si="254">AW254+AW255*(AW236-1)</f>
        <v>1.0000000000000002</v>
      </c>
      <c r="AX256" s="178">
        <f t="shared" si="254"/>
        <v>1.0000000000000002</v>
      </c>
      <c r="AY256" s="178">
        <f t="shared" si="254"/>
        <v>1.0000000000000002</v>
      </c>
      <c r="AZ256" s="178">
        <f t="shared" si="254"/>
        <v>1.0000000000000002</v>
      </c>
      <c r="BA256" s="178">
        <f t="shared" si="254"/>
        <v>1.0000000000000002</v>
      </c>
      <c r="BB256" s="178">
        <f t="shared" si="254"/>
        <v>1.0000000000000002</v>
      </c>
      <c r="BC256" s="178">
        <f t="shared" si="254"/>
        <v>1.0000000000000002</v>
      </c>
      <c r="BD256" s="178">
        <f t="shared" si="254"/>
        <v>1.0000000000000002</v>
      </c>
      <c r="BE256" s="178">
        <f t="shared" si="254"/>
        <v>1.0000000000000002</v>
      </c>
      <c r="BF256" s="178">
        <f t="shared" si="254"/>
        <v>1.0000000000000002</v>
      </c>
      <c r="BG256" s="178">
        <f t="shared" si="254"/>
        <v>1.0000000000000002</v>
      </c>
      <c r="BH256" s="178">
        <f t="shared" si="254"/>
        <v>1.0000000000000002</v>
      </c>
      <c r="BI256" s="178">
        <f t="shared" si="254"/>
        <v>1.0000000000000002</v>
      </c>
      <c r="BJ256" s="178">
        <f t="shared" si="254"/>
        <v>1.0000000000000002</v>
      </c>
      <c r="BK256" s="178">
        <f t="shared" si="254"/>
        <v>1.0000000000000002</v>
      </c>
      <c r="BL256" s="178">
        <f t="shared" si="254"/>
        <v>1.0000000000000002</v>
      </c>
      <c r="BM256" s="178">
        <f t="shared" si="254"/>
        <v>1.0000000000000002</v>
      </c>
      <c r="BN256" s="178">
        <f>BN254+BN255*(BN236-1)</f>
        <v>1.0000000000000002</v>
      </c>
      <c r="BO256" s="178">
        <f>BO254+BO255*(BO236-1)</f>
        <v>1.0000000000000002</v>
      </c>
      <c r="BP256" s="178">
        <f>BP254+BP255*(BP236-1)</f>
        <v>1.0000000000000002</v>
      </c>
      <c r="BQ256" s="178">
        <f t="shared" ref="BQ256:CD256" si="255">BQ254+BQ255*(BQ236-1)</f>
        <v>1.0000000000000002</v>
      </c>
      <c r="BR256" s="178">
        <f t="shared" si="255"/>
        <v>1.0000000000000002</v>
      </c>
      <c r="BS256" s="178">
        <f t="shared" si="255"/>
        <v>1.0000000000000002</v>
      </c>
      <c r="BT256" s="178">
        <f t="shared" si="255"/>
        <v>1.0000000000000002</v>
      </c>
      <c r="BU256" s="178">
        <f t="shared" si="255"/>
        <v>1.0000000000000002</v>
      </c>
      <c r="BV256" s="178">
        <f t="shared" si="255"/>
        <v>1.0000000000000002</v>
      </c>
      <c r="BW256" s="178">
        <f t="shared" si="255"/>
        <v>1.0000000000000002</v>
      </c>
      <c r="BX256" s="178">
        <f t="shared" si="255"/>
        <v>1.0000000000000002</v>
      </c>
      <c r="BY256" s="178">
        <f t="shared" si="255"/>
        <v>1.0000000000000002</v>
      </c>
      <c r="BZ256" s="178">
        <f t="shared" si="255"/>
        <v>1.0000000000000002</v>
      </c>
      <c r="CA256" s="178">
        <f t="shared" si="255"/>
        <v>1.0000000000000002</v>
      </c>
      <c r="CB256" s="178">
        <f t="shared" si="255"/>
        <v>1.0000000000000002</v>
      </c>
      <c r="CC256" s="178">
        <f t="shared" si="255"/>
        <v>1.0000000000000002</v>
      </c>
      <c r="CD256" s="178">
        <f t="shared" si="255"/>
        <v>1.0000000000000002</v>
      </c>
      <c r="CG256" s="14"/>
      <c r="CH256" s="14"/>
    </row>
    <row r="257" spans="3:86" outlineLevel="1">
      <c r="BR257"/>
      <c r="BS257"/>
      <c r="CG257" s="14"/>
      <c r="CH257" s="14"/>
    </row>
    <row r="258" spans="3:86" outlineLevel="1">
      <c r="E258" s="75" t="s">
        <v>257</v>
      </c>
      <c r="BR258"/>
      <c r="BS258"/>
      <c r="CG258" s="14"/>
      <c r="CH258" s="14"/>
    </row>
    <row r="259" spans="3:86" outlineLevel="1">
      <c r="E259" s="62" t="s">
        <v>251</v>
      </c>
      <c r="K259" s="97" t="str">
        <f t="array" ref="K259">IF(OR(R259:BM259&lt;0,R259:BM259&gt;1),"error","ok")</f>
        <v>ok</v>
      </c>
      <c r="R259" s="119">
        <f t="shared" ref="R259:BM259" si="256">1-R253</f>
        <v>0</v>
      </c>
      <c r="S259" s="119">
        <f t="shared" si="256"/>
        <v>0</v>
      </c>
      <c r="T259" s="119">
        <f t="shared" si="256"/>
        <v>0</v>
      </c>
      <c r="U259" s="119">
        <f t="shared" si="256"/>
        <v>0</v>
      </c>
      <c r="V259" s="119">
        <f t="shared" si="256"/>
        <v>0</v>
      </c>
      <c r="W259" s="119">
        <f t="shared" si="256"/>
        <v>0</v>
      </c>
      <c r="X259" s="119">
        <f t="shared" si="256"/>
        <v>0.1109046701336045</v>
      </c>
      <c r="Y259" s="119">
        <f t="shared" si="256"/>
        <v>0.20109160814432636</v>
      </c>
      <c r="Z259" s="119">
        <f t="shared" si="256"/>
        <v>0.27364074592710863</v>
      </c>
      <c r="AA259" s="119">
        <f t="shared" si="256"/>
        <v>0.32940471632095281</v>
      </c>
      <c r="AB259" s="119">
        <f t="shared" si="256"/>
        <v>0.3687985797595924</v>
      </c>
      <c r="AC259" s="119">
        <f t="shared" si="256"/>
        <v>0.36879798347875181</v>
      </c>
      <c r="AD259" s="119">
        <f t="shared" si="256"/>
        <v>0.36879781487552854</v>
      </c>
      <c r="AE259" s="119">
        <f t="shared" si="256"/>
        <v>0.36879776720153057</v>
      </c>
      <c r="AF259" s="119">
        <f t="shared" si="256"/>
        <v>0.36879775372129542</v>
      </c>
      <c r="AG259" s="119">
        <f t="shared" si="256"/>
        <v>0.36879774990964187</v>
      </c>
      <c r="AH259" s="119">
        <f t="shared" si="256"/>
        <v>0.36879774883186367</v>
      </c>
      <c r="AI259" s="119">
        <f t="shared" si="256"/>
        <v>0.36879774852711278</v>
      </c>
      <c r="AJ259" s="119">
        <f t="shared" si="256"/>
        <v>0.3687977484409416</v>
      </c>
      <c r="AK259" s="119">
        <f t="shared" si="256"/>
        <v>0.36879774841657609</v>
      </c>
      <c r="AL259" s="119">
        <f t="shared" si="256"/>
        <v>0.36879774840968638</v>
      </c>
      <c r="AM259" s="119">
        <f t="shared" si="256"/>
        <v>0.36879774840773827</v>
      </c>
      <c r="AN259" s="119">
        <f t="shared" si="256"/>
        <v>0.36879774840718749</v>
      </c>
      <c r="AO259" s="119">
        <f t="shared" si="256"/>
        <v>0.36879774840703172</v>
      </c>
      <c r="AP259" s="119">
        <f t="shared" si="256"/>
        <v>0.36879774840698776</v>
      </c>
      <c r="AQ259" s="119">
        <f t="shared" si="256"/>
        <v>0.36879774840697532</v>
      </c>
      <c r="AR259" s="119">
        <f t="shared" si="256"/>
        <v>0.36879774840697166</v>
      </c>
      <c r="AS259" s="119">
        <f t="shared" si="256"/>
        <v>0.36879774840697066</v>
      </c>
      <c r="AT259" s="119">
        <f t="shared" si="256"/>
        <v>0.36879774840697044</v>
      </c>
      <c r="AU259" s="119">
        <f t="shared" si="256"/>
        <v>0.36879774840697022</v>
      </c>
      <c r="AV259" s="119">
        <f t="shared" si="256"/>
        <v>0.36879774840697033</v>
      </c>
      <c r="AW259" s="119">
        <f t="shared" si="256"/>
        <v>0.36879774840697044</v>
      </c>
      <c r="AX259" s="119">
        <f t="shared" si="256"/>
        <v>0.36879774840697044</v>
      </c>
      <c r="AY259" s="119">
        <f t="shared" si="256"/>
        <v>0.36879774840697044</v>
      </c>
      <c r="AZ259" s="119">
        <f t="shared" si="256"/>
        <v>0.36879774840697044</v>
      </c>
      <c r="BA259" s="119">
        <f t="shared" si="256"/>
        <v>0.36879774840697044</v>
      </c>
      <c r="BB259" s="119">
        <f t="shared" si="256"/>
        <v>0.36879774840697044</v>
      </c>
      <c r="BC259" s="119">
        <f t="shared" si="256"/>
        <v>0.36879774840697044</v>
      </c>
      <c r="BD259" s="119">
        <f t="shared" si="256"/>
        <v>0.36879774840697044</v>
      </c>
      <c r="BE259" s="119">
        <f t="shared" si="256"/>
        <v>0.36879774840697044</v>
      </c>
      <c r="BF259" s="119">
        <f t="shared" si="256"/>
        <v>0.36879774840697044</v>
      </c>
      <c r="BG259" s="119">
        <f t="shared" si="256"/>
        <v>0.36879774840697044</v>
      </c>
      <c r="BH259" s="119">
        <f t="shared" si="256"/>
        <v>0.36879774840697044</v>
      </c>
      <c r="BI259" s="119">
        <f t="shared" si="256"/>
        <v>0.36879774840697044</v>
      </c>
      <c r="BJ259" s="119">
        <f t="shared" si="256"/>
        <v>0.36879774840697044</v>
      </c>
      <c r="BK259" s="119">
        <f t="shared" si="256"/>
        <v>0.36879774840697044</v>
      </c>
      <c r="BL259" s="119">
        <f t="shared" si="256"/>
        <v>0.36879774840697044</v>
      </c>
      <c r="BM259" s="119">
        <f t="shared" si="256"/>
        <v>0.36879774840697044</v>
      </c>
      <c r="BN259" s="119">
        <f>1-BN253</f>
        <v>0.36879774840697044</v>
      </c>
      <c r="BO259" s="119">
        <f>1-BO253</f>
        <v>0.36879774840697044</v>
      </c>
      <c r="BP259" s="119">
        <f>1-BP253</f>
        <v>0.36879774840697044</v>
      </c>
      <c r="BQ259" s="119">
        <f t="shared" ref="BQ259:CD259" si="257">1-BQ253</f>
        <v>0.36879774840697044</v>
      </c>
      <c r="BR259" s="119">
        <f t="shared" si="257"/>
        <v>0.36879774840697044</v>
      </c>
      <c r="BS259" s="119">
        <f t="shared" si="257"/>
        <v>0.36879774840697044</v>
      </c>
      <c r="BT259" s="119">
        <f t="shared" si="257"/>
        <v>0.36879774840697044</v>
      </c>
      <c r="BU259" s="119">
        <f t="shared" si="257"/>
        <v>0.36879774840697044</v>
      </c>
      <c r="BV259" s="119">
        <f t="shared" si="257"/>
        <v>0.36879774840697044</v>
      </c>
      <c r="BW259" s="119">
        <f t="shared" si="257"/>
        <v>0.36879774840697044</v>
      </c>
      <c r="BX259" s="119">
        <f t="shared" si="257"/>
        <v>0.36879774840697044</v>
      </c>
      <c r="BY259" s="119">
        <f t="shared" si="257"/>
        <v>0.36879774840697044</v>
      </c>
      <c r="BZ259" s="119">
        <f t="shared" si="257"/>
        <v>0.36879774840697044</v>
      </c>
      <c r="CA259" s="119">
        <f t="shared" si="257"/>
        <v>0.36879774840697044</v>
      </c>
      <c r="CB259" s="119">
        <f t="shared" si="257"/>
        <v>0.36879774840697044</v>
      </c>
      <c r="CC259" s="119">
        <f t="shared" si="257"/>
        <v>0.36879774840697044</v>
      </c>
      <c r="CD259" s="119">
        <f t="shared" si="257"/>
        <v>0.36879774840697044</v>
      </c>
      <c r="CG259" s="14"/>
      <c r="CH259" s="14"/>
    </row>
    <row r="260" spans="3:86" outlineLevel="1">
      <c r="E260" s="62" t="s">
        <v>254</v>
      </c>
      <c r="K260" s="97" t="e">
        <f t="array" ref="K260">IF(OR(R260:BM260&lt;0,R260:BM260&gt;1),"error","ok")</f>
        <v>#DIV/0!</v>
      </c>
      <c r="S260" s="119">
        <f>IF(S239=0,0,S243*S239/S259)</f>
        <v>0</v>
      </c>
      <c r="T260" s="119" t="e">
        <f t="shared" ref="T260:BM260" si="258">T243*T239/T259</f>
        <v>#DIV/0!</v>
      </c>
      <c r="U260" s="119" t="e">
        <f t="shared" si="258"/>
        <v>#DIV/0!</v>
      </c>
      <c r="V260" s="119" t="e">
        <f t="shared" si="258"/>
        <v>#DIV/0!</v>
      </c>
      <c r="W260" s="119" t="e">
        <f t="shared" si="258"/>
        <v>#DIV/0!</v>
      </c>
      <c r="X260" s="119">
        <f t="shared" si="258"/>
        <v>0.58022857722206378</v>
      </c>
      <c r="Y260" s="119">
        <f t="shared" si="258"/>
        <v>0.57016545534280194</v>
      </c>
      <c r="Z260" s="119">
        <f t="shared" si="258"/>
        <v>0.55683021061330962</v>
      </c>
      <c r="AA260" s="119">
        <f t="shared" si="258"/>
        <v>0.54271999999999987</v>
      </c>
      <c r="AB260" s="119">
        <f t="shared" si="258"/>
        <v>0.52844086321437456</v>
      </c>
      <c r="AC260" s="119">
        <f t="shared" si="258"/>
        <v>0.52844105170502687</v>
      </c>
      <c r="AD260" s="119">
        <f t="shared" si="258"/>
        <v>0.52844110500228414</v>
      </c>
      <c r="AE260" s="119">
        <f t="shared" si="258"/>
        <v>0.52844112007253796</v>
      </c>
      <c r="AF260" s="119">
        <f t="shared" si="258"/>
        <v>0.52844112433378276</v>
      </c>
      <c r="AG260" s="119">
        <f t="shared" si="258"/>
        <v>0.52844112553868683</v>
      </c>
      <c r="AH260" s="119">
        <f t="shared" si="258"/>
        <v>0.52844112587938374</v>
      </c>
      <c r="AI260" s="119">
        <f t="shared" si="258"/>
        <v>0.52844112597571846</v>
      </c>
      <c r="AJ260" s="119">
        <f t="shared" si="258"/>
        <v>0.52844112600295823</v>
      </c>
      <c r="AK260" s="119">
        <f t="shared" si="258"/>
        <v>0.5284411260106604</v>
      </c>
      <c r="AL260" s="119">
        <f t="shared" si="258"/>
        <v>0.52844112601283855</v>
      </c>
      <c r="AM260" s="119">
        <f t="shared" si="258"/>
        <v>0.52844112601345417</v>
      </c>
      <c r="AN260" s="119">
        <f t="shared" si="258"/>
        <v>0.52844112601362825</v>
      </c>
      <c r="AO260" s="119">
        <f t="shared" si="258"/>
        <v>0.52844112601367732</v>
      </c>
      <c r="AP260" s="119">
        <f t="shared" si="258"/>
        <v>0.52844112601369131</v>
      </c>
      <c r="AQ260" s="119">
        <f t="shared" si="258"/>
        <v>0.52844112601369531</v>
      </c>
      <c r="AR260" s="119">
        <f t="shared" si="258"/>
        <v>0.52844112601369653</v>
      </c>
      <c r="AS260" s="119">
        <f t="shared" si="258"/>
        <v>0.52844112601369686</v>
      </c>
      <c r="AT260" s="119">
        <f t="shared" si="258"/>
        <v>0.52844112601369675</v>
      </c>
      <c r="AU260" s="119">
        <f t="shared" si="258"/>
        <v>0.52844112601369708</v>
      </c>
      <c r="AV260" s="119">
        <f t="shared" si="258"/>
        <v>0.52844112601369697</v>
      </c>
      <c r="AW260" s="119">
        <f t="shared" si="258"/>
        <v>0.52844112601369675</v>
      </c>
      <c r="AX260" s="119">
        <f t="shared" si="258"/>
        <v>0.52844112601369675</v>
      </c>
      <c r="AY260" s="119">
        <f t="shared" si="258"/>
        <v>0.52844112601369675</v>
      </c>
      <c r="AZ260" s="119">
        <f t="shared" si="258"/>
        <v>0.52844112601369675</v>
      </c>
      <c r="BA260" s="119">
        <f t="shared" si="258"/>
        <v>0.52844112601369675</v>
      </c>
      <c r="BB260" s="119">
        <f t="shared" si="258"/>
        <v>0.52844112601369675</v>
      </c>
      <c r="BC260" s="119">
        <f t="shared" si="258"/>
        <v>0.52844112601369675</v>
      </c>
      <c r="BD260" s="119">
        <f t="shared" si="258"/>
        <v>0.52844112601369675</v>
      </c>
      <c r="BE260" s="119">
        <f t="shared" si="258"/>
        <v>0.52844112601369675</v>
      </c>
      <c r="BF260" s="119">
        <f t="shared" si="258"/>
        <v>0.52844112601369675</v>
      </c>
      <c r="BG260" s="119">
        <f t="shared" si="258"/>
        <v>0.52844112601369675</v>
      </c>
      <c r="BH260" s="119">
        <f t="shared" si="258"/>
        <v>0.52844112601369675</v>
      </c>
      <c r="BI260" s="119">
        <f t="shared" si="258"/>
        <v>0.52844112601369675</v>
      </c>
      <c r="BJ260" s="119">
        <f t="shared" si="258"/>
        <v>0.52844112601369675</v>
      </c>
      <c r="BK260" s="119">
        <f t="shared" si="258"/>
        <v>0.52844112601369675</v>
      </c>
      <c r="BL260" s="119">
        <f t="shared" si="258"/>
        <v>0.52844112601369675</v>
      </c>
      <c r="BM260" s="119">
        <f t="shared" si="258"/>
        <v>0.52844112601369675</v>
      </c>
      <c r="BN260" s="119">
        <f>BN243*BN239/BN259</f>
        <v>0.52844112601369675</v>
      </c>
      <c r="BO260" s="119">
        <f>BO243*BO239/BO259</f>
        <v>0.52844112601369675</v>
      </c>
      <c r="BP260" s="119">
        <f>BP243*BP239/BP259</f>
        <v>0.52844112601369675</v>
      </c>
      <c r="BQ260" s="119">
        <f t="shared" ref="BQ260:CD260" si="259">BQ243*BQ239/BQ259</f>
        <v>0.52844112601369675</v>
      </c>
      <c r="BR260" s="119">
        <f t="shared" si="259"/>
        <v>0.52844112601369675</v>
      </c>
      <c r="BS260" s="119">
        <f t="shared" si="259"/>
        <v>0.52844112601369675</v>
      </c>
      <c r="BT260" s="119">
        <f t="shared" si="259"/>
        <v>0.52844112601369675</v>
      </c>
      <c r="BU260" s="119">
        <f t="shared" si="259"/>
        <v>0.52844112601369675</v>
      </c>
      <c r="BV260" s="119">
        <f t="shared" si="259"/>
        <v>0.52844112601369675</v>
      </c>
      <c r="BW260" s="119">
        <f t="shared" si="259"/>
        <v>0.52844112601369675</v>
      </c>
      <c r="BX260" s="119">
        <f t="shared" si="259"/>
        <v>0.52844112601369675</v>
      </c>
      <c r="BY260" s="119">
        <f t="shared" si="259"/>
        <v>0.52844112601369675</v>
      </c>
      <c r="BZ260" s="119">
        <f t="shared" si="259"/>
        <v>0.52844112601369675</v>
      </c>
      <c r="CA260" s="119">
        <f t="shared" si="259"/>
        <v>0.52844112601369675</v>
      </c>
      <c r="CB260" s="119">
        <f t="shared" si="259"/>
        <v>0.52844112601369675</v>
      </c>
      <c r="CC260" s="119">
        <f t="shared" si="259"/>
        <v>0.52844112601369675</v>
      </c>
      <c r="CD260" s="119">
        <f t="shared" si="259"/>
        <v>0.52844112601369675</v>
      </c>
      <c r="CG260" s="14"/>
      <c r="CH260" s="14"/>
    </row>
    <row r="261" spans="3:86" outlineLevel="1">
      <c r="E261" s="62" t="s">
        <v>255</v>
      </c>
      <c r="K261" s="97" t="e">
        <f t="array" ref="K261">IF(OR(R261:BM261&lt;0,R261:BM261&gt;1),"error","ok")</f>
        <v>#DIV/0!</v>
      </c>
      <c r="S261" s="119">
        <f>IF(S259=0,0,S250*S246/S259)</f>
        <v>0</v>
      </c>
      <c r="T261" s="119" t="e">
        <f t="shared" ref="T261:BM261" si="260">T250*T246/T259</f>
        <v>#DIV/0!</v>
      </c>
      <c r="U261" s="119" t="e">
        <f t="shared" si="260"/>
        <v>#DIV/0!</v>
      </c>
      <c r="V261" s="119" t="e">
        <f t="shared" si="260"/>
        <v>#DIV/0!</v>
      </c>
      <c r="W261" s="119" t="e">
        <f t="shared" si="260"/>
        <v>#DIV/0!</v>
      </c>
      <c r="X261" s="119">
        <f t="shared" si="260"/>
        <v>0.41977142277793633</v>
      </c>
      <c r="Y261" s="119">
        <f t="shared" si="260"/>
        <v>0.42983454465719828</v>
      </c>
      <c r="Z261" s="119">
        <f t="shared" si="260"/>
        <v>0.44316978938669011</v>
      </c>
      <c r="AA261" s="119">
        <f t="shared" si="260"/>
        <v>0.4572799999999998</v>
      </c>
      <c r="AB261" s="119">
        <f t="shared" si="260"/>
        <v>0.4715591367856255</v>
      </c>
      <c r="AC261" s="119">
        <f t="shared" si="260"/>
        <v>0.47155894829497319</v>
      </c>
      <c r="AD261" s="119">
        <f t="shared" si="260"/>
        <v>0.47155889499771592</v>
      </c>
      <c r="AE261" s="119">
        <f t="shared" si="260"/>
        <v>0.47155887992746209</v>
      </c>
      <c r="AF261" s="119">
        <f t="shared" si="260"/>
        <v>0.47155887566621746</v>
      </c>
      <c r="AG261" s="119">
        <f t="shared" si="260"/>
        <v>0.47155887446131345</v>
      </c>
      <c r="AH261" s="119">
        <f t="shared" si="260"/>
        <v>0.47155887412061659</v>
      </c>
      <c r="AI261" s="119">
        <f t="shared" si="260"/>
        <v>0.47155887402428132</v>
      </c>
      <c r="AJ261" s="119">
        <f t="shared" si="260"/>
        <v>0.47155887399704199</v>
      </c>
      <c r="AK261" s="119">
        <f t="shared" si="260"/>
        <v>0.47155887398933966</v>
      </c>
      <c r="AL261" s="119">
        <f t="shared" si="260"/>
        <v>0.47155887398716168</v>
      </c>
      <c r="AM261" s="119">
        <f t="shared" si="260"/>
        <v>0.47155887398654583</v>
      </c>
      <c r="AN261" s="119">
        <f t="shared" si="260"/>
        <v>0.47155887398637192</v>
      </c>
      <c r="AO261" s="119">
        <f t="shared" si="260"/>
        <v>0.47155887398632251</v>
      </c>
      <c r="AP261" s="119">
        <f t="shared" si="260"/>
        <v>0.47155887398630858</v>
      </c>
      <c r="AQ261" s="119">
        <f t="shared" si="260"/>
        <v>0.47155887398630458</v>
      </c>
      <c r="AR261" s="119">
        <f t="shared" si="260"/>
        <v>0.47155887398630364</v>
      </c>
      <c r="AS261" s="119">
        <f t="shared" si="260"/>
        <v>0.47155887398630342</v>
      </c>
      <c r="AT261" s="119">
        <f t="shared" si="260"/>
        <v>0.47155887398630308</v>
      </c>
      <c r="AU261" s="119">
        <f t="shared" si="260"/>
        <v>0.47155887398630314</v>
      </c>
      <c r="AV261" s="119">
        <f t="shared" si="260"/>
        <v>0.47155887398630303</v>
      </c>
      <c r="AW261" s="119">
        <f t="shared" si="260"/>
        <v>0.47155887398630308</v>
      </c>
      <c r="AX261" s="119">
        <f t="shared" si="260"/>
        <v>0.47155887398630308</v>
      </c>
      <c r="AY261" s="119">
        <f t="shared" si="260"/>
        <v>0.47155887398630308</v>
      </c>
      <c r="AZ261" s="119">
        <f t="shared" si="260"/>
        <v>0.47155887398630308</v>
      </c>
      <c r="BA261" s="119">
        <f t="shared" si="260"/>
        <v>0.47155887398630308</v>
      </c>
      <c r="BB261" s="119">
        <f t="shared" si="260"/>
        <v>0.47155887398630308</v>
      </c>
      <c r="BC261" s="119">
        <f t="shared" si="260"/>
        <v>0.47155887398630308</v>
      </c>
      <c r="BD261" s="119">
        <f t="shared" si="260"/>
        <v>0.47155887398630308</v>
      </c>
      <c r="BE261" s="119">
        <f t="shared" si="260"/>
        <v>0.47155887398630308</v>
      </c>
      <c r="BF261" s="119">
        <f t="shared" si="260"/>
        <v>0.47155887398630308</v>
      </c>
      <c r="BG261" s="119">
        <f t="shared" si="260"/>
        <v>0.47155887398630308</v>
      </c>
      <c r="BH261" s="119">
        <f t="shared" si="260"/>
        <v>0.47155887398630308</v>
      </c>
      <c r="BI261" s="119">
        <f t="shared" si="260"/>
        <v>0.47155887398630308</v>
      </c>
      <c r="BJ261" s="119">
        <f t="shared" si="260"/>
        <v>0.47155887398630308</v>
      </c>
      <c r="BK261" s="119">
        <f t="shared" si="260"/>
        <v>0.47155887398630308</v>
      </c>
      <c r="BL261" s="119">
        <f t="shared" si="260"/>
        <v>0.47155887398630308</v>
      </c>
      <c r="BM261" s="119">
        <f t="shared" si="260"/>
        <v>0.47155887398630308</v>
      </c>
      <c r="BN261" s="119">
        <f>BN250*BN246/BN259</f>
        <v>0.47155887398630308</v>
      </c>
      <c r="BO261" s="119">
        <f>BO250*BO246/BO259</f>
        <v>0.47155887398630308</v>
      </c>
      <c r="BP261" s="119">
        <f>BP250*BP246/BP259</f>
        <v>0.47155887398630308</v>
      </c>
      <c r="BQ261" s="119">
        <f t="shared" ref="BQ261:CD261" si="261">BQ250*BQ246/BQ259</f>
        <v>0.47155887398630308</v>
      </c>
      <c r="BR261" s="119">
        <f t="shared" si="261"/>
        <v>0.47155887398630308</v>
      </c>
      <c r="BS261" s="119">
        <f t="shared" si="261"/>
        <v>0.47155887398630308</v>
      </c>
      <c r="BT261" s="119">
        <f t="shared" si="261"/>
        <v>0.47155887398630308</v>
      </c>
      <c r="BU261" s="119">
        <f t="shared" si="261"/>
        <v>0.47155887398630308</v>
      </c>
      <c r="BV261" s="119">
        <f t="shared" si="261"/>
        <v>0.47155887398630308</v>
      </c>
      <c r="BW261" s="119">
        <f t="shared" si="261"/>
        <v>0.47155887398630308</v>
      </c>
      <c r="BX261" s="119">
        <f t="shared" si="261"/>
        <v>0.47155887398630308</v>
      </c>
      <c r="BY261" s="119">
        <f t="shared" si="261"/>
        <v>0.47155887398630308</v>
      </c>
      <c r="BZ261" s="119">
        <f t="shared" si="261"/>
        <v>0.47155887398630308</v>
      </c>
      <c r="CA261" s="119">
        <f t="shared" si="261"/>
        <v>0.47155887398630308</v>
      </c>
      <c r="CB261" s="119">
        <f t="shared" si="261"/>
        <v>0.47155887398630308</v>
      </c>
      <c r="CC261" s="119">
        <f t="shared" si="261"/>
        <v>0.47155887398630308</v>
      </c>
      <c r="CD261" s="119">
        <f t="shared" si="261"/>
        <v>0.47155887398630308</v>
      </c>
      <c r="CG261" s="14"/>
      <c r="CH261" s="14"/>
    </row>
    <row r="262" spans="3:86" ht="12" outlineLevel="1">
      <c r="E262" s="81" t="s">
        <v>110</v>
      </c>
      <c r="K262" s="97" t="e">
        <f t="array" ref="K262">IF(OR(R262:BM262&lt;0,R262:BM262&gt;1),"error","ok")</f>
        <v>#DIV/0!</v>
      </c>
      <c r="S262" s="178">
        <f t="shared" ref="S262:BM262" si="262">ROUND(S260+S261*(S236-1),5)</f>
        <v>0</v>
      </c>
      <c r="T262" s="178" t="e">
        <f t="shared" si="262"/>
        <v>#DIV/0!</v>
      </c>
      <c r="U262" s="178" t="e">
        <f t="shared" si="262"/>
        <v>#DIV/0!</v>
      </c>
      <c r="V262" s="178" t="e">
        <f t="shared" si="262"/>
        <v>#DIV/0!</v>
      </c>
      <c r="W262" s="178" t="e">
        <f t="shared" si="262"/>
        <v>#DIV/0!</v>
      </c>
      <c r="X262" s="178">
        <f t="shared" si="262"/>
        <v>1</v>
      </c>
      <c r="Y262" s="178">
        <f t="shared" si="262"/>
        <v>1</v>
      </c>
      <c r="Z262" s="178">
        <f t="shared" si="262"/>
        <v>1</v>
      </c>
      <c r="AA262" s="178">
        <f t="shared" si="262"/>
        <v>1</v>
      </c>
      <c r="AB262" s="178">
        <f t="shared" si="262"/>
        <v>1</v>
      </c>
      <c r="AC262" s="178">
        <f t="shared" si="262"/>
        <v>1</v>
      </c>
      <c r="AD262" s="178">
        <f t="shared" si="262"/>
        <v>1</v>
      </c>
      <c r="AE262" s="178">
        <f t="shared" si="262"/>
        <v>1</v>
      </c>
      <c r="AF262" s="178">
        <f t="shared" si="262"/>
        <v>1</v>
      </c>
      <c r="AG262" s="178">
        <f t="shared" si="262"/>
        <v>1</v>
      </c>
      <c r="AH262" s="178">
        <f t="shared" si="262"/>
        <v>1</v>
      </c>
      <c r="AI262" s="178">
        <f t="shared" si="262"/>
        <v>1</v>
      </c>
      <c r="AJ262" s="178">
        <f t="shared" si="262"/>
        <v>1</v>
      </c>
      <c r="AK262" s="178">
        <f t="shared" si="262"/>
        <v>1</v>
      </c>
      <c r="AL262" s="178">
        <f t="shared" si="262"/>
        <v>1</v>
      </c>
      <c r="AM262" s="178">
        <f t="shared" si="262"/>
        <v>1</v>
      </c>
      <c r="AN262" s="178">
        <f t="shared" si="262"/>
        <v>1</v>
      </c>
      <c r="AO262" s="178">
        <f t="shared" si="262"/>
        <v>1</v>
      </c>
      <c r="AP262" s="178">
        <f t="shared" si="262"/>
        <v>1</v>
      </c>
      <c r="AQ262" s="178">
        <f t="shared" si="262"/>
        <v>1</v>
      </c>
      <c r="AR262" s="178">
        <f t="shared" si="262"/>
        <v>1</v>
      </c>
      <c r="AS262" s="178">
        <f t="shared" si="262"/>
        <v>1</v>
      </c>
      <c r="AT262" s="178">
        <f t="shared" si="262"/>
        <v>1</v>
      </c>
      <c r="AU262" s="178">
        <f t="shared" si="262"/>
        <v>1</v>
      </c>
      <c r="AV262" s="178">
        <f t="shared" si="262"/>
        <v>1</v>
      </c>
      <c r="AW262" s="178">
        <f t="shared" si="262"/>
        <v>1</v>
      </c>
      <c r="AX262" s="178">
        <f t="shared" si="262"/>
        <v>1</v>
      </c>
      <c r="AY262" s="178">
        <f t="shared" si="262"/>
        <v>1</v>
      </c>
      <c r="AZ262" s="178">
        <f t="shared" si="262"/>
        <v>1</v>
      </c>
      <c r="BA262" s="178">
        <f t="shared" si="262"/>
        <v>1</v>
      </c>
      <c r="BB262" s="178">
        <f t="shared" si="262"/>
        <v>1</v>
      </c>
      <c r="BC262" s="178">
        <f t="shared" si="262"/>
        <v>1</v>
      </c>
      <c r="BD262" s="178">
        <f t="shared" si="262"/>
        <v>1</v>
      </c>
      <c r="BE262" s="178">
        <f t="shared" si="262"/>
        <v>1</v>
      </c>
      <c r="BF262" s="178">
        <f t="shared" si="262"/>
        <v>1</v>
      </c>
      <c r="BG262" s="178">
        <f t="shared" si="262"/>
        <v>1</v>
      </c>
      <c r="BH262" s="178">
        <f t="shared" si="262"/>
        <v>1</v>
      </c>
      <c r="BI262" s="178">
        <f t="shared" si="262"/>
        <v>1</v>
      </c>
      <c r="BJ262" s="178">
        <f t="shared" si="262"/>
        <v>1</v>
      </c>
      <c r="BK262" s="178">
        <f t="shared" si="262"/>
        <v>1</v>
      </c>
      <c r="BL262" s="178">
        <f t="shared" si="262"/>
        <v>1</v>
      </c>
      <c r="BM262" s="178">
        <f t="shared" si="262"/>
        <v>1</v>
      </c>
      <c r="BN262" s="178">
        <f>ROUND(BN260+BN261*(BN236-1),5)</f>
        <v>1</v>
      </c>
      <c r="BO262" s="178">
        <f>ROUND(BO260+BO261*(BO236-1),5)</f>
        <v>1</v>
      </c>
      <c r="BP262" s="178">
        <f>ROUND(BP260+BP261*(BP236-1),5)</f>
        <v>1</v>
      </c>
      <c r="BQ262" s="178">
        <f t="shared" ref="BQ262:CD262" si="263">ROUND(BQ260+BQ261*(BQ236-1),5)</f>
        <v>1</v>
      </c>
      <c r="BR262" s="178">
        <f t="shared" si="263"/>
        <v>1</v>
      </c>
      <c r="BS262" s="178">
        <f t="shared" si="263"/>
        <v>1</v>
      </c>
      <c r="BT262" s="178">
        <f t="shared" si="263"/>
        <v>1</v>
      </c>
      <c r="BU262" s="178">
        <f t="shared" si="263"/>
        <v>1</v>
      </c>
      <c r="BV262" s="178">
        <f t="shared" si="263"/>
        <v>1</v>
      </c>
      <c r="BW262" s="178">
        <f t="shared" si="263"/>
        <v>1</v>
      </c>
      <c r="BX262" s="178">
        <f t="shared" si="263"/>
        <v>1</v>
      </c>
      <c r="BY262" s="178">
        <f t="shared" si="263"/>
        <v>1</v>
      </c>
      <c r="BZ262" s="178">
        <f t="shared" si="263"/>
        <v>1</v>
      </c>
      <c r="CA262" s="178">
        <f t="shared" si="263"/>
        <v>1</v>
      </c>
      <c r="CB262" s="178">
        <f t="shared" si="263"/>
        <v>1</v>
      </c>
      <c r="CC262" s="178">
        <f t="shared" si="263"/>
        <v>1</v>
      </c>
      <c r="CD262" s="178">
        <f t="shared" si="263"/>
        <v>1</v>
      </c>
      <c r="CG262" s="14"/>
      <c r="CH262" s="14"/>
    </row>
    <row r="263" spans="3:86" outlineLevel="1">
      <c r="Q263" s="99"/>
      <c r="BR263"/>
      <c r="BS263"/>
      <c r="CG263" s="14"/>
      <c r="CH263" s="14"/>
    </row>
    <row r="264" spans="3:86" outlineLevel="1">
      <c r="D264" s="75" t="s">
        <v>258</v>
      </c>
      <c r="Q264" s="99"/>
      <c r="BR264"/>
      <c r="BS264"/>
      <c r="CG264" s="14"/>
      <c r="CH264" s="14"/>
    </row>
    <row r="265" spans="3:86" outlineLevel="1">
      <c r="D265" s="75"/>
      <c r="E265" t="s">
        <v>13</v>
      </c>
      <c r="G265" s="59"/>
      <c r="L265" s="162">
        <f t="shared" ref="L265:Z265" si="264">L657/(L657+L660)</f>
        <v>0.84856590037958524</v>
      </c>
      <c r="M265" s="162">
        <f t="shared" si="264"/>
        <v>0.83802096870001208</v>
      </c>
      <c r="N265" s="162">
        <f t="shared" si="264"/>
        <v>0.8469271480098608</v>
      </c>
      <c r="O265" s="162">
        <f t="shared" si="264"/>
        <v>0.84359830640336675</v>
      </c>
      <c r="P265" s="162">
        <f t="shared" si="264"/>
        <v>0.84286407020970777</v>
      </c>
      <c r="Q265" s="162">
        <f t="shared" si="264"/>
        <v>0.83950939479896403</v>
      </c>
      <c r="R265" s="162">
        <f t="shared" si="264"/>
        <v>0.82861233604127471</v>
      </c>
      <c r="S265" s="162">
        <f t="shared" si="264"/>
        <v>0.82810615436482693</v>
      </c>
      <c r="T265" s="162">
        <f t="shared" si="264"/>
        <v>0.80159654909681266</v>
      </c>
      <c r="U265" s="162">
        <f t="shared" si="264"/>
        <v>0.77667358338467218</v>
      </c>
      <c r="V265" s="162">
        <f t="shared" si="264"/>
        <v>0.72672331730757755</v>
      </c>
      <c r="W265" s="162">
        <f t="shared" si="264"/>
        <v>0.6972774793414972</v>
      </c>
      <c r="X265" s="162">
        <f t="shared" si="264"/>
        <v>0.67665101712002729</v>
      </c>
      <c r="Y265" s="162">
        <f t="shared" si="264"/>
        <v>0.68390740576648201</v>
      </c>
      <c r="Z265" s="162">
        <f t="shared" si="264"/>
        <v>0.65469267763589167</v>
      </c>
      <c r="AA265" s="171">
        <f t="shared" ref="AA265:BN265" si="265">Z265</f>
        <v>0.65469267763589167</v>
      </c>
      <c r="AB265" s="171">
        <f t="shared" si="265"/>
        <v>0.65469267763589167</v>
      </c>
      <c r="AC265" s="171">
        <f t="shared" si="265"/>
        <v>0.65469267763589167</v>
      </c>
      <c r="AD265" s="171">
        <f t="shared" si="265"/>
        <v>0.65469267763589167</v>
      </c>
      <c r="AE265" s="171">
        <f t="shared" si="265"/>
        <v>0.65469267763589167</v>
      </c>
      <c r="AF265" s="171">
        <f t="shared" si="265"/>
        <v>0.65469267763589167</v>
      </c>
      <c r="AG265" s="171">
        <f t="shared" si="265"/>
        <v>0.65469267763589167</v>
      </c>
      <c r="AH265" s="171">
        <f t="shared" si="265"/>
        <v>0.65469267763589167</v>
      </c>
      <c r="AI265" s="171">
        <f t="shared" si="265"/>
        <v>0.65469267763589167</v>
      </c>
      <c r="AJ265" s="171">
        <f t="shared" si="265"/>
        <v>0.65469267763589167</v>
      </c>
      <c r="AK265" s="171">
        <f t="shared" si="265"/>
        <v>0.65469267763589167</v>
      </c>
      <c r="AL265" s="171">
        <f t="shared" si="265"/>
        <v>0.65469267763589167</v>
      </c>
      <c r="AM265" s="171">
        <f t="shared" si="265"/>
        <v>0.65469267763589167</v>
      </c>
      <c r="AN265" s="171">
        <f t="shared" si="265"/>
        <v>0.65469267763589167</v>
      </c>
      <c r="AO265" s="171">
        <f t="shared" si="265"/>
        <v>0.65469267763589167</v>
      </c>
      <c r="AP265" s="171">
        <f t="shared" si="265"/>
        <v>0.65469267763589167</v>
      </c>
      <c r="AQ265" s="171">
        <f t="shared" si="265"/>
        <v>0.65469267763589167</v>
      </c>
      <c r="AR265" s="171">
        <f t="shared" si="265"/>
        <v>0.65469267763589167</v>
      </c>
      <c r="AS265" s="171">
        <f t="shared" si="265"/>
        <v>0.65469267763589167</v>
      </c>
      <c r="AT265" s="171">
        <f t="shared" si="265"/>
        <v>0.65469267763589167</v>
      </c>
      <c r="AU265" s="171">
        <f t="shared" si="265"/>
        <v>0.65469267763589167</v>
      </c>
      <c r="AV265" s="171">
        <f t="shared" si="265"/>
        <v>0.65469267763589167</v>
      </c>
      <c r="AW265" s="171">
        <f t="shared" si="265"/>
        <v>0.65469267763589167</v>
      </c>
      <c r="AX265" s="171">
        <f t="shared" si="265"/>
        <v>0.65469267763589167</v>
      </c>
      <c r="AY265" s="171">
        <f t="shared" si="265"/>
        <v>0.65469267763589167</v>
      </c>
      <c r="AZ265" s="171">
        <f t="shared" si="265"/>
        <v>0.65469267763589167</v>
      </c>
      <c r="BA265" s="171">
        <f t="shared" si="265"/>
        <v>0.65469267763589167</v>
      </c>
      <c r="BB265" s="171">
        <f t="shared" si="265"/>
        <v>0.65469267763589167</v>
      </c>
      <c r="BC265" s="171">
        <f t="shared" si="265"/>
        <v>0.65469267763589167</v>
      </c>
      <c r="BD265" s="171">
        <f t="shared" si="265"/>
        <v>0.65469267763589167</v>
      </c>
      <c r="BE265" s="171">
        <f t="shared" si="265"/>
        <v>0.65469267763589167</v>
      </c>
      <c r="BF265" s="171">
        <f t="shared" si="265"/>
        <v>0.65469267763589167</v>
      </c>
      <c r="BG265" s="171">
        <f t="shared" si="265"/>
        <v>0.65469267763589167</v>
      </c>
      <c r="BH265" s="171">
        <f t="shared" si="265"/>
        <v>0.65469267763589167</v>
      </c>
      <c r="BI265" s="171">
        <f t="shared" si="265"/>
        <v>0.65469267763589167</v>
      </c>
      <c r="BJ265" s="171">
        <f t="shared" si="265"/>
        <v>0.65469267763589167</v>
      </c>
      <c r="BK265" s="171">
        <f t="shared" si="265"/>
        <v>0.65469267763589167</v>
      </c>
      <c r="BL265" s="171">
        <f t="shared" si="265"/>
        <v>0.65469267763589167</v>
      </c>
      <c r="BM265" s="171">
        <f t="shared" si="265"/>
        <v>0.65469267763589167</v>
      </c>
      <c r="BN265" s="171">
        <f t="shared" si="265"/>
        <v>0.65469267763589167</v>
      </c>
      <c r="BO265" s="171">
        <f>BN265</f>
        <v>0.65469267763589167</v>
      </c>
      <c r="BP265" s="171">
        <f>BO265</f>
        <v>0.65469267763589167</v>
      </c>
      <c r="BQ265" s="171">
        <f t="shared" ref="BQ265:CD265" si="266">BP265</f>
        <v>0.65469267763589167</v>
      </c>
      <c r="BR265" s="171">
        <f t="shared" si="266"/>
        <v>0.65469267763589167</v>
      </c>
      <c r="BS265" s="171">
        <f t="shared" si="266"/>
        <v>0.65469267763589167</v>
      </c>
      <c r="BT265" s="171">
        <f t="shared" si="266"/>
        <v>0.65469267763589167</v>
      </c>
      <c r="BU265" s="171">
        <f t="shared" si="266"/>
        <v>0.65469267763589167</v>
      </c>
      <c r="BV265" s="171">
        <f t="shared" si="266"/>
        <v>0.65469267763589167</v>
      </c>
      <c r="BW265" s="171">
        <f t="shared" si="266"/>
        <v>0.65469267763589167</v>
      </c>
      <c r="BX265" s="171">
        <f t="shared" si="266"/>
        <v>0.65469267763589167</v>
      </c>
      <c r="BY265" s="171">
        <f t="shared" si="266"/>
        <v>0.65469267763589167</v>
      </c>
      <c r="BZ265" s="171">
        <f t="shared" si="266"/>
        <v>0.65469267763589167</v>
      </c>
      <c r="CA265" s="171">
        <f t="shared" si="266"/>
        <v>0.65469267763589167</v>
      </c>
      <c r="CB265" s="171">
        <f t="shared" si="266"/>
        <v>0.65469267763589167</v>
      </c>
      <c r="CC265" s="171">
        <f t="shared" si="266"/>
        <v>0.65469267763589167</v>
      </c>
      <c r="CD265" s="171">
        <f t="shared" si="266"/>
        <v>0.65469267763589167</v>
      </c>
      <c r="CG265" s="14"/>
      <c r="CH265" s="14"/>
    </row>
    <row r="266" spans="3:86" outlineLevel="1">
      <c r="D266" s="75"/>
      <c r="E266" t="s">
        <v>259</v>
      </c>
      <c r="G266" s="59"/>
      <c r="L266" s="162">
        <f t="shared" ref="L266:AQ266" si="267">1-L265</f>
        <v>0.15143409962041476</v>
      </c>
      <c r="M266" s="162">
        <f t="shared" si="267"/>
        <v>0.16197903129998792</v>
      </c>
      <c r="N266" s="162">
        <f t="shared" si="267"/>
        <v>0.1530728519901392</v>
      </c>
      <c r="O266" s="162">
        <f t="shared" si="267"/>
        <v>0.15640169359663325</v>
      </c>
      <c r="P266" s="162">
        <f t="shared" si="267"/>
        <v>0.15713592979029223</v>
      </c>
      <c r="Q266" s="162">
        <f t="shared" si="267"/>
        <v>0.16049060520103597</v>
      </c>
      <c r="R266" s="162">
        <f t="shared" si="267"/>
        <v>0.17138766395872529</v>
      </c>
      <c r="S266" s="162">
        <f t="shared" si="267"/>
        <v>0.17189384563517307</v>
      </c>
      <c r="T266" s="162">
        <f t="shared" si="267"/>
        <v>0.19840345090318734</v>
      </c>
      <c r="U266" s="162">
        <f t="shared" si="267"/>
        <v>0.22332641661532782</v>
      </c>
      <c r="V266" s="162">
        <f t="shared" si="267"/>
        <v>0.27327668269242245</v>
      </c>
      <c r="W266" s="162">
        <f t="shared" si="267"/>
        <v>0.3027225206585028</v>
      </c>
      <c r="X266" s="162">
        <f t="shared" si="267"/>
        <v>0.32334898287997271</v>
      </c>
      <c r="Y266" s="162">
        <f t="shared" si="267"/>
        <v>0.31609259423351799</v>
      </c>
      <c r="Z266" s="162">
        <f t="shared" si="267"/>
        <v>0.34530732236410833</v>
      </c>
      <c r="AA266" s="162">
        <f t="shared" si="267"/>
        <v>0.34530732236410833</v>
      </c>
      <c r="AB266" s="162">
        <f t="shared" si="267"/>
        <v>0.34530732236410833</v>
      </c>
      <c r="AC266" s="162">
        <f t="shared" si="267"/>
        <v>0.34530732236410833</v>
      </c>
      <c r="AD266" s="162">
        <f t="shared" si="267"/>
        <v>0.34530732236410833</v>
      </c>
      <c r="AE266" s="162">
        <f t="shared" si="267"/>
        <v>0.34530732236410833</v>
      </c>
      <c r="AF266" s="162">
        <f t="shared" si="267"/>
        <v>0.34530732236410833</v>
      </c>
      <c r="AG266" s="162">
        <f t="shared" si="267"/>
        <v>0.34530732236410833</v>
      </c>
      <c r="AH266" s="162">
        <f t="shared" si="267"/>
        <v>0.34530732236410833</v>
      </c>
      <c r="AI266" s="162">
        <f t="shared" si="267"/>
        <v>0.34530732236410833</v>
      </c>
      <c r="AJ266" s="162">
        <f t="shared" si="267"/>
        <v>0.34530732236410833</v>
      </c>
      <c r="AK266" s="162">
        <f t="shared" si="267"/>
        <v>0.34530732236410833</v>
      </c>
      <c r="AL266" s="162">
        <f t="shared" si="267"/>
        <v>0.34530732236410833</v>
      </c>
      <c r="AM266" s="162">
        <f t="shared" si="267"/>
        <v>0.34530732236410833</v>
      </c>
      <c r="AN266" s="162">
        <f t="shared" si="267"/>
        <v>0.34530732236410833</v>
      </c>
      <c r="AO266" s="162">
        <f t="shared" si="267"/>
        <v>0.34530732236410833</v>
      </c>
      <c r="AP266" s="162">
        <f t="shared" si="267"/>
        <v>0.34530732236410833</v>
      </c>
      <c r="AQ266" s="162">
        <f t="shared" si="267"/>
        <v>0.34530732236410833</v>
      </c>
      <c r="AR266" s="162">
        <f t="shared" ref="AR266:BM266" si="268">1-AR265</f>
        <v>0.34530732236410833</v>
      </c>
      <c r="AS266" s="162">
        <f t="shared" si="268"/>
        <v>0.34530732236410833</v>
      </c>
      <c r="AT266" s="162">
        <f t="shared" si="268"/>
        <v>0.34530732236410833</v>
      </c>
      <c r="AU266" s="162">
        <f t="shared" si="268"/>
        <v>0.34530732236410833</v>
      </c>
      <c r="AV266" s="162">
        <f t="shared" si="268"/>
        <v>0.34530732236410833</v>
      </c>
      <c r="AW266" s="162">
        <f t="shared" si="268"/>
        <v>0.34530732236410833</v>
      </c>
      <c r="AX266" s="162">
        <f t="shared" si="268"/>
        <v>0.34530732236410833</v>
      </c>
      <c r="AY266" s="162">
        <f t="shared" si="268"/>
        <v>0.34530732236410833</v>
      </c>
      <c r="AZ266" s="162">
        <f t="shared" si="268"/>
        <v>0.34530732236410833</v>
      </c>
      <c r="BA266" s="162">
        <f t="shared" si="268"/>
        <v>0.34530732236410833</v>
      </c>
      <c r="BB266" s="162">
        <f t="shared" si="268"/>
        <v>0.34530732236410833</v>
      </c>
      <c r="BC266" s="162">
        <f t="shared" si="268"/>
        <v>0.34530732236410833</v>
      </c>
      <c r="BD266" s="162">
        <f t="shared" si="268"/>
        <v>0.34530732236410833</v>
      </c>
      <c r="BE266" s="162">
        <f t="shared" si="268"/>
        <v>0.34530732236410833</v>
      </c>
      <c r="BF266" s="162">
        <f t="shared" si="268"/>
        <v>0.34530732236410833</v>
      </c>
      <c r="BG266" s="162">
        <f t="shared" si="268"/>
        <v>0.34530732236410833</v>
      </c>
      <c r="BH266" s="162">
        <f t="shared" si="268"/>
        <v>0.34530732236410833</v>
      </c>
      <c r="BI266" s="162">
        <f t="shared" si="268"/>
        <v>0.34530732236410833</v>
      </c>
      <c r="BJ266" s="162">
        <f t="shared" si="268"/>
        <v>0.34530732236410833</v>
      </c>
      <c r="BK266" s="162">
        <f t="shared" si="268"/>
        <v>0.34530732236410833</v>
      </c>
      <c r="BL266" s="162">
        <f t="shared" si="268"/>
        <v>0.34530732236410833</v>
      </c>
      <c r="BM266" s="162">
        <f t="shared" si="268"/>
        <v>0.34530732236410833</v>
      </c>
      <c r="BN266" s="162">
        <f>1-BN265</f>
        <v>0.34530732236410833</v>
      </c>
      <c r="BO266" s="162">
        <f>1-BO265</f>
        <v>0.34530732236410833</v>
      </c>
      <c r="BP266" s="162">
        <f>1-BP265</f>
        <v>0.34530732236410833</v>
      </c>
      <c r="BQ266" s="162">
        <f t="shared" ref="BQ266:CD266" si="269">1-BQ265</f>
        <v>0.34530732236410833</v>
      </c>
      <c r="BR266" s="162">
        <f t="shared" si="269"/>
        <v>0.34530732236410833</v>
      </c>
      <c r="BS266" s="162">
        <f t="shared" si="269"/>
        <v>0.34530732236410833</v>
      </c>
      <c r="BT266" s="162">
        <f t="shared" si="269"/>
        <v>0.34530732236410833</v>
      </c>
      <c r="BU266" s="162">
        <f t="shared" si="269"/>
        <v>0.34530732236410833</v>
      </c>
      <c r="BV266" s="162">
        <f t="shared" si="269"/>
        <v>0.34530732236410833</v>
      </c>
      <c r="BW266" s="162">
        <f t="shared" si="269"/>
        <v>0.34530732236410833</v>
      </c>
      <c r="BX266" s="162">
        <f t="shared" si="269"/>
        <v>0.34530732236410833</v>
      </c>
      <c r="BY266" s="162">
        <f t="shared" si="269"/>
        <v>0.34530732236410833</v>
      </c>
      <c r="BZ266" s="162">
        <f t="shared" si="269"/>
        <v>0.34530732236410833</v>
      </c>
      <c r="CA266" s="162">
        <f t="shared" si="269"/>
        <v>0.34530732236410833</v>
      </c>
      <c r="CB266" s="162">
        <f t="shared" si="269"/>
        <v>0.34530732236410833</v>
      </c>
      <c r="CC266" s="162">
        <f t="shared" si="269"/>
        <v>0.34530732236410833</v>
      </c>
      <c r="CD266" s="162">
        <f t="shared" si="269"/>
        <v>0.34530732236410833</v>
      </c>
      <c r="CG266" s="14"/>
      <c r="CH266" s="14"/>
    </row>
    <row r="267" spans="3:86" outlineLevel="1">
      <c r="Q267" s="99"/>
      <c r="BR267"/>
      <c r="BS267"/>
      <c r="CG267" s="14"/>
      <c r="CH267" s="14"/>
    </row>
    <row r="268" spans="3:86" outlineLevel="1">
      <c r="C268" s="86" t="s">
        <v>210</v>
      </c>
      <c r="BR268"/>
      <c r="BS268"/>
      <c r="CG268" s="14"/>
      <c r="CH268" s="14"/>
    </row>
    <row r="269" spans="3:86" outlineLevel="1">
      <c r="BR269"/>
      <c r="BS269"/>
      <c r="CG269" s="14"/>
      <c r="CH269" s="14"/>
    </row>
    <row r="270" spans="3:86" outlineLevel="1">
      <c r="D270" s="75" t="s">
        <v>212</v>
      </c>
      <c r="BR270"/>
      <c r="BS270"/>
      <c r="CG270" s="14"/>
      <c r="CH270" s="14"/>
    </row>
    <row r="271" spans="3:86" outlineLevel="1">
      <c r="E271" s="75" t="s">
        <v>194</v>
      </c>
      <c r="BR271"/>
      <c r="BS271"/>
      <c r="CG271" s="14"/>
      <c r="CH271" s="14"/>
    </row>
    <row r="272" spans="3:86" outlineLevel="1">
      <c r="E272" s="80" t="s">
        <v>189</v>
      </c>
      <c r="Q272" s="119">
        <f t="shared" ref="Q272:AV272" si="270">Q151/Q$146</f>
        <v>8.2175357955243597E-2</v>
      </c>
      <c r="R272" s="119">
        <f t="shared" si="270"/>
        <v>8.7411098883651228E-2</v>
      </c>
      <c r="S272" s="119">
        <f t="shared" si="270"/>
        <v>6.9630436450779001E-2</v>
      </c>
      <c r="T272" s="119">
        <f t="shared" si="270"/>
        <v>6.0032962544380418E-2</v>
      </c>
      <c r="U272" s="119">
        <f t="shared" si="270"/>
        <v>5.6596618944651872E-2</v>
      </c>
      <c r="V272" s="119">
        <f t="shared" si="270"/>
        <v>6.3037108554799604E-2</v>
      </c>
      <c r="W272" s="119">
        <f t="shared" si="270"/>
        <v>7.4582519287048218E-2</v>
      </c>
      <c r="X272" s="119">
        <f t="shared" si="270"/>
        <v>8.5635872239802416E-2</v>
      </c>
      <c r="Y272" s="119">
        <f t="shared" si="270"/>
        <v>8.7823552933142909E-2</v>
      </c>
      <c r="Z272" s="119">
        <f t="shared" si="270"/>
        <v>9.3537771075381887E-2</v>
      </c>
      <c r="AA272" s="119">
        <f t="shared" si="270"/>
        <v>9.932768723034556E-2</v>
      </c>
      <c r="AB272" s="119">
        <f t="shared" si="270"/>
        <v>0.10251393443749959</v>
      </c>
      <c r="AC272" s="119">
        <f t="shared" si="270"/>
        <v>0.1043835204550185</v>
      </c>
      <c r="AD272" s="119">
        <f t="shared" si="270"/>
        <v>0.10567784110499441</v>
      </c>
      <c r="AE272" s="119">
        <f t="shared" si="270"/>
        <v>0.1061958808739244</v>
      </c>
      <c r="AF272" s="119">
        <f t="shared" si="270"/>
        <v>0.10631874704700825</v>
      </c>
      <c r="AG272" s="119">
        <f t="shared" si="270"/>
        <v>0.10570659604188778</v>
      </c>
      <c r="AH272" s="119">
        <f t="shared" si="270"/>
        <v>0.10502262032647712</v>
      </c>
      <c r="AI272" s="119">
        <f t="shared" si="270"/>
        <v>0.10411584209991294</v>
      </c>
      <c r="AJ272" s="119">
        <f t="shared" si="270"/>
        <v>0.10330374399651227</v>
      </c>
      <c r="AK272" s="119">
        <f t="shared" si="270"/>
        <v>0.10257702609080026</v>
      </c>
      <c r="AL272" s="119">
        <f t="shared" si="270"/>
        <v>0.10217255828447094</v>
      </c>
      <c r="AM272" s="119">
        <f t="shared" si="270"/>
        <v>0.10252710890939068</v>
      </c>
      <c r="AN272" s="119">
        <f t="shared" si="270"/>
        <v>0.10285676332027574</v>
      </c>
      <c r="AO272" s="119">
        <f t="shared" si="270"/>
        <v>0.10316851863274384</v>
      </c>
      <c r="AP272" s="119">
        <f t="shared" si="270"/>
        <v>0.10347430080707673</v>
      </c>
      <c r="AQ272" s="119">
        <f t="shared" si="270"/>
        <v>0.10377762060010905</v>
      </c>
      <c r="AR272" s="119">
        <f t="shared" si="270"/>
        <v>0.10406561100274045</v>
      </c>
      <c r="AS272" s="119">
        <f t="shared" si="270"/>
        <v>0.10433156520344432</v>
      </c>
      <c r="AT272" s="119">
        <f t="shared" si="270"/>
        <v>0.10457967439686895</v>
      </c>
      <c r="AU272" s="119">
        <f t="shared" si="270"/>
        <v>0.1048130192002998</v>
      </c>
      <c r="AV272" s="119">
        <f t="shared" si="270"/>
        <v>0.1050309260661145</v>
      </c>
      <c r="AW272" s="119">
        <f t="shared" ref="AW272:BN272" si="271">AW151/AW$146</f>
        <v>0.10523123304214665</v>
      </c>
      <c r="AX272" s="119">
        <f t="shared" si="271"/>
        <v>0.10541408391070184</v>
      </c>
      <c r="AY272" s="119">
        <f t="shared" si="271"/>
        <v>0.10558171793426589</v>
      </c>
      <c r="AZ272" s="119">
        <f t="shared" si="271"/>
        <v>0.10573572793002782</v>
      </c>
      <c r="BA272" s="119">
        <f t="shared" si="271"/>
        <v>0.10587489281505284</v>
      </c>
      <c r="BB272" s="119">
        <f t="shared" si="271"/>
        <v>0.10599698830164257</v>
      </c>
      <c r="BC272" s="119">
        <f t="shared" si="271"/>
        <v>0.10610173170103315</v>
      </c>
      <c r="BD272" s="119">
        <f t="shared" si="271"/>
        <v>0.10619071419133086</v>
      </c>
      <c r="BE272" s="119">
        <f t="shared" si="271"/>
        <v>0.10626526345854953</v>
      </c>
      <c r="BF272" s="119">
        <f t="shared" si="271"/>
        <v>0.10632455677306951</v>
      </c>
      <c r="BG272" s="119">
        <f t="shared" si="271"/>
        <v>0.10636686875868151</v>
      </c>
      <c r="BH272" s="119">
        <f t="shared" si="271"/>
        <v>0.10639196060160507</v>
      </c>
      <c r="BI272" s="119">
        <f t="shared" si="271"/>
        <v>0.10640589131595392</v>
      </c>
      <c r="BJ272" s="119">
        <f t="shared" si="271"/>
        <v>0.10641487379777903</v>
      </c>
      <c r="BK272" s="119">
        <f t="shared" si="271"/>
        <v>0.10642168162439308</v>
      </c>
      <c r="BL272" s="119">
        <f t="shared" si="271"/>
        <v>0.10642848958317505</v>
      </c>
      <c r="BM272" s="119">
        <f t="shared" si="271"/>
        <v>0.10643529767408867</v>
      </c>
      <c r="BN272" s="119">
        <f t="shared" si="271"/>
        <v>0.10644210589709768</v>
      </c>
      <c r="BO272" s="119">
        <f>BO151/BO$146</f>
        <v>0.10644891425216586</v>
      </c>
      <c r="BP272" s="119">
        <f>BP151/BP$146</f>
        <v>0.10645572273925698</v>
      </c>
      <c r="BQ272" s="119">
        <f t="shared" ref="BQ272:CD272" si="272">BQ151/BQ$146</f>
        <v>0.10646253135833469</v>
      </c>
      <c r="BR272" s="119">
        <f t="shared" si="272"/>
        <v>0.10646934010936282</v>
      </c>
      <c r="BS272" s="119">
        <f t="shared" si="272"/>
        <v>0.10647614899230505</v>
      </c>
      <c r="BT272" s="119">
        <f t="shared" si="272"/>
        <v>0.10648295800712512</v>
      </c>
      <c r="BU272" s="119">
        <f t="shared" si="272"/>
        <v>0.10648976715378679</v>
      </c>
      <c r="BV272" s="119">
        <f t="shared" si="272"/>
        <v>0.10649657643225383</v>
      </c>
      <c r="BW272" s="119">
        <f t="shared" si="272"/>
        <v>0.10650338584248983</v>
      </c>
      <c r="BX272" s="119">
        <f t="shared" si="272"/>
        <v>0.10651019538445862</v>
      </c>
      <c r="BY272" s="119">
        <f t="shared" si="272"/>
        <v>0.10651700505812391</v>
      </c>
      <c r="BZ272" s="119">
        <f t="shared" si="272"/>
        <v>0.10652381486344936</v>
      </c>
      <c r="CA272" s="119">
        <f t="shared" si="272"/>
        <v>0.10653062480039877</v>
      </c>
      <c r="CB272" s="119">
        <f t="shared" si="272"/>
        <v>0.10653743486893576</v>
      </c>
      <c r="CC272" s="119">
        <f t="shared" si="272"/>
        <v>0.10654424506902407</v>
      </c>
      <c r="CD272" s="119">
        <f t="shared" si="272"/>
        <v>0.10655105540062743</v>
      </c>
      <c r="CG272" s="14"/>
      <c r="CH272" s="14"/>
    </row>
    <row r="273" spans="4:86" outlineLevel="1">
      <c r="E273" s="80" t="s">
        <v>188</v>
      </c>
      <c r="Q273" s="119">
        <f t="shared" ref="Q273:AV273" si="273">Q150/Q$146</f>
        <v>9.8610429546292303E-3</v>
      </c>
      <c r="R273" s="119">
        <f t="shared" si="273"/>
        <v>1.0489331866038148E-2</v>
      </c>
      <c r="S273" s="119">
        <f t="shared" si="273"/>
        <v>8.35565237409348E-3</v>
      </c>
      <c r="T273" s="119">
        <f t="shared" si="273"/>
        <v>7.20395550532565E-3</v>
      </c>
      <c r="U273" s="119">
        <f t="shared" si="273"/>
        <v>6.7915942733582247E-3</v>
      </c>
      <c r="V273" s="119">
        <f t="shared" si="273"/>
        <v>7.5644530265759529E-3</v>
      </c>
      <c r="W273" s="119">
        <f t="shared" si="273"/>
        <v>8.9499023144457863E-3</v>
      </c>
      <c r="X273" s="119">
        <f t="shared" si="273"/>
        <v>1.027630466877629E-2</v>
      </c>
      <c r="Y273" s="119">
        <f t="shared" si="273"/>
        <v>1.0538826351977148E-2</v>
      </c>
      <c r="Z273" s="119">
        <f t="shared" si="273"/>
        <v>1.2159910239799645E-2</v>
      </c>
      <c r="AA273" s="119">
        <f t="shared" si="273"/>
        <v>1.390587621224838E-2</v>
      </c>
      <c r="AB273" s="119">
        <f t="shared" si="273"/>
        <v>1.4351950821249944E-2</v>
      </c>
      <c r="AC273" s="119">
        <f t="shared" si="273"/>
        <v>1.4613692863702593E-2</v>
      </c>
      <c r="AD273" s="119">
        <f t="shared" si="273"/>
        <v>1.4794897754699218E-2</v>
      </c>
      <c r="AE273" s="119">
        <f t="shared" si="273"/>
        <v>1.4867423322349417E-2</v>
      </c>
      <c r="AF273" s="119">
        <f t="shared" si="273"/>
        <v>1.4884624586581156E-2</v>
      </c>
      <c r="AG273" s="119">
        <f t="shared" si="273"/>
        <v>1.4798923445864294E-2</v>
      </c>
      <c r="AH273" s="119">
        <f t="shared" si="273"/>
        <v>1.4703166845706798E-2</v>
      </c>
      <c r="AI273" s="119">
        <f t="shared" si="273"/>
        <v>1.4576217893987813E-2</v>
      </c>
      <c r="AJ273" s="119">
        <f t="shared" si="273"/>
        <v>1.4462524159511721E-2</v>
      </c>
      <c r="AK273" s="119">
        <f t="shared" si="273"/>
        <v>1.4360783652712037E-2</v>
      </c>
      <c r="AL273" s="119">
        <f t="shared" si="273"/>
        <v>1.4304158159825933E-2</v>
      </c>
      <c r="AM273" s="119">
        <f t="shared" si="273"/>
        <v>1.4353795247314697E-2</v>
      </c>
      <c r="AN273" s="119">
        <f t="shared" si="273"/>
        <v>1.4399946864838606E-2</v>
      </c>
      <c r="AO273" s="119">
        <f t="shared" si="273"/>
        <v>1.444359260858414E-2</v>
      </c>
      <c r="AP273" s="119">
        <f t="shared" si="273"/>
        <v>1.4486402112990744E-2</v>
      </c>
      <c r="AQ273" s="119">
        <f t="shared" si="273"/>
        <v>1.4528866884015267E-2</v>
      </c>
      <c r="AR273" s="119">
        <f t="shared" si="273"/>
        <v>1.4569185540383665E-2</v>
      </c>
      <c r="AS273" s="119">
        <f t="shared" si="273"/>
        <v>1.4606419128482206E-2</v>
      </c>
      <c r="AT273" s="119">
        <f t="shared" si="273"/>
        <v>1.4641154415561653E-2</v>
      </c>
      <c r="AU273" s="119">
        <f t="shared" si="273"/>
        <v>1.4673822688041972E-2</v>
      </c>
      <c r="AV273" s="119">
        <f t="shared" si="273"/>
        <v>1.470432964925603E-2</v>
      </c>
      <c r="AW273" s="119">
        <f t="shared" ref="AW273:BN273" si="274">AW150/AW$146</f>
        <v>1.4732372625900533E-2</v>
      </c>
      <c r="AX273" s="119">
        <f t="shared" si="274"/>
        <v>1.4757971747498258E-2</v>
      </c>
      <c r="AY273" s="119">
        <f t="shared" si="274"/>
        <v>1.4781440510797227E-2</v>
      </c>
      <c r="AZ273" s="119">
        <f t="shared" si="274"/>
        <v>1.4803001910203896E-2</v>
      </c>
      <c r="BA273" s="119">
        <f t="shared" si="274"/>
        <v>1.4822484994107397E-2</v>
      </c>
      <c r="BB273" s="119">
        <f t="shared" si="274"/>
        <v>1.483957836222996E-2</v>
      </c>
      <c r="BC273" s="119">
        <f t="shared" si="274"/>
        <v>1.4854242438144642E-2</v>
      </c>
      <c r="BD273" s="119">
        <f t="shared" si="274"/>
        <v>1.4866699986786323E-2</v>
      </c>
      <c r="BE273" s="119">
        <f t="shared" si="274"/>
        <v>1.4877136884196935E-2</v>
      </c>
      <c r="BF273" s="119">
        <f t="shared" si="274"/>
        <v>1.4885437948229732E-2</v>
      </c>
      <c r="BG273" s="119">
        <f t="shared" si="274"/>
        <v>1.4891361626215413E-2</v>
      </c>
      <c r="BH273" s="119">
        <f t="shared" si="274"/>
        <v>1.4894874484224711E-2</v>
      </c>
      <c r="BI273" s="119">
        <f t="shared" si="274"/>
        <v>1.4896824784233549E-2</v>
      </c>
      <c r="BJ273" s="119">
        <f t="shared" si="274"/>
        <v>1.4898082331689067E-2</v>
      </c>
      <c r="BK273" s="119">
        <f t="shared" si="274"/>
        <v>1.4899035427415032E-2</v>
      </c>
      <c r="BL273" s="119">
        <f t="shared" si="274"/>
        <v>1.4899988541644508E-2</v>
      </c>
      <c r="BM273" s="119">
        <f t="shared" si="274"/>
        <v>1.4900941674372415E-2</v>
      </c>
      <c r="BN273" s="119">
        <f t="shared" si="274"/>
        <v>1.4901894825593677E-2</v>
      </c>
      <c r="BO273" s="119">
        <f>BO150/BO$146</f>
        <v>1.4902847995303222E-2</v>
      </c>
      <c r="BP273" s="119">
        <f>BP150/BP$146</f>
        <v>1.4903801183495978E-2</v>
      </c>
      <c r="BQ273" s="119">
        <f t="shared" ref="BQ273:CD273" si="275">BQ150/BQ$146</f>
        <v>1.4904754390166858E-2</v>
      </c>
      <c r="BR273" s="119">
        <f t="shared" si="275"/>
        <v>1.4905707615310796E-2</v>
      </c>
      <c r="BS273" s="119">
        <f t="shared" si="275"/>
        <v>1.4906660858922709E-2</v>
      </c>
      <c r="BT273" s="119">
        <f t="shared" si="275"/>
        <v>1.4907614120997517E-2</v>
      </c>
      <c r="BU273" s="119">
        <f t="shared" si="275"/>
        <v>1.4908567401530154E-2</v>
      </c>
      <c r="BV273" s="119">
        <f t="shared" si="275"/>
        <v>1.4909520700515537E-2</v>
      </c>
      <c r="BW273" s="119">
        <f t="shared" si="275"/>
        <v>1.4910474017948578E-2</v>
      </c>
      <c r="BX273" s="119">
        <f t="shared" si="275"/>
        <v>1.4911427353824207E-2</v>
      </c>
      <c r="BY273" s="119">
        <f t="shared" si="275"/>
        <v>1.4912380708137348E-2</v>
      </c>
      <c r="BZ273" s="119">
        <f t="shared" si="275"/>
        <v>1.4913334080882912E-2</v>
      </c>
      <c r="CA273" s="119">
        <f t="shared" si="275"/>
        <v>1.4914287472055827E-2</v>
      </c>
      <c r="CB273" s="119">
        <f t="shared" si="275"/>
        <v>1.4915240881651009E-2</v>
      </c>
      <c r="CC273" s="119">
        <f t="shared" si="275"/>
        <v>1.4916194309663372E-2</v>
      </c>
      <c r="CD273" s="119">
        <f t="shared" si="275"/>
        <v>1.4917147756087842E-2</v>
      </c>
      <c r="CG273" s="14"/>
      <c r="CH273" s="14"/>
    </row>
    <row r="274" spans="4:86" outlineLevel="1">
      <c r="E274" s="72" t="s">
        <v>195</v>
      </c>
      <c r="BR274"/>
      <c r="BS274"/>
      <c r="CG274" s="14"/>
      <c r="CH274" s="14"/>
    </row>
    <row r="275" spans="4:86" outlineLevel="1">
      <c r="E275" s="62" t="s">
        <v>196</v>
      </c>
      <c r="K275" s="97" t="str">
        <f t="array" ref="K275">IF(OR(L275:BM275&lt;0,L275:BM275&gt;1),"error","ok")</f>
        <v>ok</v>
      </c>
      <c r="Q275" s="340"/>
      <c r="R275" s="73">
        <f t="shared" ref="R275:AW275" si="276">R179*R188*R206</f>
        <v>7.9384991642215377E-4</v>
      </c>
      <c r="S275" s="73">
        <f t="shared" si="276"/>
        <v>1.8794083348691519E-3</v>
      </c>
      <c r="T275" s="73">
        <f t="shared" si="276"/>
        <v>2.6628690103535154E-3</v>
      </c>
      <c r="U275" s="73">
        <f t="shared" si="276"/>
        <v>3.3235167112488045E-3</v>
      </c>
      <c r="V275" s="73">
        <f t="shared" si="276"/>
        <v>3.6084017831020292E-3</v>
      </c>
      <c r="W275" s="73">
        <f t="shared" si="276"/>
        <v>3.9684430796080826E-3</v>
      </c>
      <c r="X275" s="73">
        <f t="shared" si="276"/>
        <v>4.3147376177681369E-3</v>
      </c>
      <c r="Y275" s="73">
        <f t="shared" si="276"/>
        <v>4.2304159613875949E-3</v>
      </c>
      <c r="Z275" s="73">
        <f t="shared" si="276"/>
        <v>4.2959921115553416E-3</v>
      </c>
      <c r="AA275" s="73">
        <f t="shared" si="276"/>
        <v>5.3862668214389522E-3</v>
      </c>
      <c r="AB275" s="73">
        <f t="shared" si="276"/>
        <v>5.7548687096411815E-3</v>
      </c>
      <c r="AC275" s="73">
        <f t="shared" si="276"/>
        <v>6.1169939822891799E-3</v>
      </c>
      <c r="AD275" s="73">
        <f t="shared" si="276"/>
        <v>6.4706425706669074E-3</v>
      </c>
      <c r="AE275" s="73">
        <f t="shared" si="276"/>
        <v>6.8038374195703499E-3</v>
      </c>
      <c r="AF275" s="73">
        <f t="shared" si="276"/>
        <v>7.1403400791584535E-3</v>
      </c>
      <c r="AG275" s="73">
        <f t="shared" si="276"/>
        <v>7.4576571949244302E-3</v>
      </c>
      <c r="AH275" s="73">
        <f t="shared" si="276"/>
        <v>7.7638456375392221E-3</v>
      </c>
      <c r="AI275" s="73">
        <f t="shared" si="276"/>
        <v>8.0465306157459868E-3</v>
      </c>
      <c r="AJ275" s="73">
        <f t="shared" si="276"/>
        <v>8.328878756168414E-3</v>
      </c>
      <c r="AK275" s="73">
        <f t="shared" si="276"/>
        <v>8.610906483394529E-3</v>
      </c>
      <c r="AL275" s="73">
        <f t="shared" si="276"/>
        <v>8.6331417915455812E-3</v>
      </c>
      <c r="AM275" s="73">
        <f t="shared" si="276"/>
        <v>8.613650642245509E-3</v>
      </c>
      <c r="AN275" s="73">
        <f t="shared" si="276"/>
        <v>8.5955281432612135E-3</v>
      </c>
      <c r="AO275" s="73">
        <f t="shared" si="276"/>
        <v>8.5783896335158653E-3</v>
      </c>
      <c r="AP275" s="73">
        <f t="shared" si="276"/>
        <v>8.5615794924688068E-3</v>
      </c>
      <c r="AQ275" s="73">
        <f t="shared" si="276"/>
        <v>8.5449047189495118E-3</v>
      </c>
      <c r="AR275" s="73">
        <f t="shared" si="276"/>
        <v>8.5290726669373408E-3</v>
      </c>
      <c r="AS275" s="73">
        <f t="shared" si="276"/>
        <v>8.514452038263863E-3</v>
      </c>
      <c r="AT275" s="73">
        <f t="shared" si="276"/>
        <v>8.5008124252104276E-3</v>
      </c>
      <c r="AU275" s="73">
        <f t="shared" si="276"/>
        <v>8.4879844731990672E-3</v>
      </c>
      <c r="AV275" s="73">
        <f t="shared" si="276"/>
        <v>8.4760052099949312E-3</v>
      </c>
      <c r="AW275" s="73">
        <f t="shared" si="276"/>
        <v>8.4649934872640161E-3</v>
      </c>
      <c r="AX275" s="73">
        <f t="shared" ref="AX275:BN275" si="277">AX179*AX188*AX206</f>
        <v>8.4549414006840976E-3</v>
      </c>
      <c r="AY275" s="73">
        <f t="shared" si="277"/>
        <v>8.4457258485135193E-3</v>
      </c>
      <c r="AZ275" s="73">
        <f t="shared" si="277"/>
        <v>8.4372592668461519E-3</v>
      </c>
      <c r="BA275" s="73">
        <f t="shared" si="277"/>
        <v>8.4296087837819507E-3</v>
      </c>
      <c r="BB275" s="73">
        <f t="shared" si="277"/>
        <v>8.422896677835091E-3</v>
      </c>
      <c r="BC275" s="73">
        <f t="shared" si="277"/>
        <v>8.417138489604058E-3</v>
      </c>
      <c r="BD275" s="73">
        <f t="shared" si="277"/>
        <v>8.4122467452900345E-3</v>
      </c>
      <c r="BE275" s="73">
        <f t="shared" si="277"/>
        <v>8.4081484563703658E-3</v>
      </c>
      <c r="BF275" s="73">
        <f t="shared" si="277"/>
        <v>8.404888851776331E-3</v>
      </c>
      <c r="BG275" s="73">
        <f t="shared" si="277"/>
        <v>8.4025627827447741E-3</v>
      </c>
      <c r="BH275" s="73">
        <f t="shared" si="277"/>
        <v>8.401183377880525E-3</v>
      </c>
      <c r="BI275" s="73">
        <f t="shared" si="277"/>
        <v>8.4004175475190877E-3</v>
      </c>
      <c r="BJ275" s="73">
        <f t="shared" si="277"/>
        <v>8.3999237424542163E-3</v>
      </c>
      <c r="BK275" s="73">
        <f t="shared" si="277"/>
        <v>8.3995494873955103E-3</v>
      </c>
      <c r="BL275" s="73">
        <f t="shared" si="277"/>
        <v>8.3991752250709741E-3</v>
      </c>
      <c r="BM275" s="73">
        <f t="shared" si="277"/>
        <v>8.3988009554826024E-3</v>
      </c>
      <c r="BN275" s="73">
        <f t="shared" si="277"/>
        <v>8.3984266786323869E-3</v>
      </c>
      <c r="BO275" s="73">
        <f>BO179*BO188*BO206</f>
        <v>8.3980523945223189E-3</v>
      </c>
      <c r="BP275" s="73">
        <f>BP179*BP188*BP206</f>
        <v>8.3976781031543934E-3</v>
      </c>
      <c r="BQ275" s="73">
        <f t="shared" ref="BQ275:CD275" si="278">BQ179*BQ188*BQ206</f>
        <v>8.3973038045306037E-3</v>
      </c>
      <c r="BR275" s="73">
        <f t="shared" si="278"/>
        <v>8.3969294986529427E-3</v>
      </c>
      <c r="BS275" s="73">
        <f t="shared" si="278"/>
        <v>8.3965551855234022E-3</v>
      </c>
      <c r="BT275" s="73">
        <f t="shared" si="278"/>
        <v>8.3961808651439804E-3</v>
      </c>
      <c r="BU275" s="73">
        <f t="shared" si="278"/>
        <v>8.3958065375166636E-3</v>
      </c>
      <c r="BV275" s="73">
        <f t="shared" si="278"/>
        <v>8.3954322026434536E-3</v>
      </c>
      <c r="BW275" s="73">
        <f t="shared" si="278"/>
        <v>8.3950578605263438E-3</v>
      </c>
      <c r="BX275" s="73">
        <f t="shared" si="278"/>
        <v>8.3946835111673238E-3</v>
      </c>
      <c r="BY275" s="73">
        <f t="shared" si="278"/>
        <v>8.3943091545683902E-3</v>
      </c>
      <c r="BZ275" s="73">
        <f t="shared" si="278"/>
        <v>8.3939347907315397E-3</v>
      </c>
      <c r="CA275" s="73">
        <f t="shared" si="278"/>
        <v>8.3935604196587622E-3</v>
      </c>
      <c r="CB275" s="73">
        <f t="shared" si="278"/>
        <v>8.3931860413520576E-3</v>
      </c>
      <c r="CC275" s="73">
        <f t="shared" si="278"/>
        <v>8.392811655813421E-3</v>
      </c>
      <c r="CD275" s="73">
        <f t="shared" si="278"/>
        <v>8.3924372630448437E-3</v>
      </c>
      <c r="CG275" s="14"/>
      <c r="CH275" s="14"/>
    </row>
    <row r="276" spans="4:86" outlineLevel="1">
      <c r="E276" s="62" t="s">
        <v>197</v>
      </c>
      <c r="K276" s="97" t="str">
        <f t="array" ref="K276">IF(OR(L276:BM276&lt;0,L276:BM276&gt;1),"error","ok")</f>
        <v>ok</v>
      </c>
      <c r="Q276" s="340"/>
      <c r="R276" s="73">
        <f t="shared" ref="R276:AW276" si="279">R179*R191*R198*R206</f>
        <v>1.3574833570818829E-2</v>
      </c>
      <c r="S276" s="73">
        <f t="shared" si="279"/>
        <v>3.2137882526262491E-2</v>
      </c>
      <c r="T276" s="73">
        <f t="shared" si="279"/>
        <v>4.3005334517209268E-2</v>
      </c>
      <c r="U276" s="73">
        <f t="shared" si="279"/>
        <v>5.0517454010981823E-2</v>
      </c>
      <c r="V276" s="73">
        <f t="shared" si="279"/>
        <v>2.8795046229154193E-2</v>
      </c>
      <c r="W276" s="73">
        <f t="shared" si="279"/>
        <v>3.1668175775272499E-2</v>
      </c>
      <c r="X276" s="73">
        <f t="shared" si="279"/>
        <v>3.4431606189789729E-2</v>
      </c>
      <c r="Y276" s="73">
        <f t="shared" si="279"/>
        <v>3.3758719371873004E-2</v>
      </c>
      <c r="Z276" s="73">
        <f t="shared" si="279"/>
        <v>3.4282017050211624E-2</v>
      </c>
      <c r="AA276" s="73">
        <f t="shared" si="279"/>
        <v>3.5441635685068314E-2</v>
      </c>
      <c r="AB276" s="73">
        <f t="shared" si="279"/>
        <v>3.7867036109438978E-2</v>
      </c>
      <c r="AC276" s="73">
        <f t="shared" si="279"/>
        <v>4.024982040346281E-2</v>
      </c>
      <c r="AD276" s="73">
        <f t="shared" si="279"/>
        <v>4.2576828114988259E-2</v>
      </c>
      <c r="AE276" s="73">
        <f t="shared" si="279"/>
        <v>4.4769250220772897E-2</v>
      </c>
      <c r="AF276" s="73">
        <f t="shared" si="279"/>
        <v>4.6983437720862629E-2</v>
      </c>
      <c r="AG276" s="73">
        <f t="shared" si="279"/>
        <v>4.9071384342602761E-2</v>
      </c>
      <c r="AH276" s="73">
        <f t="shared" si="279"/>
        <v>5.1086104295008088E-2</v>
      </c>
      <c r="AI276" s="73">
        <f t="shared" si="279"/>
        <v>5.2946171451608591E-2</v>
      </c>
      <c r="AJ276" s="73">
        <f t="shared" si="279"/>
        <v>5.4804022215588166E-2</v>
      </c>
      <c r="AK276" s="73">
        <f t="shared" si="279"/>
        <v>5.6659764660736016E-2</v>
      </c>
      <c r="AL276" s="73">
        <f t="shared" si="279"/>
        <v>5.680607298836992E-2</v>
      </c>
      <c r="AM276" s="73">
        <f t="shared" si="279"/>
        <v>5.667782122597545E-2</v>
      </c>
      <c r="AN276" s="73">
        <f t="shared" si="279"/>
        <v>5.6558575182658798E-2</v>
      </c>
      <c r="AO276" s="73">
        <f t="shared" si="279"/>
        <v>5.6445803788534386E-2</v>
      </c>
      <c r="AP276" s="73">
        <f t="shared" si="279"/>
        <v>5.6335193060444745E-2</v>
      </c>
      <c r="AQ276" s="73">
        <f t="shared" si="279"/>
        <v>5.6225473050687806E-2</v>
      </c>
      <c r="AR276" s="73">
        <f t="shared" si="279"/>
        <v>5.6121298148447712E-2</v>
      </c>
      <c r="AS276" s="73">
        <f t="shared" si="279"/>
        <v>5.6025094411776229E-2</v>
      </c>
      <c r="AT276" s="73">
        <f t="shared" si="279"/>
        <v>5.5935345757884614E-2</v>
      </c>
      <c r="AU276" s="73">
        <f t="shared" si="279"/>
        <v>5.5850937833649868E-2</v>
      </c>
      <c r="AV276" s="73">
        <f t="shared" si="279"/>
        <v>5.5772114281766642E-2</v>
      </c>
      <c r="AW276" s="73">
        <f t="shared" si="279"/>
        <v>5.5699657146197235E-2</v>
      </c>
      <c r="AX276" s="73">
        <f t="shared" ref="AX276:BN276" si="280">AX179*AX191*AX198*AX206</f>
        <v>5.5633514416501363E-2</v>
      </c>
      <c r="AY276" s="73">
        <f t="shared" si="280"/>
        <v>5.5572876083218953E-2</v>
      </c>
      <c r="AZ276" s="73">
        <f t="shared" si="280"/>
        <v>5.5517165975847688E-2</v>
      </c>
      <c r="BA276" s="73">
        <f t="shared" si="280"/>
        <v>5.5466825797285242E-2</v>
      </c>
      <c r="BB276" s="73">
        <f t="shared" si="280"/>
        <v>5.54226601401549E-2</v>
      </c>
      <c r="BC276" s="73">
        <f t="shared" si="280"/>
        <v>5.5384771261594704E-2</v>
      </c>
      <c r="BD276" s="73">
        <f t="shared" si="280"/>
        <v>5.5352583584008429E-2</v>
      </c>
      <c r="BE276" s="73">
        <f t="shared" si="280"/>
        <v>5.5325616842917008E-2</v>
      </c>
      <c r="BF276" s="73">
        <f t="shared" si="280"/>
        <v>5.5304168644688276E-2</v>
      </c>
      <c r="BG276" s="73">
        <f t="shared" si="280"/>
        <v>5.528886311046062E-2</v>
      </c>
      <c r="BH276" s="73">
        <f t="shared" si="280"/>
        <v>5.5279786626453851E-2</v>
      </c>
      <c r="BI276" s="73">
        <f t="shared" si="280"/>
        <v>5.5274747462675598E-2</v>
      </c>
      <c r="BJ276" s="73">
        <f t="shared" si="280"/>
        <v>5.5271498225348756E-2</v>
      </c>
      <c r="BK276" s="73">
        <f t="shared" si="280"/>
        <v>5.5269035627062466E-2</v>
      </c>
      <c r="BL276" s="73">
        <f t="shared" si="280"/>
        <v>5.5266572980967009E-2</v>
      </c>
      <c r="BM276" s="73">
        <f t="shared" si="280"/>
        <v>5.5264110287075521E-2</v>
      </c>
      <c r="BN276" s="73">
        <f t="shared" si="280"/>
        <v>5.526164754540111E-2</v>
      </c>
      <c r="BO276" s="73">
        <f>BO179*BO191*BO198*BO206</f>
        <v>5.5259184755956869E-2</v>
      </c>
      <c r="BP276" s="73">
        <f>BP179*BP191*BP198*BP206</f>
        <v>5.5256721918755906E-2</v>
      </c>
      <c r="BQ276" s="73">
        <f t="shared" ref="BQ276:CD276" si="281">BQ179*BQ191*BQ198*BQ206</f>
        <v>5.5254259033811377E-2</v>
      </c>
      <c r="BR276" s="73">
        <f t="shared" si="281"/>
        <v>5.5251796101136369E-2</v>
      </c>
      <c r="BS276" s="73">
        <f t="shared" si="281"/>
        <v>5.5249333120743989E-2</v>
      </c>
      <c r="BT276" s="73">
        <f t="shared" si="281"/>
        <v>5.5246870092647386E-2</v>
      </c>
      <c r="BU276" s="73">
        <f t="shared" si="281"/>
        <v>5.5244407016859648E-2</v>
      </c>
      <c r="BV276" s="73">
        <f t="shared" si="281"/>
        <v>5.524194389339393E-2</v>
      </c>
      <c r="BW276" s="73">
        <f t="shared" si="281"/>
        <v>5.5239480722263347E-2</v>
      </c>
      <c r="BX276" s="73">
        <f t="shared" si="281"/>
        <v>5.5237017503480999E-2</v>
      </c>
      <c r="BY276" s="73">
        <f t="shared" si="281"/>
        <v>5.5234554237060002E-2</v>
      </c>
      <c r="BZ276" s="73">
        <f t="shared" si="281"/>
        <v>5.5232090923013531E-2</v>
      </c>
      <c r="CA276" s="73">
        <f t="shared" si="281"/>
        <v>5.5229627561354654E-2</v>
      </c>
      <c r="CB276" s="73">
        <f t="shared" si="281"/>
        <v>5.5227164152096539E-2</v>
      </c>
      <c r="CC276" s="73">
        <f t="shared" si="281"/>
        <v>5.5224700695252302E-2</v>
      </c>
      <c r="CD276" s="73">
        <f t="shared" si="281"/>
        <v>5.5222237190835091E-2</v>
      </c>
    </row>
    <row r="277" spans="4:86" outlineLevel="1">
      <c r="E277" s="62" t="s">
        <v>198</v>
      </c>
      <c r="K277" s="97" t="str">
        <f t="array" ref="K277">IF(OR(L277:BM277&lt;0,L277:BM277&gt;1),"error","ok")</f>
        <v>ok</v>
      </c>
      <c r="Q277" s="340"/>
      <c r="R277" s="73">
        <f t="shared" ref="R277:AW277" si="282">R179*R191*R195*R206</f>
        <v>1.5083148412020923E-3</v>
      </c>
      <c r="S277" s="73">
        <f t="shared" si="282"/>
        <v>3.5708758362513883E-3</v>
      </c>
      <c r="T277" s="73">
        <f t="shared" si="282"/>
        <v>7.5891766795075184E-3</v>
      </c>
      <c r="U277" s="73">
        <f t="shared" si="282"/>
        <v>1.2629363502745456E-2</v>
      </c>
      <c r="V277" s="73">
        <f t="shared" si="282"/>
        <v>3.9764587649784348E-2</v>
      </c>
      <c r="W277" s="73">
        <f t="shared" si="282"/>
        <v>4.373224273728106E-2</v>
      </c>
      <c r="X277" s="73">
        <f t="shared" si="282"/>
        <v>4.7548408547804864E-2</v>
      </c>
      <c r="Y277" s="73">
        <f t="shared" si="282"/>
        <v>4.6619183894491288E-2</v>
      </c>
      <c r="Z277" s="73">
        <f t="shared" si="282"/>
        <v>4.734183306933986E-2</v>
      </c>
      <c r="AA277" s="73">
        <f t="shared" si="282"/>
        <v>4.8943211184141945E-2</v>
      </c>
      <c r="AB277" s="73">
        <f t="shared" si="282"/>
        <v>5.2292573674939537E-2</v>
      </c>
      <c r="AC277" s="73">
        <f t="shared" si="282"/>
        <v>5.5583085319067679E-2</v>
      </c>
      <c r="AD277" s="73">
        <f t="shared" si="282"/>
        <v>5.8796572158793296E-2</v>
      </c>
      <c r="AE277" s="73">
        <f t="shared" si="282"/>
        <v>6.1824202685829235E-2</v>
      </c>
      <c r="AF277" s="73">
        <f t="shared" si="282"/>
        <v>6.4881890185953153E-2</v>
      </c>
      <c r="AG277" s="73">
        <f t="shared" si="282"/>
        <v>6.776524504454666E-2</v>
      </c>
      <c r="AH277" s="73">
        <f t="shared" si="282"/>
        <v>7.054747735977307E-2</v>
      </c>
      <c r="AI277" s="73">
        <f t="shared" si="282"/>
        <v>7.3116141528411852E-2</v>
      </c>
      <c r="AJ277" s="73">
        <f t="shared" si="282"/>
        <v>7.5681744964383652E-2</v>
      </c>
      <c r="AK277" s="73">
        <f t="shared" si="282"/>
        <v>7.8244436912444953E-2</v>
      </c>
      <c r="AL277" s="73">
        <f t="shared" si="282"/>
        <v>7.8446481745844163E-2</v>
      </c>
      <c r="AM277" s="73">
        <f t="shared" si="282"/>
        <v>7.8269372169204168E-2</v>
      </c>
      <c r="AN277" s="73">
        <f t="shared" si="282"/>
        <v>7.8104699061766897E-2</v>
      </c>
      <c r="AO277" s="73">
        <f t="shared" si="282"/>
        <v>7.7948967136547476E-2</v>
      </c>
      <c r="AP277" s="73">
        <f t="shared" si="282"/>
        <v>7.7796218988233204E-2</v>
      </c>
      <c r="AQ277" s="73">
        <f t="shared" si="282"/>
        <v>7.7644700879521245E-2</v>
      </c>
      <c r="AR277" s="73">
        <f t="shared" si="282"/>
        <v>7.7500840300237295E-2</v>
      </c>
      <c r="AS277" s="73">
        <f t="shared" si="282"/>
        <v>7.7367987521024306E-2</v>
      </c>
      <c r="AT277" s="73">
        <f t="shared" si="282"/>
        <v>7.7244048903745408E-2</v>
      </c>
      <c r="AU277" s="73">
        <f t="shared" si="282"/>
        <v>7.7127485579802188E-2</v>
      </c>
      <c r="AV277" s="73">
        <f t="shared" si="282"/>
        <v>7.7018634008153924E-2</v>
      </c>
      <c r="AW277" s="73">
        <f t="shared" si="282"/>
        <v>7.6918574154272362E-2</v>
      </c>
      <c r="AX277" s="73">
        <f t="shared" ref="AX277:BN277" si="283">AX179*AX191*AX195*AX206</f>
        <v>7.6827234194216151E-2</v>
      </c>
      <c r="AY277" s="73">
        <f t="shared" si="283"/>
        <v>7.6743495543492829E-2</v>
      </c>
      <c r="AZ277" s="73">
        <f t="shared" si="283"/>
        <v>7.6666562538075356E-2</v>
      </c>
      <c r="BA277" s="73">
        <f t="shared" si="283"/>
        <v>7.6597045148631984E-2</v>
      </c>
      <c r="BB277" s="73">
        <f t="shared" si="283"/>
        <v>7.6536054479261525E-2</v>
      </c>
      <c r="BC277" s="73">
        <f t="shared" si="283"/>
        <v>7.6483731742202202E-2</v>
      </c>
      <c r="BD277" s="73">
        <f t="shared" si="283"/>
        <v>7.6439282092202104E-2</v>
      </c>
      <c r="BE277" s="73">
        <f t="shared" si="283"/>
        <v>7.6402042306885382E-2</v>
      </c>
      <c r="BF277" s="73">
        <f t="shared" si="283"/>
        <v>7.6372423366474276E-2</v>
      </c>
      <c r="BG277" s="73">
        <f t="shared" si="283"/>
        <v>7.6351287152540845E-2</v>
      </c>
      <c r="BH277" s="73">
        <f t="shared" si="283"/>
        <v>7.6338752960341025E-2</v>
      </c>
      <c r="BI277" s="73">
        <f t="shared" si="283"/>
        <v>7.6331794115123447E-2</v>
      </c>
      <c r="BJ277" s="73">
        <f t="shared" si="283"/>
        <v>7.6327307073100648E-2</v>
      </c>
      <c r="BK277" s="73">
        <f t="shared" si="283"/>
        <v>7.632390634213386E-2</v>
      </c>
      <c r="BL277" s="73">
        <f t="shared" si="283"/>
        <v>7.6320505545144898E-2</v>
      </c>
      <c r="BM277" s="73">
        <f t="shared" si="283"/>
        <v>7.6317104682151901E-2</v>
      </c>
      <c r="BN277" s="73">
        <f t="shared" si="283"/>
        <v>7.6313703753172951E-2</v>
      </c>
      <c r="BO277" s="73">
        <f>BO179*BO191*BO195*BO206</f>
        <v>7.6310302758226131E-2</v>
      </c>
      <c r="BP277" s="73">
        <f>BP179*BP191*BP195*BP206</f>
        <v>7.6306901697329579E-2</v>
      </c>
      <c r="BQ277" s="73">
        <f t="shared" ref="BQ277:CD277" si="284">BQ179*BQ191*BQ195*BQ206</f>
        <v>7.630350057050142E-2</v>
      </c>
      <c r="BR277" s="73">
        <f t="shared" si="284"/>
        <v>7.6300099377759723E-2</v>
      </c>
      <c r="BS277" s="73">
        <f t="shared" si="284"/>
        <v>7.6296698119122652E-2</v>
      </c>
      <c r="BT277" s="73">
        <f t="shared" si="284"/>
        <v>7.6293296794608292E-2</v>
      </c>
      <c r="BU277" s="73">
        <f t="shared" si="284"/>
        <v>7.6289895404234739E-2</v>
      </c>
      <c r="BV277" s="73">
        <f t="shared" si="284"/>
        <v>7.6286493948020187E-2</v>
      </c>
      <c r="BW277" s="73">
        <f t="shared" si="284"/>
        <v>7.6283092425982704E-2</v>
      </c>
      <c r="BX277" s="73">
        <f t="shared" si="284"/>
        <v>7.6279690838140415E-2</v>
      </c>
      <c r="BY277" s="73">
        <f t="shared" si="284"/>
        <v>7.6276289184511431E-2</v>
      </c>
      <c r="BZ277" s="73">
        <f t="shared" si="284"/>
        <v>7.6272887465113903E-2</v>
      </c>
      <c r="CA277" s="73">
        <f t="shared" si="284"/>
        <v>7.6269485679965943E-2</v>
      </c>
      <c r="CB277" s="73">
        <f t="shared" si="284"/>
        <v>7.6266083829085687E-2</v>
      </c>
      <c r="CC277" s="73">
        <f t="shared" si="284"/>
        <v>7.6262681912491262E-2</v>
      </c>
      <c r="CD277" s="73">
        <f t="shared" si="284"/>
        <v>7.6259279930200832E-2</v>
      </c>
    </row>
    <row r="278" spans="4:86" outlineLevel="1">
      <c r="E278" s="62" t="s">
        <v>199</v>
      </c>
      <c r="K278" s="97" t="str">
        <f t="array" ref="K278">IF(OR(L278:BM278&lt;0,L278:BM278&gt;1),"error","ok")</f>
        <v>ok</v>
      </c>
      <c r="Q278" s="340"/>
      <c r="R278" s="73">
        <f t="shared" ref="R278:AW278" si="285">R179*R204</f>
        <v>0.1183281004379599</v>
      </c>
      <c r="S278" s="73">
        <f t="shared" si="285"/>
        <v>0.17417615272449322</v>
      </c>
      <c r="T278" s="73">
        <f t="shared" si="285"/>
        <v>0.24678419842431173</v>
      </c>
      <c r="U278" s="73">
        <f t="shared" si="285"/>
        <v>0.30801042197207229</v>
      </c>
      <c r="V278" s="73">
        <f t="shared" si="285"/>
        <v>0.33441244694100497</v>
      </c>
      <c r="W278" s="73">
        <f t="shared" si="285"/>
        <v>0.36777965442001664</v>
      </c>
      <c r="X278" s="73">
        <f t="shared" si="285"/>
        <v>0.39987286654808935</v>
      </c>
      <c r="Y278" s="73">
        <f t="shared" si="285"/>
        <v>0.3920582679708503</v>
      </c>
      <c r="Z278" s="73">
        <f t="shared" si="285"/>
        <v>0.39813560695822747</v>
      </c>
      <c r="AA278" s="73">
        <f t="shared" si="285"/>
        <v>0.38900815932614657</v>
      </c>
      <c r="AB278" s="73">
        <f t="shared" si="285"/>
        <v>0.40234255264374497</v>
      </c>
      <c r="AC278" s="73">
        <f t="shared" si="285"/>
        <v>0.41425212411705209</v>
      </c>
      <c r="AD278" s="73">
        <f t="shared" si="285"/>
        <v>0.4247191316960377</v>
      </c>
      <c r="AE278" s="73">
        <f t="shared" si="285"/>
        <v>0.43309567510116476</v>
      </c>
      <c r="AF278" s="73">
        <f t="shared" si="285"/>
        <v>0.4410210048891986</v>
      </c>
      <c r="AG278" s="73">
        <f t="shared" si="285"/>
        <v>0.44717369770332305</v>
      </c>
      <c r="AH278" s="73">
        <f t="shared" si="285"/>
        <v>0.45216404368440033</v>
      </c>
      <c r="AI278" s="73">
        <f t="shared" si="285"/>
        <v>0.45538057880320681</v>
      </c>
      <c r="AJ278" s="73">
        <f t="shared" si="285"/>
        <v>0.45823759464940905</v>
      </c>
      <c r="AK278" s="73">
        <f t="shared" si="285"/>
        <v>0.4607590311290054</v>
      </c>
      <c r="AL278" s="73">
        <f t="shared" si="285"/>
        <v>0.46194881516164943</v>
      </c>
      <c r="AM278" s="73">
        <f t="shared" si="285"/>
        <v>0.46090586769910163</v>
      </c>
      <c r="AN278" s="73">
        <f t="shared" si="285"/>
        <v>0.45993615503415258</v>
      </c>
      <c r="AO278" s="73">
        <f t="shared" si="285"/>
        <v>0.45901909442497157</v>
      </c>
      <c r="AP278" s="73">
        <f t="shared" si="285"/>
        <v>0.4581196044215764</v>
      </c>
      <c r="AQ278" s="73">
        <f t="shared" si="285"/>
        <v>0.45722735776835105</v>
      </c>
      <c r="AR278" s="73">
        <f t="shared" si="285"/>
        <v>0.45638020410805064</v>
      </c>
      <c r="AS278" s="73">
        <f t="shared" si="285"/>
        <v>0.45559787222289089</v>
      </c>
      <c r="AT278" s="73">
        <f t="shared" si="285"/>
        <v>0.45486803327880343</v>
      </c>
      <c r="AU278" s="73">
        <f t="shared" si="285"/>
        <v>0.45418162532030087</v>
      </c>
      <c r="AV278" s="73">
        <f t="shared" si="285"/>
        <v>0.45354062965762337</v>
      </c>
      <c r="AW278" s="73">
        <f t="shared" si="285"/>
        <v>0.45295140589746041</v>
      </c>
      <c r="AX278" s="73">
        <f t="shared" ref="AX278:BN278" si="286">AX179*AX204</f>
        <v>0.45241353108923671</v>
      </c>
      <c r="AY278" s="73">
        <f t="shared" si="286"/>
        <v>0.45192041820993378</v>
      </c>
      <c r="AZ278" s="73">
        <f t="shared" si="286"/>
        <v>0.45146738182246943</v>
      </c>
      <c r="BA278" s="73">
        <f t="shared" si="286"/>
        <v>0.4510580138690341</v>
      </c>
      <c r="BB278" s="73">
        <f t="shared" si="286"/>
        <v>0.45069885732275478</v>
      </c>
      <c r="BC278" s="73">
        <f t="shared" si="286"/>
        <v>0.45039074374197141</v>
      </c>
      <c r="BD278" s="73">
        <f t="shared" si="286"/>
        <v>0.45012899251113331</v>
      </c>
      <c r="BE278" s="73">
        <f t="shared" si="286"/>
        <v>0.4499096981040282</v>
      </c>
      <c r="BF278" s="73">
        <f t="shared" si="286"/>
        <v>0.44973528066522467</v>
      </c>
      <c r="BG278" s="73">
        <f t="shared" si="286"/>
        <v>0.44961081556792204</v>
      </c>
      <c r="BH278" s="73">
        <f t="shared" si="286"/>
        <v>0.44953700530764201</v>
      </c>
      <c r="BI278" s="73">
        <f t="shared" si="286"/>
        <v>0.44949602666549493</v>
      </c>
      <c r="BJ278" s="73">
        <f t="shared" si="286"/>
        <v>0.44946960376290102</v>
      </c>
      <c r="BK278" s="73">
        <f t="shared" si="286"/>
        <v>0.4494495778343211</v>
      </c>
      <c r="BL278" s="73">
        <f t="shared" si="286"/>
        <v>0.44942955151695552</v>
      </c>
      <c r="BM278" s="73">
        <f t="shared" si="286"/>
        <v>0.44940952481091107</v>
      </c>
      <c r="BN278" s="73">
        <f t="shared" si="286"/>
        <v>0.44938949771629433</v>
      </c>
      <c r="BO278" s="73">
        <f>BO179*BO204</f>
        <v>0.44936947023321178</v>
      </c>
      <c r="BP278" s="73">
        <f>BP179*BP204</f>
        <v>0.44934944236177005</v>
      </c>
      <c r="BQ278" s="73">
        <f t="shared" ref="BQ278:CD278" si="287">BQ179*BQ204</f>
        <v>0.44932941410207611</v>
      </c>
      <c r="BR278" s="73">
        <f t="shared" si="287"/>
        <v>0.44930938545423632</v>
      </c>
      <c r="BS278" s="73">
        <f t="shared" si="287"/>
        <v>0.44928935641835743</v>
      </c>
      <c r="BT278" s="73">
        <f t="shared" si="287"/>
        <v>0.44926932699454619</v>
      </c>
      <c r="BU278" s="73">
        <f t="shared" si="287"/>
        <v>0.44924929718290912</v>
      </c>
      <c r="BV278" s="73">
        <f t="shared" si="287"/>
        <v>0.44922926698355314</v>
      </c>
      <c r="BW278" s="73">
        <f t="shared" si="287"/>
        <v>0.44920923639658494</v>
      </c>
      <c r="BX278" s="73">
        <f t="shared" si="287"/>
        <v>0.4491892054221111</v>
      </c>
      <c r="BY278" s="73">
        <f t="shared" si="287"/>
        <v>0.44916917406023832</v>
      </c>
      <c r="BZ278" s="73">
        <f t="shared" si="287"/>
        <v>0.44914914231107345</v>
      </c>
      <c r="CA278" s="73">
        <f t="shared" si="287"/>
        <v>0.44912911017472312</v>
      </c>
      <c r="CB278" s="73">
        <f t="shared" si="287"/>
        <v>0.44910907765129415</v>
      </c>
      <c r="CC278" s="73">
        <f t="shared" si="287"/>
        <v>0.44908904474089339</v>
      </c>
      <c r="CD278" s="73">
        <f t="shared" si="287"/>
        <v>0.4490690114436276</v>
      </c>
    </row>
    <row r="279" spans="4:86" outlineLevel="1">
      <c r="E279" s="72" t="s">
        <v>200</v>
      </c>
      <c r="BR279"/>
      <c r="BS279"/>
    </row>
    <row r="280" spans="4:86" outlineLevel="1">
      <c r="E280" s="62" t="s">
        <v>201</v>
      </c>
      <c r="K280" s="97" t="str">
        <f t="array" ref="K280">IF(OR(L280:BM280&lt;0,L280:BM280&gt;1),"error","ok")</f>
        <v>ok</v>
      </c>
      <c r="R280" s="73">
        <f>R180*R214</f>
        <v>1.2492373702397145E-2</v>
      </c>
      <c r="S280" s="73">
        <f t="shared" ref="S280:AW280" si="288">S180*S214</f>
        <v>1.1684900328031683E-2</v>
      </c>
      <c r="T280" s="73">
        <f t="shared" si="288"/>
        <v>1.2736797235648923E-2</v>
      </c>
      <c r="U280" s="73">
        <f t="shared" si="288"/>
        <v>1.2315742445455783E-2</v>
      </c>
      <c r="V280" s="73">
        <f t="shared" si="288"/>
        <v>1.1946568661140586E-2</v>
      </c>
      <c r="W280" s="73">
        <f t="shared" si="288"/>
        <v>1.2008714094179978E-2</v>
      </c>
      <c r="X280" s="73">
        <f t="shared" si="288"/>
        <v>1.1198056731025774E-2</v>
      </c>
      <c r="Y280" s="73">
        <f t="shared" si="288"/>
        <v>1.0974316927465581E-2</v>
      </c>
      <c r="Z280" s="73">
        <f t="shared" si="288"/>
        <v>1.1194504391266456E-2</v>
      </c>
      <c r="AA280" s="73">
        <f t="shared" si="288"/>
        <v>1.1132843254727092E-2</v>
      </c>
      <c r="AB280" s="73">
        <f t="shared" si="288"/>
        <v>1.0502232979365795E-2</v>
      </c>
      <c r="AC280" s="73">
        <f t="shared" si="288"/>
        <v>9.9544056162796345E-3</v>
      </c>
      <c r="AD280" s="73">
        <f t="shared" si="288"/>
        <v>9.4676919675951293E-3</v>
      </c>
      <c r="AE280" s="73">
        <f t="shared" si="288"/>
        <v>9.0714715364536187E-3</v>
      </c>
      <c r="AF280" s="73">
        <f t="shared" si="288"/>
        <v>8.6983519726522972E-3</v>
      </c>
      <c r="AG280" s="73">
        <f t="shared" si="288"/>
        <v>8.4051926316426415E-3</v>
      </c>
      <c r="AH280" s="73">
        <f t="shared" si="288"/>
        <v>8.1510459896785136E-3</v>
      </c>
      <c r="AI280" s="73">
        <f t="shared" si="288"/>
        <v>7.9629216447727157E-3</v>
      </c>
      <c r="AJ280" s="73">
        <f t="shared" si="288"/>
        <v>7.7818155203144444E-3</v>
      </c>
      <c r="AK280" s="73">
        <f t="shared" si="288"/>
        <v>7.6073561896618826E-3</v>
      </c>
      <c r="AL280" s="73">
        <f t="shared" si="288"/>
        <v>7.577359895294033E-3</v>
      </c>
      <c r="AM280" s="73">
        <f t="shared" si="288"/>
        <v>7.6036542127822801E-3</v>
      </c>
      <c r="AN280" s="73">
        <f t="shared" si="288"/>
        <v>7.6281021678329163E-3</v>
      </c>
      <c r="AO280" s="73">
        <f t="shared" si="288"/>
        <v>7.651222683179742E-3</v>
      </c>
      <c r="AP280" s="73">
        <f t="shared" si="288"/>
        <v>7.6739002163979551E-3</v>
      </c>
      <c r="AQ280" s="73">
        <f t="shared" si="288"/>
        <v>7.6963951335632177E-3</v>
      </c>
      <c r="AR280" s="73">
        <f t="shared" si="288"/>
        <v>7.7177531866820673E-3</v>
      </c>
      <c r="AS280" s="73">
        <f t="shared" si="288"/>
        <v>7.7374769826624688E-3</v>
      </c>
      <c r="AT280" s="73">
        <f t="shared" si="288"/>
        <v>7.7558773504664653E-3</v>
      </c>
      <c r="AU280" s="73">
        <f t="shared" si="288"/>
        <v>7.7731827559978537E-3</v>
      </c>
      <c r="AV280" s="73">
        <f t="shared" si="288"/>
        <v>7.7893432473632191E-3</v>
      </c>
      <c r="AW280" s="73">
        <f t="shared" si="288"/>
        <v>7.8041984890486428E-3</v>
      </c>
      <c r="AX280" s="73">
        <f t="shared" ref="AX280:BN280" si="289">AX180*AX214</f>
        <v>7.8177591442918238E-3</v>
      </c>
      <c r="AY280" s="73">
        <f t="shared" si="289"/>
        <v>7.8301912821238297E-3</v>
      </c>
      <c r="AZ280" s="73">
        <f t="shared" si="289"/>
        <v>7.8416130296552113E-3</v>
      </c>
      <c r="BA280" s="73">
        <f t="shared" si="289"/>
        <v>7.8519338284717202E-3</v>
      </c>
      <c r="BB280" s="73">
        <f t="shared" si="289"/>
        <v>7.8609887201081391E-3</v>
      </c>
      <c r="BC280" s="73">
        <f t="shared" si="289"/>
        <v>7.8687567396934863E-3</v>
      </c>
      <c r="BD280" s="73">
        <f t="shared" si="289"/>
        <v>7.8753558927800518E-3</v>
      </c>
      <c r="BE280" s="73">
        <f t="shared" si="289"/>
        <v>7.8808846437199414E-3</v>
      </c>
      <c r="BF280" s="73">
        <f t="shared" si="289"/>
        <v>7.8852819769280619E-3</v>
      </c>
      <c r="BG280" s="73">
        <f t="shared" si="289"/>
        <v>7.8884199344016696E-3</v>
      </c>
      <c r="BH280" s="73">
        <f t="shared" si="289"/>
        <v>7.890280805142898E-3</v>
      </c>
      <c r="BI280" s="73">
        <f t="shared" si="289"/>
        <v>7.8913139400471431E-3</v>
      </c>
      <c r="BJ280" s="73">
        <f t="shared" si="289"/>
        <v>7.891980102260214E-3</v>
      </c>
      <c r="BK280" s="73">
        <f t="shared" si="289"/>
        <v>7.8924849868713624E-3</v>
      </c>
      <c r="BL280" s="73">
        <f t="shared" si="289"/>
        <v>7.8929898812843957E-3</v>
      </c>
      <c r="BM280" s="73">
        <f t="shared" si="289"/>
        <v>7.8934947854966287E-3</v>
      </c>
      <c r="BN280" s="73">
        <f t="shared" si="289"/>
        <v>7.8939996995053708E-3</v>
      </c>
      <c r="BO280" s="73">
        <f>BO180*BO214</f>
        <v>7.8945046233079349E-3</v>
      </c>
      <c r="BP280" s="73">
        <f>BP180*BP214</f>
        <v>7.8950095569016304E-3</v>
      </c>
      <c r="BQ280" s="73">
        <f t="shared" ref="BQ280:CD280" si="290">BQ180*BQ214</f>
        <v>7.8955145002837686E-3</v>
      </c>
      <c r="BR280" s="73">
        <f t="shared" si="290"/>
        <v>7.8960194534516623E-3</v>
      </c>
      <c r="BS280" s="73">
        <f t="shared" si="290"/>
        <v>7.8965244164026192E-3</v>
      </c>
      <c r="BT280" s="73">
        <f t="shared" si="290"/>
        <v>7.8970293891339523E-3</v>
      </c>
      <c r="BU280" s="73">
        <f t="shared" si="290"/>
        <v>7.8975343716429693E-3</v>
      </c>
      <c r="BV280" s="73">
        <f t="shared" si="290"/>
        <v>7.8980393639269866E-3</v>
      </c>
      <c r="BW280" s="73">
        <f t="shared" si="290"/>
        <v>7.8985443659833048E-3</v>
      </c>
      <c r="BX280" s="73">
        <f t="shared" si="290"/>
        <v>7.8990493778092388E-3</v>
      </c>
      <c r="BY280" s="73">
        <f t="shared" si="290"/>
        <v>7.8995543994020978E-3</v>
      </c>
      <c r="BZ280" s="73">
        <f t="shared" si="290"/>
        <v>7.9000594307591897E-3</v>
      </c>
      <c r="CA280" s="73">
        <f t="shared" si="290"/>
        <v>7.9005644718778256E-3</v>
      </c>
      <c r="CB280" s="73">
        <f t="shared" si="290"/>
        <v>7.9010695227553114E-3</v>
      </c>
      <c r="CC280" s="73">
        <f t="shared" si="290"/>
        <v>7.9015745833889532E-3</v>
      </c>
      <c r="CD280" s="73">
        <f t="shared" si="290"/>
        <v>7.9020796537760656E-3</v>
      </c>
    </row>
    <row r="281" spans="4:86" outlineLevel="1">
      <c r="E281" s="62" t="s">
        <v>15</v>
      </c>
      <c r="K281" s="97" t="str">
        <f t="array" ref="K281">IF(OR(L281:BM281&lt;0,L281:BM281&gt;1),"error","ok")</f>
        <v>ok</v>
      </c>
      <c r="R281" s="73">
        <f>R180*R217</f>
        <v>2.3036834114517229E-3</v>
      </c>
      <c r="S281" s="73">
        <f t="shared" ref="S281:AW281" si="291">S180*S217</f>
        <v>2.1307487752597535E-3</v>
      </c>
      <c r="T281" s="73">
        <f t="shared" si="291"/>
        <v>1.8981645099567361E-3</v>
      </c>
      <c r="U281" s="73">
        <f t="shared" si="291"/>
        <v>1.6863930917548247E-3</v>
      </c>
      <c r="V281" s="73">
        <f t="shared" si="291"/>
        <v>1.5684538674467367E-3</v>
      </c>
      <c r="W281" s="73">
        <f t="shared" si="291"/>
        <v>1.407957187158983E-3</v>
      </c>
      <c r="X281" s="73">
        <f t="shared" si="291"/>
        <v>1.2537606125639076E-3</v>
      </c>
      <c r="Y281" s="73">
        <f t="shared" si="291"/>
        <v>1.2749131005488328E-3</v>
      </c>
      <c r="Z281" s="73">
        <f t="shared" si="291"/>
        <v>1.2307406084864525E-3</v>
      </c>
      <c r="AA281" s="73">
        <f t="shared" si="291"/>
        <v>1.2239614906218305E-3</v>
      </c>
      <c r="AB281" s="73">
        <f t="shared" si="291"/>
        <v>1.1546312508104574E-3</v>
      </c>
      <c r="AC281" s="73">
        <f t="shared" si="291"/>
        <v>1.0944022885782214E-3</v>
      </c>
      <c r="AD281" s="73">
        <f t="shared" si="291"/>
        <v>1.0408922597994609E-3</v>
      </c>
      <c r="AE281" s="73">
        <f t="shared" si="291"/>
        <v>9.9733119112916649E-4</v>
      </c>
      <c r="AF281" s="73">
        <f t="shared" si="291"/>
        <v>9.5630986647371344E-4</v>
      </c>
      <c r="AG281" s="73">
        <f t="shared" si="291"/>
        <v>9.2407948868055312E-4</v>
      </c>
      <c r="AH281" s="73">
        <f t="shared" si="291"/>
        <v>8.9613822555328633E-4</v>
      </c>
      <c r="AI281" s="73">
        <f t="shared" si="291"/>
        <v>8.7545555282137779E-4</v>
      </c>
      <c r="AJ281" s="73">
        <f t="shared" si="291"/>
        <v>8.5554447377527993E-4</v>
      </c>
      <c r="AK281" s="73">
        <f t="shared" si="291"/>
        <v>8.363641532127201E-4</v>
      </c>
      <c r="AL281" s="73">
        <f t="shared" si="291"/>
        <v>8.3306631560488222E-4</v>
      </c>
      <c r="AM281" s="73">
        <f t="shared" si="291"/>
        <v>8.3595715232030374E-4</v>
      </c>
      <c r="AN281" s="73">
        <f t="shared" si="291"/>
        <v>8.3864499717913846E-4</v>
      </c>
      <c r="AO281" s="73">
        <f t="shared" si="291"/>
        <v>8.4118690132530807E-4</v>
      </c>
      <c r="AP281" s="73">
        <f t="shared" si="291"/>
        <v>8.4368010335162812E-4</v>
      </c>
      <c r="AQ281" s="73">
        <f t="shared" si="291"/>
        <v>8.4615322829509831E-4</v>
      </c>
      <c r="AR281" s="73">
        <f t="shared" si="291"/>
        <v>8.4850136469960828E-4</v>
      </c>
      <c r="AS281" s="73">
        <f t="shared" si="291"/>
        <v>8.5066982842235434E-4</v>
      </c>
      <c r="AT281" s="73">
        <f t="shared" si="291"/>
        <v>8.5269279246577654E-4</v>
      </c>
      <c r="AU281" s="73">
        <f t="shared" si="291"/>
        <v>8.5459537471411823E-4</v>
      </c>
      <c r="AV281" s="73">
        <f t="shared" si="291"/>
        <v>8.5637208338127161E-4</v>
      </c>
      <c r="AW281" s="73">
        <f t="shared" si="291"/>
        <v>8.5800529094027665E-4</v>
      </c>
      <c r="AX281" s="73">
        <f t="shared" ref="AX281:BN281" si="292">AX180*AX217</f>
        <v>8.5949616972348468E-4</v>
      </c>
      <c r="AY281" s="73">
        <f t="shared" si="292"/>
        <v>8.6086297760933333E-4</v>
      </c>
      <c r="AZ281" s="73">
        <f t="shared" si="292"/>
        <v>8.621187016695889E-4</v>
      </c>
      <c r="BA281" s="73">
        <f t="shared" si="292"/>
        <v>8.6325338577631955E-4</v>
      </c>
      <c r="BB281" s="73">
        <f t="shared" si="292"/>
        <v>8.6424889414836318E-4</v>
      </c>
      <c r="BC281" s="73">
        <f t="shared" si="292"/>
        <v>8.6510292187634954E-4</v>
      </c>
      <c r="BD281" s="73">
        <f t="shared" si="292"/>
        <v>8.6582844266774699E-4</v>
      </c>
      <c r="BE281" s="73">
        <f t="shared" si="292"/>
        <v>8.6643628184115767E-4</v>
      </c>
      <c r="BF281" s="73">
        <f t="shared" si="292"/>
        <v>8.6691973125161141E-4</v>
      </c>
      <c r="BG281" s="73">
        <f t="shared" si="292"/>
        <v>8.6726472300430451E-4</v>
      </c>
      <c r="BH281" s="73">
        <f t="shared" si="292"/>
        <v>8.6746930992555847E-4</v>
      </c>
      <c r="BI281" s="73">
        <f t="shared" si="292"/>
        <v>8.6758289432699851E-4</v>
      </c>
      <c r="BJ281" s="73">
        <f t="shared" si="292"/>
        <v>8.6765613320018207E-4</v>
      </c>
      <c r="BK281" s="73">
        <f t="shared" si="292"/>
        <v>8.6771164097183698E-4</v>
      </c>
      <c r="BL281" s="73">
        <f t="shared" si="292"/>
        <v>8.6776714982112597E-4</v>
      </c>
      <c r="BM281" s="73">
        <f t="shared" si="292"/>
        <v>8.6782265974775336E-4</v>
      </c>
      <c r="BN281" s="73">
        <f t="shared" si="292"/>
        <v>8.6787817075142373E-4</v>
      </c>
      <c r="BO281" s="73">
        <f>BO180*BO217</f>
        <v>8.6793368283184173E-4</v>
      </c>
      <c r="BP281" s="73">
        <f>BP180*BP217</f>
        <v>8.6798919598871137E-4</v>
      </c>
      <c r="BQ281" s="73">
        <f t="shared" ref="BQ281:CD281" si="293">BQ180*BQ217</f>
        <v>8.6804471022173711E-4</v>
      </c>
      <c r="BR281" s="73">
        <f t="shared" si="293"/>
        <v>8.6810022553062349E-4</v>
      </c>
      <c r="BS281" s="73">
        <f t="shared" si="293"/>
        <v>8.6815574191507442E-4</v>
      </c>
      <c r="BT281" s="73">
        <f t="shared" si="293"/>
        <v>8.6821125937479467E-4</v>
      </c>
      <c r="BU281" s="73">
        <f t="shared" si="293"/>
        <v>8.6826677790948826E-4</v>
      </c>
      <c r="BV281" s="73">
        <f t="shared" si="293"/>
        <v>8.6832229751885974E-4</v>
      </c>
      <c r="BW281" s="73">
        <f t="shared" si="293"/>
        <v>8.683778182026129E-4</v>
      </c>
      <c r="BX281" s="73">
        <f t="shared" si="293"/>
        <v>8.684333399604522E-4</v>
      </c>
      <c r="BY281" s="73">
        <f t="shared" si="293"/>
        <v>8.6848886279208186E-4</v>
      </c>
      <c r="BZ281" s="73">
        <f t="shared" si="293"/>
        <v>8.6854438669720601E-4</v>
      </c>
      <c r="CA281" s="73">
        <f t="shared" si="293"/>
        <v>8.6859991167552886E-4</v>
      </c>
      <c r="CB281" s="73">
        <f t="shared" si="293"/>
        <v>8.6865543772675434E-4</v>
      </c>
      <c r="CC281" s="73">
        <f t="shared" si="293"/>
        <v>8.6871096485058622E-4</v>
      </c>
      <c r="CD281" s="73">
        <f t="shared" si="293"/>
        <v>8.687664930467294E-4</v>
      </c>
    </row>
    <row r="282" spans="4:86" outlineLevel="1">
      <c r="E282" s="62" t="s">
        <v>202</v>
      </c>
      <c r="K282" s="97" t="str">
        <f t="array" ref="K282">IF(OR(L282:BM282&lt;0,L282:BM282&gt;1),"error","ok")</f>
        <v>ok</v>
      </c>
      <c r="R282" s="321">
        <f>R180*R220*R231</f>
        <v>6.0230547155628283E-2</v>
      </c>
      <c r="S282" s="73">
        <f>S180*S220*S231</f>
        <v>5.9918580168240698E-2</v>
      </c>
      <c r="T282" s="73">
        <f>T180*T220*T231</f>
        <v>7.6047693467154134E-2</v>
      </c>
      <c r="U282" s="73">
        <f>U180*U220*U231</f>
        <v>7.7754792253663718E-2</v>
      </c>
      <c r="V282" s="73">
        <f t="shared" ref="V282:AW282" si="294">V180*V220*V231</f>
        <v>7.6951511865976291E-2</v>
      </c>
      <c r="W282" s="73">
        <f t="shared" si="294"/>
        <v>7.3046927700002928E-2</v>
      </c>
      <c r="X282" s="73">
        <f t="shared" si="294"/>
        <v>6.6708872394791119E-2</v>
      </c>
      <c r="Y282" s="73">
        <f t="shared" si="294"/>
        <v>6.9576570929151205E-2</v>
      </c>
      <c r="Z282" s="73">
        <f t="shared" si="294"/>
        <v>6.8529034266545025E-2</v>
      </c>
      <c r="AA282" s="73">
        <f t="shared" si="294"/>
        <v>0.111243954225066</v>
      </c>
      <c r="AB282" s="73">
        <f t="shared" si="294"/>
        <v>0.11250584839668905</v>
      </c>
      <c r="AC282" s="73">
        <f t="shared" si="294"/>
        <v>0.11337823553096268</v>
      </c>
      <c r="AD282" s="73">
        <f t="shared" si="294"/>
        <v>0.11387917733446284</v>
      </c>
      <c r="AE282" s="73">
        <f t="shared" si="294"/>
        <v>0.11411638394309022</v>
      </c>
      <c r="AF282" s="73">
        <f t="shared" si="294"/>
        <v>0.11416516383174326</v>
      </c>
      <c r="AG282" s="73">
        <f t="shared" si="294"/>
        <v>0.11413606298520169</v>
      </c>
      <c r="AH282" s="73">
        <f t="shared" si="294"/>
        <v>0.11400038058178225</v>
      </c>
      <c r="AI282" s="73">
        <f t="shared" si="294"/>
        <v>0.1138703516801399</v>
      </c>
      <c r="AJ282" s="73">
        <f t="shared" si="294"/>
        <v>0.1136662995033751</v>
      </c>
      <c r="AK282" s="73">
        <f t="shared" si="294"/>
        <v>0.11339563067036536</v>
      </c>
      <c r="AL282" s="73">
        <f t="shared" si="294"/>
        <v>0.11337689989124057</v>
      </c>
      <c r="AM282" s="73">
        <f t="shared" si="294"/>
        <v>0.11339344639038806</v>
      </c>
      <c r="AN282" s="73">
        <f t="shared" si="294"/>
        <v>0.11340720912725766</v>
      </c>
      <c r="AO282" s="73">
        <f t="shared" si="294"/>
        <v>0.11341879097425682</v>
      </c>
      <c r="AP282" s="73">
        <f t="shared" si="294"/>
        <v>0.11342880091177064</v>
      </c>
      <c r="AQ282" s="73">
        <f t="shared" si="294"/>
        <v>0.11343741301471298</v>
      </c>
      <c r="AR282" s="73">
        <f t="shared" si="294"/>
        <v>0.11344437898164964</v>
      </c>
      <c r="AS282" s="73">
        <f t="shared" si="294"/>
        <v>0.11344976702182914</v>
      </c>
      <c r="AT282" s="73">
        <f t="shared" si="294"/>
        <v>0.11345389106685906</v>
      </c>
      <c r="AU282" s="73">
        <f t="shared" si="294"/>
        <v>0.11345697653617016</v>
      </c>
      <c r="AV282" s="73">
        <f t="shared" si="294"/>
        <v>0.11345916508614876</v>
      </c>
      <c r="AW282" s="73">
        <f t="shared" si="294"/>
        <v>0.11346058780217565</v>
      </c>
      <c r="AX282" s="73">
        <f t="shared" ref="AX282:BN282" si="295">AX180*AX220*AX231</f>
        <v>0.11346139474940171</v>
      </c>
      <c r="AY282" s="73">
        <f t="shared" si="295"/>
        <v>0.11346172280223932</v>
      </c>
      <c r="AZ282" s="73">
        <f t="shared" si="295"/>
        <v>0.11346167756149614</v>
      </c>
      <c r="BA282" s="73">
        <f t="shared" si="295"/>
        <v>0.1134613515736269</v>
      </c>
      <c r="BB282" s="73">
        <f t="shared" si="295"/>
        <v>0.11346084293516101</v>
      </c>
      <c r="BC282" s="73">
        <f t="shared" si="295"/>
        <v>0.11346024093250044</v>
      </c>
      <c r="BD282" s="73">
        <f t="shared" si="295"/>
        <v>0.11345960944310918</v>
      </c>
      <c r="BE282" s="73">
        <f t="shared" si="295"/>
        <v>0.1134589955339565</v>
      </c>
      <c r="BF282" s="73">
        <f t="shared" si="295"/>
        <v>0.11345845205956341</v>
      </c>
      <c r="BG282" s="73">
        <f t="shared" si="295"/>
        <v>0.11345803434748285</v>
      </c>
      <c r="BH282" s="73">
        <f t="shared" si="295"/>
        <v>0.11345777488304265</v>
      </c>
      <c r="BI282" s="73">
        <f t="shared" si="295"/>
        <v>0.11345762705453562</v>
      </c>
      <c r="BJ282" s="73">
        <f t="shared" si="295"/>
        <v>0.11345753030546676</v>
      </c>
      <c r="BK282" s="73">
        <f t="shared" si="295"/>
        <v>0.11345745623264572</v>
      </c>
      <c r="BL282" s="73">
        <f t="shared" si="295"/>
        <v>0.11345738151457911</v>
      </c>
      <c r="BM282" s="73">
        <f t="shared" si="295"/>
        <v>0.11345730615126878</v>
      </c>
      <c r="BN282" s="73">
        <f t="shared" si="295"/>
        <v>0.11345723014271623</v>
      </c>
      <c r="BO282" s="73">
        <f>BO180*BO220*BO231</f>
        <v>0.11345715348892332</v>
      </c>
      <c r="BP282" s="73">
        <f>BP180*BP220*BP231</f>
        <v>0.11345707618989168</v>
      </c>
      <c r="BQ282" s="73">
        <f t="shared" ref="BQ282:CD282" si="296">BQ180*BQ220*BQ231</f>
        <v>0.11345699824562303</v>
      </c>
      <c r="BR282" s="73">
        <f t="shared" si="296"/>
        <v>0.11345691965611912</v>
      </c>
      <c r="BS282" s="73">
        <f t="shared" si="296"/>
        <v>0.11345684042138164</v>
      </c>
      <c r="BT282" s="73">
        <f t="shared" si="296"/>
        <v>0.11345676054141252</v>
      </c>
      <c r="BU282" s="73">
        <f t="shared" si="296"/>
        <v>0.11345668001621341</v>
      </c>
      <c r="BV282" s="73">
        <f t="shared" si="296"/>
        <v>0.11345659884578617</v>
      </c>
      <c r="BW282" s="73">
        <f t="shared" si="296"/>
        <v>0.11345651703013263</v>
      </c>
      <c r="BX282" s="73">
        <f t="shared" si="296"/>
        <v>0.11345643456925454</v>
      </c>
      <c r="BY282" s="73">
        <f t="shared" si="296"/>
        <v>0.11345635146315385</v>
      </c>
      <c r="BZ282" s="73">
        <f t="shared" si="296"/>
        <v>0.11345626771183231</v>
      </c>
      <c r="CA282" s="73">
        <f t="shared" si="296"/>
        <v>0.11345618331529184</v>
      </c>
      <c r="CB282" s="73">
        <f t="shared" si="296"/>
        <v>0.11345609827353437</v>
      </c>
      <c r="CC282" s="73">
        <f t="shared" si="296"/>
        <v>0.1134560125865617</v>
      </c>
      <c r="CD282" s="73">
        <f t="shared" si="296"/>
        <v>0.11345592625437589</v>
      </c>
    </row>
    <row r="283" spans="4:86" outlineLevel="1">
      <c r="E283" s="62" t="s">
        <v>203</v>
      </c>
      <c r="K283" s="97" t="str">
        <f t="array" ref="K283">IF(OR(L283:BM283&lt;0,L283:BM283&gt;1),"error","ok")</f>
        <v>ok</v>
      </c>
      <c r="R283" s="73">
        <f>R180*R220*R228*R259</f>
        <v>0</v>
      </c>
      <c r="S283" s="73">
        <f t="shared" ref="S283:AW283" si="297">S180*S220*S228*S259</f>
        <v>0</v>
      </c>
      <c r="T283" s="73">
        <f t="shared" si="297"/>
        <v>0</v>
      </c>
      <c r="U283" s="73">
        <f t="shared" si="297"/>
        <v>0</v>
      </c>
      <c r="V283" s="73">
        <f t="shared" si="297"/>
        <v>0</v>
      </c>
      <c r="W283" s="73">
        <f t="shared" si="297"/>
        <v>0</v>
      </c>
      <c r="X283" s="73">
        <f t="shared" si="297"/>
        <v>3.7570012204651629E-2</v>
      </c>
      <c r="Y283" s="73">
        <f t="shared" si="297"/>
        <v>6.9003626642370697E-2</v>
      </c>
      <c r="Z283" s="73">
        <f t="shared" si="297"/>
        <v>9.0107870018584252E-2</v>
      </c>
      <c r="AA283" s="73">
        <f t="shared" si="297"/>
        <v>9.3678222922980892E-2</v>
      </c>
      <c r="AB283" s="73">
        <f t="shared" si="297"/>
        <v>9.6151089739093157E-2</v>
      </c>
      <c r="AC283" s="73">
        <f t="shared" si="297"/>
        <v>8.8649343004706005E-2</v>
      </c>
      <c r="AD283" s="73">
        <f t="shared" si="297"/>
        <v>8.2085662317026076E-2</v>
      </c>
      <c r="AE283" s="73">
        <f t="shared" si="297"/>
        <v>7.6805285919310379E-2</v>
      </c>
      <c r="AF283" s="110">
        <f t="shared" si="297"/>
        <v>7.1897169965426846E-2</v>
      </c>
      <c r="AG283" s="110">
        <f t="shared" si="297"/>
        <v>6.8065740942255953E-2</v>
      </c>
      <c r="AH283" s="110">
        <f t="shared" si="297"/>
        <v>6.4784921845695953E-2</v>
      </c>
      <c r="AI283" s="110">
        <f t="shared" si="297"/>
        <v>6.2367309337295444E-2</v>
      </c>
      <c r="AJ283" s="110">
        <f t="shared" si="297"/>
        <v>6.0068977624385192E-2</v>
      </c>
      <c r="AK283" s="110">
        <f t="shared" si="297"/>
        <v>5.7882327198176035E-2</v>
      </c>
      <c r="AL283" s="110">
        <f t="shared" si="297"/>
        <v>5.749610217237263E-2</v>
      </c>
      <c r="AM283" s="110">
        <f t="shared" si="297"/>
        <v>5.7834614465169354E-2</v>
      </c>
      <c r="AN283" s="110">
        <f t="shared" si="297"/>
        <v>5.814995488747441E-2</v>
      </c>
      <c r="AO283" s="110">
        <f t="shared" si="297"/>
        <v>5.8448702127751079E-2</v>
      </c>
      <c r="AP283" s="110">
        <f t="shared" si="297"/>
        <v>5.8742223339386911E-2</v>
      </c>
      <c r="AQ283" s="110">
        <f t="shared" si="297"/>
        <v>5.9033866694392576E-2</v>
      </c>
      <c r="AR283" s="110">
        <f t="shared" si="297"/>
        <v>5.931121734512932E-2</v>
      </c>
      <c r="AS283" s="110">
        <f t="shared" si="297"/>
        <v>5.956773127810687E-2</v>
      </c>
      <c r="AT283" s="110">
        <f t="shared" si="297"/>
        <v>5.9807366455559292E-2</v>
      </c>
      <c r="AU283" s="110">
        <f t="shared" si="297"/>
        <v>6.0033034028562457E-2</v>
      </c>
      <c r="AV283" s="110">
        <f t="shared" si="297"/>
        <v>6.024402708261381E-2</v>
      </c>
      <c r="AW283" s="110">
        <f t="shared" si="297"/>
        <v>6.0438195908671194E-2</v>
      </c>
      <c r="AX283" s="110">
        <f t="shared" ref="AX283:BN283" si="298">AX180*AX220*AX228*AX259</f>
        <v>6.0615624915957081E-2</v>
      </c>
      <c r="AY283" s="110">
        <f t="shared" si="298"/>
        <v>6.0778440134300032E-2</v>
      </c>
      <c r="AZ283" s="110">
        <f t="shared" si="298"/>
        <v>6.0928150798020018E-2</v>
      </c>
      <c r="BA283" s="110">
        <f t="shared" si="298"/>
        <v>6.1063535913208324E-2</v>
      </c>
      <c r="BB283" s="110">
        <f t="shared" si="298"/>
        <v>6.1182397348412257E-2</v>
      </c>
      <c r="BC283" s="110">
        <f t="shared" si="298"/>
        <v>6.1284427408388353E-2</v>
      </c>
      <c r="BD283" s="110">
        <f t="shared" si="298"/>
        <v>6.1371149121783257E-2</v>
      </c>
      <c r="BE283" s="110">
        <f t="shared" si="298"/>
        <v>6.144383560899562E-2</v>
      </c>
      <c r="BF283" s="110">
        <f t="shared" si="298"/>
        <v>6.150166770416924E-2</v>
      </c>
      <c r="BG283" s="110">
        <f t="shared" si="298"/>
        <v>6.154294797881564E-2</v>
      </c>
      <c r="BH283" s="110">
        <f t="shared" si="298"/>
        <v>6.1567432331218933E-2</v>
      </c>
      <c r="BI283" s="110">
        <f t="shared" si="298"/>
        <v>6.1581027166376576E-2</v>
      </c>
      <c r="BJ283" s="110">
        <f t="shared" si="298"/>
        <v>6.1589793601601536E-2</v>
      </c>
      <c r="BK283" s="110">
        <f t="shared" si="298"/>
        <v>6.1596437961777287E-2</v>
      </c>
      <c r="BL283" s="110">
        <f t="shared" si="298"/>
        <v>6.1603082688382146E-2</v>
      </c>
      <c r="BM283" s="110">
        <f t="shared" si="298"/>
        <v>6.16097277813802E-2</v>
      </c>
      <c r="BN283" s="110">
        <f t="shared" si="298"/>
        <v>6.1616373240735663E-2</v>
      </c>
      <c r="BO283" s="110">
        <f>BO180*BO220*BO228*BO259</f>
        <v>6.162301906641264E-2</v>
      </c>
      <c r="BP283" s="110">
        <f>BP180*BP220*BP228*BP259</f>
        <v>6.1629665258375259E-2</v>
      </c>
      <c r="BQ283" s="110">
        <f t="shared" ref="BQ283:CD283" si="299">BQ180*BQ220*BQ228*BQ259</f>
        <v>6.163631181658763E-2</v>
      </c>
      <c r="BR283" s="110">
        <f t="shared" si="299"/>
        <v>6.1642958741013901E-2</v>
      </c>
      <c r="BS283" s="110">
        <f t="shared" si="299"/>
        <v>6.1649606031618127E-2</v>
      </c>
      <c r="BT283" s="110">
        <f t="shared" si="299"/>
        <v>6.1656253688364464E-2</v>
      </c>
      <c r="BU283" s="110">
        <f t="shared" si="299"/>
        <v>6.1662901711216973E-2</v>
      </c>
      <c r="BV283" s="110">
        <f t="shared" si="299"/>
        <v>6.1669550100139761E-2</v>
      </c>
      <c r="BW283" s="110">
        <f t="shared" si="299"/>
        <v>6.1676198855096828E-2</v>
      </c>
      <c r="BX283" s="110">
        <f t="shared" si="299"/>
        <v>6.1682847976052307E-2</v>
      </c>
      <c r="BY283" s="110">
        <f t="shared" si="299"/>
        <v>6.1689497462970228E-2</v>
      </c>
      <c r="BZ283" s="110">
        <f t="shared" si="299"/>
        <v>6.1696147315814652E-2</v>
      </c>
      <c r="CA283" s="110">
        <f t="shared" si="299"/>
        <v>6.1702797534549624E-2</v>
      </c>
      <c r="CB283" s="110">
        <f t="shared" si="299"/>
        <v>6.1709448119139136E-2</v>
      </c>
      <c r="CC283" s="110">
        <f t="shared" si="299"/>
        <v>6.1716099069547226E-2</v>
      </c>
      <c r="CD283" s="110">
        <f t="shared" si="299"/>
        <v>6.1722750385737948E-2</v>
      </c>
    </row>
    <row r="284" spans="4:86" outlineLevel="1">
      <c r="E284" s="62" t="s">
        <v>204</v>
      </c>
      <c r="K284" s="97" t="str">
        <f t="array" ref="K284">IF(OR(L284:BM284&lt;0,L284:BM284&gt;1),"error","ok")</f>
        <v>ok</v>
      </c>
      <c r="R284" s="73">
        <f>R180*R220*R228*R253</f>
        <v>0.69286786621443042</v>
      </c>
      <c r="S284" s="73">
        <f t="shared" ref="S284:AW284" si="300">S180*S220*S228*S253</f>
        <v>0.63651536248171903</v>
      </c>
      <c r="T284" s="73">
        <f t="shared" si="300"/>
        <v>0.54203884810615222</v>
      </c>
      <c r="U284" s="73">
        <f t="shared" si="300"/>
        <v>0.47037410279406716</v>
      </c>
      <c r="V284" s="73">
        <f t="shared" si="300"/>
        <v>0.43235142142101529</v>
      </c>
      <c r="W284" s="73">
        <f t="shared" si="300"/>
        <v>0.38285546340498577</v>
      </c>
      <c r="X284" s="73">
        <f t="shared" si="300"/>
        <v>0.30118950224493679</v>
      </c>
      <c r="Y284" s="73">
        <f t="shared" si="300"/>
        <v>0.2741416059167413</v>
      </c>
      <c r="Z284" s="73">
        <f t="shared" si="300"/>
        <v>0.23918472021060203</v>
      </c>
      <c r="AA284" s="73">
        <f t="shared" si="300"/>
        <v>0.19070818164721437</v>
      </c>
      <c r="AB284" s="73">
        <f t="shared" si="300"/>
        <v>0.16456328123752739</v>
      </c>
      <c r="AC284" s="73">
        <f t="shared" si="300"/>
        <v>0.15172437641888056</v>
      </c>
      <c r="AD284" s="73">
        <f t="shared" si="300"/>
        <v>0.14049066272093674</v>
      </c>
      <c r="AE284" s="73">
        <f t="shared" si="300"/>
        <v>0.13145325778640549</v>
      </c>
      <c r="AF284" s="73">
        <f t="shared" si="300"/>
        <v>0.1230529598549417</v>
      </c>
      <c r="AG284" s="73">
        <f t="shared" si="300"/>
        <v>0.11649542017907016</v>
      </c>
      <c r="AH284" s="73">
        <f t="shared" si="300"/>
        <v>0.1108802552083854</v>
      </c>
      <c r="AI284" s="73">
        <f t="shared" si="300"/>
        <v>0.10674247939209645</v>
      </c>
      <c r="AJ284" s="73">
        <f t="shared" si="300"/>
        <v>0.1028088541365766</v>
      </c>
      <c r="AK284" s="73">
        <f t="shared" si="300"/>
        <v>9.9066372859490701E-2</v>
      </c>
      <c r="AL284" s="73">
        <f t="shared" si="300"/>
        <v>9.8405343593781919E-2</v>
      </c>
      <c r="AM284" s="73">
        <f t="shared" si="300"/>
        <v>9.8984711886107912E-2</v>
      </c>
      <c r="AN284" s="73">
        <f t="shared" si="300"/>
        <v>9.9524421213302044E-2</v>
      </c>
      <c r="AO284" s="73">
        <f t="shared" si="300"/>
        <v>0.10003573108858974</v>
      </c>
      <c r="AP284" s="73">
        <f t="shared" si="300"/>
        <v>0.10053809654630222</v>
      </c>
      <c r="AQ284" s="73">
        <f t="shared" si="300"/>
        <v>0.10103724802740226</v>
      </c>
      <c r="AR284" s="73">
        <f t="shared" si="300"/>
        <v>0.10151193735504216</v>
      </c>
      <c r="AS284" s="73">
        <f t="shared" si="300"/>
        <v>0.10195096436309727</v>
      </c>
      <c r="AT284" s="73">
        <f t="shared" si="300"/>
        <v>0.10236110315657489</v>
      </c>
      <c r="AU284" s="73">
        <f t="shared" si="300"/>
        <v>0.10274733620926148</v>
      </c>
      <c r="AV284" s="73">
        <f t="shared" si="300"/>
        <v>0.10310845362758347</v>
      </c>
      <c r="AW284" s="73">
        <f t="shared" si="300"/>
        <v>0.10344077615592312</v>
      </c>
      <c r="AX284" s="73">
        <f t="shared" ref="AX284:BN284" si="301">AX180*AX220*AX228*AX253</f>
        <v>0.10374444826178746</v>
      </c>
      <c r="AY284" s="73">
        <f t="shared" si="301"/>
        <v>0.10402310867350525</v>
      </c>
      <c r="AZ284" s="73">
        <f t="shared" si="301"/>
        <v>0.10427934046568871</v>
      </c>
      <c r="BA284" s="73">
        <f t="shared" si="301"/>
        <v>0.10451105389102323</v>
      </c>
      <c r="BB284" s="73">
        <f t="shared" si="301"/>
        <v>0.10471448681829131</v>
      </c>
      <c r="BC284" s="73">
        <f t="shared" si="301"/>
        <v>0.10488911262299122</v>
      </c>
      <c r="BD284" s="73">
        <f t="shared" si="301"/>
        <v>0.10503753798890876</v>
      </c>
      <c r="BE284" s="73">
        <f t="shared" si="301"/>
        <v>0.10516194187853935</v>
      </c>
      <c r="BF284" s="73">
        <f t="shared" si="301"/>
        <v>0.10526092227862478</v>
      </c>
      <c r="BG284" s="73">
        <f t="shared" si="301"/>
        <v>0.1053315740177304</v>
      </c>
      <c r="BH284" s="73">
        <f t="shared" si="301"/>
        <v>0.10537347931252276</v>
      </c>
      <c r="BI284" s="73">
        <f t="shared" si="301"/>
        <v>0.10539674705371317</v>
      </c>
      <c r="BJ284" s="73">
        <f t="shared" si="301"/>
        <v>0.10541175092419867</v>
      </c>
      <c r="BK284" s="73">
        <f t="shared" si="301"/>
        <v>0.10542312283501278</v>
      </c>
      <c r="BL284" s="73">
        <f t="shared" si="301"/>
        <v>0.10543449537297518</v>
      </c>
      <c r="BM284" s="73">
        <f t="shared" si="301"/>
        <v>0.10544586853802441</v>
      </c>
      <c r="BN284" s="73">
        <f t="shared" si="301"/>
        <v>0.10545724233009922</v>
      </c>
      <c r="BO284" s="73">
        <f>BO180*BO220*BO228*BO253</f>
        <v>0.10546861674913817</v>
      </c>
      <c r="BP284" s="73">
        <f>BP180*BP220*BP228*BP253</f>
        <v>0.10547999179507987</v>
      </c>
      <c r="BQ284" s="73">
        <f t="shared" ref="BQ284:CD284" si="302">BQ180*BQ220*BQ228*BQ253</f>
        <v>0.10549136746786289</v>
      </c>
      <c r="BR284" s="73">
        <f t="shared" si="302"/>
        <v>0.10550274376742587</v>
      </c>
      <c r="BS284" s="73">
        <f t="shared" si="302"/>
        <v>0.1055141206937073</v>
      </c>
      <c r="BT284" s="73">
        <f t="shared" si="302"/>
        <v>0.10552549824664581</v>
      </c>
      <c r="BU284" s="73">
        <f t="shared" si="302"/>
        <v>0.10553687642617991</v>
      </c>
      <c r="BV284" s="73">
        <f t="shared" si="302"/>
        <v>0.10554825523224816</v>
      </c>
      <c r="BW284" s="73">
        <f t="shared" si="302"/>
        <v>0.10555963466478895</v>
      </c>
      <c r="BX284" s="73">
        <f t="shared" si="302"/>
        <v>0.10557101472374089</v>
      </c>
      <c r="BY284" s="73">
        <f t="shared" si="302"/>
        <v>0.10558239540904241</v>
      </c>
      <c r="BZ284" s="73">
        <f t="shared" si="302"/>
        <v>0.10559377672063201</v>
      </c>
      <c r="CA284" s="73">
        <f t="shared" si="302"/>
        <v>0.10560515865844815</v>
      </c>
      <c r="CB284" s="73">
        <f t="shared" si="302"/>
        <v>0.10561654122242919</v>
      </c>
      <c r="CC284" s="73">
        <f t="shared" si="302"/>
        <v>0.10562792441251362</v>
      </c>
      <c r="CD284" s="73">
        <f t="shared" si="302"/>
        <v>0.10563930822863986</v>
      </c>
    </row>
    <row r="285" spans="4:86" ht="12" outlineLevel="1">
      <c r="E285" s="72" t="s">
        <v>209</v>
      </c>
      <c r="K285" s="97" t="e">
        <f>IF(AND(R285:BM285=1),"ok","error")</f>
        <v>#VALUE!</v>
      </c>
      <c r="R285" s="178">
        <f>SUM(R271:R284)</f>
        <v>1</v>
      </c>
      <c r="S285" s="178">
        <f t="shared" ref="S285:BM285" si="303">SUM(S271:S284)</f>
        <v>0.99999999999999989</v>
      </c>
      <c r="T285" s="178">
        <f t="shared" si="303"/>
        <v>1</v>
      </c>
      <c r="U285" s="178">
        <f t="shared" si="303"/>
        <v>1</v>
      </c>
      <c r="V285" s="178">
        <f t="shared" si="303"/>
        <v>1</v>
      </c>
      <c r="W285" s="178">
        <f t="shared" si="303"/>
        <v>1</v>
      </c>
      <c r="X285" s="178">
        <f t="shared" si="303"/>
        <v>0.99999999999999989</v>
      </c>
      <c r="Y285" s="178">
        <f t="shared" si="303"/>
        <v>0.99999999999999978</v>
      </c>
      <c r="Z285" s="178">
        <f t="shared" si="303"/>
        <v>1</v>
      </c>
      <c r="AA285" s="178">
        <f t="shared" si="303"/>
        <v>0.99999999999999989</v>
      </c>
      <c r="AB285" s="178">
        <f t="shared" si="303"/>
        <v>1</v>
      </c>
      <c r="AC285" s="178">
        <f t="shared" si="303"/>
        <v>0.99999999999999989</v>
      </c>
      <c r="AD285" s="178">
        <f t="shared" si="303"/>
        <v>1</v>
      </c>
      <c r="AE285" s="178">
        <f t="shared" si="303"/>
        <v>0.99999999999999989</v>
      </c>
      <c r="AF285" s="178">
        <f t="shared" si="303"/>
        <v>1</v>
      </c>
      <c r="AG285" s="178">
        <f t="shared" si="303"/>
        <v>1</v>
      </c>
      <c r="AH285" s="178">
        <f t="shared" si="303"/>
        <v>1</v>
      </c>
      <c r="AI285" s="178">
        <f t="shared" si="303"/>
        <v>1</v>
      </c>
      <c r="AJ285" s="178">
        <f t="shared" si="303"/>
        <v>0.99999999999999989</v>
      </c>
      <c r="AK285" s="178">
        <f t="shared" si="303"/>
        <v>1</v>
      </c>
      <c r="AL285" s="178">
        <f t="shared" si="303"/>
        <v>1</v>
      </c>
      <c r="AM285" s="178">
        <f t="shared" si="303"/>
        <v>1</v>
      </c>
      <c r="AN285" s="178">
        <f t="shared" si="303"/>
        <v>1</v>
      </c>
      <c r="AO285" s="178">
        <f t="shared" si="303"/>
        <v>1</v>
      </c>
      <c r="AP285" s="178">
        <f t="shared" si="303"/>
        <v>1</v>
      </c>
      <c r="AQ285" s="178">
        <f t="shared" si="303"/>
        <v>1</v>
      </c>
      <c r="AR285" s="178">
        <f t="shared" si="303"/>
        <v>1</v>
      </c>
      <c r="AS285" s="178">
        <f t="shared" si="303"/>
        <v>0.99999999999999989</v>
      </c>
      <c r="AT285" s="178">
        <f t="shared" si="303"/>
        <v>1</v>
      </c>
      <c r="AU285" s="178">
        <f t="shared" si="303"/>
        <v>0.99999999999999967</v>
      </c>
      <c r="AV285" s="178">
        <f t="shared" si="303"/>
        <v>1</v>
      </c>
      <c r="AW285" s="178">
        <f t="shared" si="303"/>
        <v>1</v>
      </c>
      <c r="AX285" s="178">
        <f t="shared" si="303"/>
        <v>1</v>
      </c>
      <c r="AY285" s="178">
        <f t="shared" si="303"/>
        <v>1</v>
      </c>
      <c r="AZ285" s="178">
        <f t="shared" si="303"/>
        <v>1</v>
      </c>
      <c r="BA285" s="178">
        <f t="shared" si="303"/>
        <v>1</v>
      </c>
      <c r="BB285" s="178">
        <f t="shared" si="303"/>
        <v>0.99999999999999989</v>
      </c>
      <c r="BC285" s="178">
        <f t="shared" si="303"/>
        <v>1</v>
      </c>
      <c r="BD285" s="178">
        <f t="shared" si="303"/>
        <v>1</v>
      </c>
      <c r="BE285" s="178">
        <f t="shared" si="303"/>
        <v>0.99999999999999978</v>
      </c>
      <c r="BF285" s="178">
        <f t="shared" si="303"/>
        <v>0.99999999999999989</v>
      </c>
      <c r="BG285" s="178">
        <f t="shared" si="303"/>
        <v>1</v>
      </c>
      <c r="BH285" s="178">
        <f t="shared" si="303"/>
        <v>0.99999999999999989</v>
      </c>
      <c r="BI285" s="178">
        <f t="shared" si="303"/>
        <v>1.0000000000000002</v>
      </c>
      <c r="BJ285" s="178">
        <f t="shared" si="303"/>
        <v>1.0000000000000002</v>
      </c>
      <c r="BK285" s="178">
        <f t="shared" si="303"/>
        <v>1</v>
      </c>
      <c r="BL285" s="178">
        <f t="shared" si="303"/>
        <v>1</v>
      </c>
      <c r="BM285" s="178">
        <f t="shared" si="303"/>
        <v>1</v>
      </c>
      <c r="BN285" s="178">
        <f>SUM(BN271:BN284)</f>
        <v>1</v>
      </c>
      <c r="BO285" s="178">
        <f>SUM(BO271:BO284)</f>
        <v>1.0000000000000002</v>
      </c>
      <c r="BP285" s="178">
        <f>SUM(BP271:BP284)</f>
        <v>0.99999999999999989</v>
      </c>
      <c r="BQ285" s="178">
        <f t="shared" ref="BQ285:CD285" si="304">SUM(BQ271:BQ284)</f>
        <v>1.0000000000000002</v>
      </c>
      <c r="BR285" s="178">
        <f t="shared" si="304"/>
        <v>1.0000000000000002</v>
      </c>
      <c r="BS285" s="178">
        <f t="shared" si="304"/>
        <v>1</v>
      </c>
      <c r="BT285" s="178">
        <f t="shared" si="304"/>
        <v>1</v>
      </c>
      <c r="BU285" s="178">
        <f t="shared" si="304"/>
        <v>1</v>
      </c>
      <c r="BV285" s="178">
        <f t="shared" si="304"/>
        <v>1</v>
      </c>
      <c r="BW285" s="178">
        <f t="shared" si="304"/>
        <v>0.99999999999999989</v>
      </c>
      <c r="BX285" s="178">
        <f t="shared" si="304"/>
        <v>1.0000000000000002</v>
      </c>
      <c r="BY285" s="178">
        <f t="shared" si="304"/>
        <v>1</v>
      </c>
      <c r="BZ285" s="178">
        <f t="shared" si="304"/>
        <v>1.0000000000000002</v>
      </c>
      <c r="CA285" s="178">
        <f t="shared" si="304"/>
        <v>1</v>
      </c>
      <c r="CB285" s="178">
        <f t="shared" si="304"/>
        <v>1</v>
      </c>
      <c r="CC285" s="178">
        <f t="shared" si="304"/>
        <v>1</v>
      </c>
      <c r="CD285" s="178">
        <f t="shared" si="304"/>
        <v>1.0000000000000002</v>
      </c>
    </row>
    <row r="286" spans="4:86" ht="12" outlineLevel="1">
      <c r="D286" s="67"/>
      <c r="BR286"/>
      <c r="BS286"/>
    </row>
    <row r="287" spans="4:86" outlineLevel="1">
      <c r="D287" s="75" t="s">
        <v>193</v>
      </c>
      <c r="BR287"/>
      <c r="BS287"/>
    </row>
    <row r="288" spans="4:86" outlineLevel="1">
      <c r="E288" s="75" t="s">
        <v>194</v>
      </c>
      <c r="BR288"/>
      <c r="BS288"/>
      <c r="CG288" s="14"/>
      <c r="CH288" s="14"/>
    </row>
    <row r="289" spans="5:86" outlineLevel="1">
      <c r="E289" s="80" t="s">
        <v>189</v>
      </c>
      <c r="J289" t="s">
        <v>112</v>
      </c>
      <c r="R289" s="179">
        <f t="shared" ref="R289:BM289" si="305">R272*R$302</f>
        <v>17611513853.818184</v>
      </c>
      <c r="S289" s="179">
        <f t="shared" si="305"/>
        <v>16712193544.347183</v>
      </c>
      <c r="T289" s="179">
        <f t="shared" si="305"/>
        <v>14959564746</v>
      </c>
      <c r="U289" s="179">
        <f t="shared" si="305"/>
        <v>14228291997.903738</v>
      </c>
      <c r="V289" s="179">
        <f t="shared" si="305"/>
        <v>15578674608.632774</v>
      </c>
      <c r="W289" s="179">
        <f t="shared" si="305"/>
        <v>19166576257.580772</v>
      </c>
      <c r="X289" s="179">
        <f t="shared" si="305"/>
        <v>23793576442.539104</v>
      </c>
      <c r="Y289" s="179">
        <f t="shared" si="305"/>
        <v>26182005418.922569</v>
      </c>
      <c r="Z289" s="179">
        <f t="shared" si="305"/>
        <v>27831567026.310165</v>
      </c>
      <c r="AA289" s="179">
        <f t="shared" si="305"/>
        <v>29501461047.888779</v>
      </c>
      <c r="AB289" s="179">
        <f t="shared" si="305"/>
        <v>31271548710.762108</v>
      </c>
      <c r="AC289" s="179">
        <f t="shared" si="305"/>
        <v>32522410659.192589</v>
      </c>
      <c r="AD289" s="179">
        <f t="shared" si="305"/>
        <v>33498082978.968372</v>
      </c>
      <c r="AE289" s="179">
        <f t="shared" si="305"/>
        <v>34335535053.442577</v>
      </c>
      <c r="AF289" s="179">
        <f t="shared" si="305"/>
        <v>35022245754.511429</v>
      </c>
      <c r="AG289" s="179">
        <f t="shared" si="305"/>
        <v>35547579440.829094</v>
      </c>
      <c r="AH289" s="179">
        <f t="shared" si="305"/>
        <v>35903055235.237389</v>
      </c>
      <c r="AI289" s="179">
        <f t="shared" si="305"/>
        <v>36262085787.58976</v>
      </c>
      <c r="AJ289" s="179">
        <f t="shared" si="305"/>
        <v>36624706645.46566</v>
      </c>
      <c r="AK289" s="179">
        <f t="shared" si="305"/>
        <v>36990953711.920319</v>
      </c>
      <c r="AL289" s="179">
        <f t="shared" si="305"/>
        <v>37321150812.883934</v>
      </c>
      <c r="AM289" s="179">
        <f t="shared" si="305"/>
        <v>37817802072.92247</v>
      </c>
      <c r="AN289" s="179">
        <f t="shared" si="305"/>
        <v>38296210777.032501</v>
      </c>
      <c r="AO289" s="179">
        <f t="shared" si="305"/>
        <v>38759882245.384674</v>
      </c>
      <c r="AP289" s="179">
        <f t="shared" si="305"/>
        <v>39215691347.062752</v>
      </c>
      <c r="AQ289" s="179">
        <f t="shared" si="305"/>
        <v>39666129111.078186</v>
      </c>
      <c r="AR289" s="179">
        <f t="shared" si="305"/>
        <v>40103286024.380951</v>
      </c>
      <c r="AS289" s="179">
        <f t="shared" si="305"/>
        <v>40522309101.813423</v>
      </c>
      <c r="AT289" s="179">
        <f t="shared" si="305"/>
        <v>40925228213.846313</v>
      </c>
      <c r="AU289" s="179">
        <f t="shared" si="305"/>
        <v>41313618770.801788</v>
      </c>
      <c r="AV289" s="179">
        <f t="shared" si="305"/>
        <v>41686676965.614426</v>
      </c>
      <c r="AW289" s="179">
        <f t="shared" si="305"/>
        <v>42042599642.626816</v>
      </c>
      <c r="AX289" s="179">
        <f t="shared" si="305"/>
        <v>42381094906.516823</v>
      </c>
      <c r="AY289" s="179">
        <f t="shared" si="305"/>
        <v>42703330338.573082</v>
      </c>
      <c r="AZ289" s="179">
        <f t="shared" si="305"/>
        <v>43010137312.321304</v>
      </c>
      <c r="BA289" s="179">
        <f t="shared" si="305"/>
        <v>43300482471.947525</v>
      </c>
      <c r="BB289" s="179">
        <f t="shared" si="305"/>
        <v>43572613672.627373</v>
      </c>
      <c r="BC289" s="179">
        <f t="shared" si="305"/>
        <v>43826095518.867081</v>
      </c>
      <c r="BD289" s="179">
        <f t="shared" si="305"/>
        <v>44061834612.289497</v>
      </c>
      <c r="BE289" s="179">
        <f t="shared" si="305"/>
        <v>44280630895.503006</v>
      </c>
      <c r="BF289" s="179">
        <f t="shared" si="305"/>
        <v>44481831017.636467</v>
      </c>
      <c r="BG289" s="179">
        <f t="shared" si="305"/>
        <v>44664145280.558601</v>
      </c>
      <c r="BH289" s="179">
        <f t="shared" si="305"/>
        <v>44827330223.475548</v>
      </c>
      <c r="BI289" s="179">
        <f t="shared" si="305"/>
        <v>44972282658.052307</v>
      </c>
      <c r="BJ289" s="179">
        <f t="shared" si="305"/>
        <v>45072291714.821556</v>
      </c>
      <c r="BK289" s="179">
        <f t="shared" si="305"/>
        <v>45136201009.264091</v>
      </c>
      <c r="BL289" s="179">
        <f t="shared" si="305"/>
        <v>45200200922.527214</v>
      </c>
      <c r="BM289" s="179">
        <f t="shared" si="305"/>
        <v>45264291583.101936</v>
      </c>
      <c r="BN289" s="179">
        <f t="shared" ref="BN289:BP290" si="306">BN272*BN$302</f>
        <v>45328473119.661476</v>
      </c>
      <c r="BO289" s="179">
        <f t="shared" si="306"/>
        <v>45392745661.061508</v>
      </c>
      <c r="BP289" s="179">
        <f t="shared" si="306"/>
        <v>45457109336.340393</v>
      </c>
      <c r="BQ289" s="179">
        <f t="shared" ref="BQ289:CD289" si="307">BQ272*BQ$302</f>
        <v>45521564274.719467</v>
      </c>
      <c r="BR289" s="179">
        <f t="shared" si="307"/>
        <v>45586110605.60331</v>
      </c>
      <c r="BS289" s="179">
        <f t="shared" si="307"/>
        <v>45650748458.579971</v>
      </c>
      <c r="BT289" s="179">
        <f t="shared" si="307"/>
        <v>45715477963.421227</v>
      </c>
      <c r="BU289" s="179">
        <f t="shared" si="307"/>
        <v>45780299250.082916</v>
      </c>
      <c r="BV289" s="179">
        <f t="shared" si="307"/>
        <v>45845212448.705101</v>
      </c>
      <c r="BW289" s="179">
        <f t="shared" si="307"/>
        <v>45910217689.612373</v>
      </c>
      <c r="BX289" s="179">
        <f t="shared" si="307"/>
        <v>45975315103.314133</v>
      </c>
      <c r="BY289" s="179">
        <f t="shared" si="307"/>
        <v>46040504820.504845</v>
      </c>
      <c r="BZ289" s="179">
        <f t="shared" si="307"/>
        <v>46105786972.064247</v>
      </c>
      <c r="CA289" s="179">
        <f t="shared" si="307"/>
        <v>46171161689.057701</v>
      </c>
      <c r="CB289" s="179">
        <f t="shared" si="307"/>
        <v>46236629102.736374</v>
      </c>
      <c r="CC289" s="179">
        <f t="shared" si="307"/>
        <v>46302189344.53756</v>
      </c>
      <c r="CD289" s="179">
        <f t="shared" si="307"/>
        <v>46367842546.084908</v>
      </c>
      <c r="CG289" s="14"/>
      <c r="CH289" s="14"/>
    </row>
    <row r="290" spans="5:86" outlineLevel="1">
      <c r="E290" s="80" t="s">
        <v>188</v>
      </c>
      <c r="J290" t="s">
        <v>112</v>
      </c>
      <c r="R290" s="179">
        <f t="shared" ref="R290:BM290" si="308">R273*R$302</f>
        <v>2113381662.4581823</v>
      </c>
      <c r="S290" s="179">
        <f t="shared" si="308"/>
        <v>2005463225.3216619</v>
      </c>
      <c r="T290" s="179">
        <f t="shared" si="308"/>
        <v>1795147769.52</v>
      </c>
      <c r="U290" s="179">
        <f t="shared" si="308"/>
        <v>1707395039.7484486</v>
      </c>
      <c r="V290" s="179">
        <f t="shared" si="308"/>
        <v>1869440953.035933</v>
      </c>
      <c r="W290" s="179">
        <f t="shared" si="308"/>
        <v>2299989150.9096928</v>
      </c>
      <c r="X290" s="179">
        <f t="shared" si="308"/>
        <v>2855229173.1046925</v>
      </c>
      <c r="Y290" s="179">
        <f t="shared" si="308"/>
        <v>3141840650.2707076</v>
      </c>
      <c r="Z290" s="179">
        <f t="shared" si="308"/>
        <v>3618103713.4203215</v>
      </c>
      <c r="AA290" s="179">
        <f t="shared" si="308"/>
        <v>4130204546.7044296</v>
      </c>
      <c r="AB290" s="179">
        <f>AB273*AB$302</f>
        <v>4378016819.5066957</v>
      </c>
      <c r="AC290" s="179">
        <f t="shared" si="308"/>
        <v>4553137492.2869635</v>
      </c>
      <c r="AD290" s="179">
        <f t="shared" si="308"/>
        <v>4689731617.0555725</v>
      </c>
      <c r="AE290" s="179">
        <f t="shared" si="308"/>
        <v>4806974907.4819613</v>
      </c>
      <c r="AF290" s="179">
        <f t="shared" si="308"/>
        <v>4903114405.6316004</v>
      </c>
      <c r="AG290" s="179">
        <f t="shared" si="308"/>
        <v>4976661121.716074</v>
      </c>
      <c r="AH290" s="179">
        <f t="shared" si="308"/>
        <v>5026427732.9332352</v>
      </c>
      <c r="AI290" s="179">
        <f t="shared" si="308"/>
        <v>5076692010.2625666</v>
      </c>
      <c r="AJ290" s="179">
        <f t="shared" si="308"/>
        <v>5127458930.3651934</v>
      </c>
      <c r="AK290" s="179">
        <f t="shared" si="308"/>
        <v>5178733519.6688452</v>
      </c>
      <c r="AL290" s="179">
        <f t="shared" si="308"/>
        <v>5224961113.803751</v>
      </c>
      <c r="AM290" s="179">
        <f t="shared" si="308"/>
        <v>5294492290.2091465</v>
      </c>
      <c r="AN290" s="179">
        <f t="shared" si="308"/>
        <v>5361469508.7845507</v>
      </c>
      <c r="AO290" s="179">
        <f t="shared" si="308"/>
        <v>5426383514.3538551</v>
      </c>
      <c r="AP290" s="179">
        <f t="shared" si="308"/>
        <v>5490196788.5887861</v>
      </c>
      <c r="AQ290" s="179">
        <f t="shared" si="308"/>
        <v>5553258075.5509462</v>
      </c>
      <c r="AR290" s="179">
        <f t="shared" si="308"/>
        <v>5614460043.4133339</v>
      </c>
      <c r="AS290" s="179">
        <f t="shared" si="308"/>
        <v>5673123274.2538795</v>
      </c>
      <c r="AT290" s="179">
        <f t="shared" si="308"/>
        <v>5729531949.9384842</v>
      </c>
      <c r="AU290" s="179">
        <f t="shared" si="308"/>
        <v>5783906627.9122505</v>
      </c>
      <c r="AV290" s="179">
        <f t="shared" si="308"/>
        <v>5836134775.1860199</v>
      </c>
      <c r="AW290" s="179">
        <f t="shared" si="308"/>
        <v>5885963949.9677544</v>
      </c>
      <c r="AX290" s="179">
        <f t="shared" si="308"/>
        <v>5933353286.9123554</v>
      </c>
      <c r="AY290" s="179">
        <f t="shared" si="308"/>
        <v>5978466247.4002323</v>
      </c>
      <c r="AZ290" s="179">
        <f t="shared" si="308"/>
        <v>6021419223.7249832</v>
      </c>
      <c r="BA290" s="179">
        <f t="shared" si="308"/>
        <v>6062067546.0726538</v>
      </c>
      <c r="BB290" s="179">
        <f t="shared" si="308"/>
        <v>6100165914.1678324</v>
      </c>
      <c r="BC290" s="179">
        <f t="shared" si="308"/>
        <v>6135653372.6413918</v>
      </c>
      <c r="BD290" s="179">
        <f t="shared" si="308"/>
        <v>6168656845.7205305</v>
      </c>
      <c r="BE290" s="179">
        <f t="shared" si="308"/>
        <v>6199288325.3704214</v>
      </c>
      <c r="BF290" s="179">
        <f t="shared" si="308"/>
        <v>6227456342.4691057</v>
      </c>
      <c r="BG290" s="179">
        <f t="shared" si="308"/>
        <v>6252980339.2782049</v>
      </c>
      <c r="BH290" s="179">
        <f t="shared" si="308"/>
        <v>6275826231.2865772</v>
      </c>
      <c r="BI290" s="179">
        <f t="shared" si="308"/>
        <v>6296119572.1273232</v>
      </c>
      <c r="BJ290" s="179">
        <f t="shared" si="308"/>
        <v>6310120840.0750189</v>
      </c>
      <c r="BK290" s="179">
        <f t="shared" si="308"/>
        <v>6319068141.2969732</v>
      </c>
      <c r="BL290" s="179">
        <f t="shared" si="308"/>
        <v>6328028129.1538105</v>
      </c>
      <c r="BM290" s="179">
        <f t="shared" si="308"/>
        <v>6337000821.6342716</v>
      </c>
      <c r="BN290" s="179">
        <f t="shared" si="306"/>
        <v>6345986236.7526073</v>
      </c>
      <c r="BO290" s="179">
        <f t="shared" si="306"/>
        <v>6354984392.5486116</v>
      </c>
      <c r="BP290" s="179">
        <f t="shared" si="306"/>
        <v>6363995307.087656</v>
      </c>
      <c r="BQ290" s="179">
        <f t="shared" ref="BQ290:CD290" si="309">BQ273*BQ$302</f>
        <v>6373018998.4607258</v>
      </c>
      <c r="BR290" s="179">
        <f t="shared" si="309"/>
        <v>6382055484.7844639</v>
      </c>
      <c r="BS290" s="179">
        <f t="shared" si="309"/>
        <v>6391104784.2011967</v>
      </c>
      <c r="BT290" s="179">
        <f t="shared" si="309"/>
        <v>6400166914.8789721</v>
      </c>
      <c r="BU290" s="179">
        <f t="shared" si="309"/>
        <v>6409241895.0116091</v>
      </c>
      <c r="BV290" s="179">
        <f t="shared" si="309"/>
        <v>6418329742.8187151</v>
      </c>
      <c r="BW290" s="179">
        <f t="shared" si="309"/>
        <v>6427430476.5457325</v>
      </c>
      <c r="BX290" s="179">
        <f t="shared" si="309"/>
        <v>6436544114.4639788</v>
      </c>
      <c r="BY290" s="179">
        <f t="shared" si="309"/>
        <v>6445670674.8706789</v>
      </c>
      <c r="BZ290" s="179">
        <f t="shared" si="309"/>
        <v>6454810176.088995</v>
      </c>
      <c r="CA290" s="179">
        <f t="shared" si="309"/>
        <v>6463962636.4680786</v>
      </c>
      <c r="CB290" s="179">
        <f t="shared" si="309"/>
        <v>6473128074.3830929</v>
      </c>
      <c r="CC290" s="179">
        <f t="shared" si="309"/>
        <v>6482306508.2352591</v>
      </c>
      <c r="CD290" s="179">
        <f t="shared" si="309"/>
        <v>6491497956.4518881</v>
      </c>
      <c r="CG290" s="14"/>
      <c r="CH290" s="14"/>
    </row>
    <row r="291" spans="5:86" outlineLevel="1">
      <c r="E291" s="72" t="s">
        <v>195</v>
      </c>
      <c r="Z291" s="50"/>
      <c r="BR291"/>
      <c r="BS291"/>
      <c r="CG291" s="14"/>
      <c r="CH291" s="14"/>
    </row>
    <row r="292" spans="5:86" outlineLevel="1">
      <c r="E292" s="62" t="s">
        <v>196</v>
      </c>
      <c r="J292" t="s">
        <v>112</v>
      </c>
      <c r="R292" s="180">
        <f t="shared" ref="R292:BM292" si="310">R275*R$302</f>
        <v>159944205.93579862</v>
      </c>
      <c r="S292" s="180">
        <f t="shared" si="310"/>
        <v>451081990.03456247</v>
      </c>
      <c r="T292" s="180">
        <f t="shared" si="310"/>
        <v>663558146.76064622</v>
      </c>
      <c r="U292" s="180">
        <f t="shared" si="310"/>
        <v>835526346.08448136</v>
      </c>
      <c r="V292" s="180">
        <f t="shared" si="310"/>
        <v>891762305.17122447</v>
      </c>
      <c r="W292" s="180">
        <f t="shared" si="310"/>
        <v>1019829681.7574197</v>
      </c>
      <c r="X292" s="180">
        <f t="shared" si="310"/>
        <v>1198832179.234216</v>
      </c>
      <c r="Y292" s="180">
        <f t="shared" si="310"/>
        <v>1261173909.801451</v>
      </c>
      <c r="Z292" s="180">
        <f t="shared" si="310"/>
        <v>1278245044.9978726</v>
      </c>
      <c r="AA292" s="180">
        <f t="shared" si="310"/>
        <v>1599782953.3442581</v>
      </c>
      <c r="AB292" s="180">
        <f t="shared" si="310"/>
        <v>1755504343.531997</v>
      </c>
      <c r="AC292" s="180">
        <f t="shared" si="310"/>
        <v>1905850554.0397689</v>
      </c>
      <c r="AD292" s="180">
        <f t="shared" si="310"/>
        <v>2051083931.0588579</v>
      </c>
      <c r="AE292" s="180">
        <f t="shared" si="310"/>
        <v>2199834836.2958403</v>
      </c>
      <c r="AF292" s="180">
        <f t="shared" si="310"/>
        <v>2352085139.9095922</v>
      </c>
      <c r="AG292" s="180">
        <f t="shared" si="310"/>
        <v>2507900845.4117322</v>
      </c>
      <c r="AH292" s="180">
        <f t="shared" si="310"/>
        <v>2654149914.5223031</v>
      </c>
      <c r="AI292" s="180">
        <f t="shared" si="310"/>
        <v>2802493622.4464579</v>
      </c>
      <c r="AJ292" s="180">
        <f t="shared" si="310"/>
        <v>2952872077.3239145</v>
      </c>
      <c r="AK292" s="180">
        <f t="shared" si="310"/>
        <v>3105233747.593399</v>
      </c>
      <c r="AL292" s="180">
        <f t="shared" si="310"/>
        <v>3153476747.5843282</v>
      </c>
      <c r="AM292" s="180">
        <f t="shared" si="310"/>
        <v>3177201996.4166384</v>
      </c>
      <c r="AN292" s="180">
        <f t="shared" si="310"/>
        <v>3200335562.6625776</v>
      </c>
      <c r="AO292" s="180">
        <f t="shared" si="310"/>
        <v>3222856899.1449566</v>
      </c>
      <c r="AP292" s="180">
        <f t="shared" si="310"/>
        <v>3244750205.6185598</v>
      </c>
      <c r="AQ292" s="180">
        <f t="shared" si="310"/>
        <v>3266053816.4560351</v>
      </c>
      <c r="AR292" s="180">
        <f t="shared" si="310"/>
        <v>3286809517.4678836</v>
      </c>
      <c r="AS292" s="180">
        <f t="shared" si="310"/>
        <v>3307007391.8118811</v>
      </c>
      <c r="AT292" s="180">
        <f t="shared" si="310"/>
        <v>3326628147.498353</v>
      </c>
      <c r="AU292" s="180">
        <f t="shared" si="310"/>
        <v>3345665999.6416559</v>
      </c>
      <c r="AV292" s="180">
        <f t="shared" si="310"/>
        <v>3364118592.323051</v>
      </c>
      <c r="AW292" s="180">
        <f t="shared" si="310"/>
        <v>3381983864.2387199</v>
      </c>
      <c r="AX292" s="180">
        <f t="shared" si="310"/>
        <v>3399258055.8303623</v>
      </c>
      <c r="AY292" s="180">
        <f t="shared" si="310"/>
        <v>3415938174.8518424</v>
      </c>
      <c r="AZ292" s="180">
        <f t="shared" si="310"/>
        <v>3432025169.835258</v>
      </c>
      <c r="BA292" s="180">
        <f t="shared" si="310"/>
        <v>3447522993.2476516</v>
      </c>
      <c r="BB292" s="180">
        <f t="shared" si="310"/>
        <v>3462434441.0932441</v>
      </c>
      <c r="BC292" s="180">
        <f t="shared" si="310"/>
        <v>3476760553.5445561</v>
      </c>
      <c r="BD292" s="180">
        <f t="shared" si="310"/>
        <v>3490503172.8188505</v>
      </c>
      <c r="BE292" s="180">
        <f t="shared" si="310"/>
        <v>3503667202.1836958</v>
      </c>
      <c r="BF292" s="180">
        <f t="shared" si="310"/>
        <v>3516260560.8098426</v>
      </c>
      <c r="BG292" s="180">
        <f t="shared" si="310"/>
        <v>3528291179.7372661</v>
      </c>
      <c r="BH292" s="180">
        <f t="shared" si="310"/>
        <v>3539765781.3492956</v>
      </c>
      <c r="BI292" s="180">
        <f t="shared" si="310"/>
        <v>3550423268.1151161</v>
      </c>
      <c r="BJ292" s="180">
        <f t="shared" si="310"/>
        <v>3557809165.1136632</v>
      </c>
      <c r="BK292" s="180">
        <f t="shared" si="310"/>
        <v>3562467236.5959435</v>
      </c>
      <c r="BL292" s="180">
        <f t="shared" si="310"/>
        <v>3567131406.671185</v>
      </c>
      <c r="BM292" s="180">
        <f t="shared" si="310"/>
        <v>3571801683.323988</v>
      </c>
      <c r="BN292" s="180">
        <f t="shared" ref="BN292:BP295" si="311">BN275*BN$302</f>
        <v>3576478074.5494065</v>
      </c>
      <c r="BO292" s="180">
        <f t="shared" si="311"/>
        <v>3581160588.3529611</v>
      </c>
      <c r="BP292" s="180">
        <f t="shared" si="311"/>
        <v>3585849232.7506528</v>
      </c>
      <c r="BQ292" s="180">
        <f t="shared" ref="BQ292:CD292" si="312">BQ275*BQ$302</f>
        <v>3590544015.7689815</v>
      </c>
      <c r="BR292" s="180">
        <f t="shared" si="312"/>
        <v>3595244945.4449525</v>
      </c>
      <c r="BS292" s="180">
        <f t="shared" si="312"/>
        <v>3599952029.8260932</v>
      </c>
      <c r="BT292" s="180">
        <f t="shared" si="312"/>
        <v>3604665276.97047</v>
      </c>
      <c r="BU292" s="180">
        <f t="shared" si="312"/>
        <v>3609384694.9466953</v>
      </c>
      <c r="BV292" s="180">
        <f t="shared" si="312"/>
        <v>3614110291.8339491</v>
      </c>
      <c r="BW292" s="180">
        <f t="shared" si="312"/>
        <v>3618842075.7219901</v>
      </c>
      <c r="BX292" s="180">
        <f t="shared" si="312"/>
        <v>3623580054.7111626</v>
      </c>
      <c r="BY292" s="180">
        <f t="shared" si="312"/>
        <v>3628324236.9124212</v>
      </c>
      <c r="BZ292" s="180">
        <f t="shared" si="312"/>
        <v>3633074630.4473391</v>
      </c>
      <c r="CA292" s="180">
        <f t="shared" si="312"/>
        <v>3637831243.4481196</v>
      </c>
      <c r="CB292" s="180">
        <f t="shared" si="312"/>
        <v>3642594084.0576186</v>
      </c>
      <c r="CC292" s="180">
        <f t="shared" si="312"/>
        <v>3647363160.4293499</v>
      </c>
      <c r="CD292" s="180">
        <f t="shared" si="312"/>
        <v>3652138480.7274995</v>
      </c>
      <c r="CG292" s="14"/>
      <c r="CH292" s="14"/>
    </row>
    <row r="293" spans="5:86" outlineLevel="1">
      <c r="E293" s="62" t="s">
        <v>197</v>
      </c>
      <c r="J293" t="s">
        <v>112</v>
      </c>
      <c r="R293" s="180">
        <f t="shared" ref="R293:BM293" si="313">R276*R$302</f>
        <v>2735045921.5021563</v>
      </c>
      <c r="S293" s="180">
        <f t="shared" si="313"/>
        <v>7713502029.5910168</v>
      </c>
      <c r="T293" s="180">
        <f t="shared" si="313"/>
        <v>10716464070.184435</v>
      </c>
      <c r="U293" s="180">
        <f t="shared" si="313"/>
        <v>12700000460.484116</v>
      </c>
      <c r="V293" s="180">
        <f t="shared" si="313"/>
        <v>7116263195.2663717</v>
      </c>
      <c r="W293" s="180">
        <f t="shared" si="313"/>
        <v>8138240860.4242096</v>
      </c>
      <c r="X293" s="180">
        <f t="shared" si="313"/>
        <v>9566680790.2890434</v>
      </c>
      <c r="Y293" s="180">
        <f t="shared" si="313"/>
        <v>10064167800.215578</v>
      </c>
      <c r="Z293" s="180">
        <f t="shared" si="313"/>
        <v>10200395459.083023</v>
      </c>
      <c r="AA293" s="180">
        <f t="shared" si="313"/>
        <v>10526571833.00522</v>
      </c>
      <c r="AB293" s="180">
        <f t="shared" si="313"/>
        <v>11551218580.44054</v>
      </c>
      <c r="AC293" s="180">
        <f t="shared" si="313"/>
        <v>12540496645.58168</v>
      </c>
      <c r="AD293" s="180">
        <f t="shared" si="313"/>
        <v>13496132266.367287</v>
      </c>
      <c r="AE293" s="180">
        <f t="shared" si="313"/>
        <v>14474913222.826628</v>
      </c>
      <c r="AF293" s="180">
        <f t="shared" si="313"/>
        <v>15476720220.605118</v>
      </c>
      <c r="AG293" s="180">
        <f t="shared" si="313"/>
        <v>16501987562.8092</v>
      </c>
      <c r="AH293" s="180">
        <f t="shared" si="313"/>
        <v>17464306437.556755</v>
      </c>
      <c r="AI293" s="180">
        <f t="shared" si="313"/>
        <v>18440408035.697689</v>
      </c>
      <c r="AJ293" s="180">
        <f t="shared" si="313"/>
        <v>19429898268.791359</v>
      </c>
      <c r="AK293" s="180">
        <f t="shared" si="313"/>
        <v>20432438059.164574</v>
      </c>
      <c r="AL293" s="180">
        <f t="shared" si="313"/>
        <v>20749876999.104877</v>
      </c>
      <c r="AM293" s="180">
        <f t="shared" si="313"/>
        <v>20905989136.421482</v>
      </c>
      <c r="AN293" s="180">
        <f t="shared" si="313"/>
        <v>21058208002.319767</v>
      </c>
      <c r="AO293" s="180">
        <f t="shared" si="313"/>
        <v>21206398396.373814</v>
      </c>
      <c r="AP293" s="180">
        <f t="shared" si="313"/>
        <v>21350456352.970119</v>
      </c>
      <c r="AQ293" s="180">
        <f t="shared" si="313"/>
        <v>21490634112.280716</v>
      </c>
      <c r="AR293" s="180">
        <f t="shared" si="313"/>
        <v>21627206624.938679</v>
      </c>
      <c r="AS293" s="180">
        <f t="shared" si="313"/>
        <v>21760108638.122181</v>
      </c>
      <c r="AT293" s="180">
        <f t="shared" si="313"/>
        <v>21889213210.539165</v>
      </c>
      <c r="AU293" s="180">
        <f t="shared" si="313"/>
        <v>22014482277.642097</v>
      </c>
      <c r="AV293" s="180">
        <f t="shared" si="313"/>
        <v>22135900337.485676</v>
      </c>
      <c r="AW293" s="180">
        <f t="shared" si="313"/>
        <v>22253453826.690781</v>
      </c>
      <c r="AX293" s="180">
        <f t="shared" si="313"/>
        <v>22367118007.363785</v>
      </c>
      <c r="AY293" s="180">
        <f t="shared" si="313"/>
        <v>22476873190.52512</v>
      </c>
      <c r="AZ293" s="180">
        <f t="shared" si="313"/>
        <v>22582725617.516003</v>
      </c>
      <c r="BA293" s="180">
        <f t="shared" si="313"/>
        <v>22684701295.56955</v>
      </c>
      <c r="BB293" s="180">
        <f t="shared" si="313"/>
        <v>22782818622.393547</v>
      </c>
      <c r="BC293" s="180">
        <f t="shared" si="313"/>
        <v>22877084442.323181</v>
      </c>
      <c r="BD293" s="180">
        <f t="shared" si="313"/>
        <v>22967510877.148037</v>
      </c>
      <c r="BE293" s="180">
        <f t="shared" si="313"/>
        <v>23054130190.368717</v>
      </c>
      <c r="BF293" s="180">
        <f t="shared" si="313"/>
        <v>23136994490.128773</v>
      </c>
      <c r="BG293" s="180">
        <f t="shared" si="313"/>
        <v>23216155962.671215</v>
      </c>
      <c r="BH293" s="180">
        <f t="shared" si="313"/>
        <v>23291658841.278366</v>
      </c>
      <c r="BI293" s="180">
        <f t="shared" si="313"/>
        <v>23361785104.197464</v>
      </c>
      <c r="BJ293" s="180">
        <f t="shared" si="313"/>
        <v>23410384306.44791</v>
      </c>
      <c r="BK293" s="180">
        <f t="shared" si="313"/>
        <v>23441034416.801311</v>
      </c>
      <c r="BL293" s="180">
        <f t="shared" si="313"/>
        <v>23471724655.896397</v>
      </c>
      <c r="BM293" s="180">
        <f t="shared" si="313"/>
        <v>23502455076.271839</v>
      </c>
      <c r="BN293" s="180">
        <f t="shared" si="311"/>
        <v>23533225730.535099</v>
      </c>
      <c r="BO293" s="180">
        <f t="shared" si="311"/>
        <v>23564036671.362488</v>
      </c>
      <c r="BP293" s="180">
        <f t="shared" si="311"/>
        <v>23594887951.499294</v>
      </c>
      <c r="BQ293" s="180">
        <f t="shared" ref="BQ293:CD293" si="314">BQ276*BQ$302</f>
        <v>23625779623.759899</v>
      </c>
      <c r="BR293" s="180">
        <f t="shared" si="314"/>
        <v>23656711741.02779</v>
      </c>
      <c r="BS293" s="180">
        <f t="shared" si="314"/>
        <v>23687684356.255695</v>
      </c>
      <c r="BT293" s="180">
        <f t="shared" si="314"/>
        <v>23718697522.465691</v>
      </c>
      <c r="BU293" s="180">
        <f t="shared" si="314"/>
        <v>23749751292.749256</v>
      </c>
      <c r="BV293" s="180">
        <f t="shared" si="314"/>
        <v>23780845720.267387</v>
      </c>
      <c r="BW293" s="180">
        <f t="shared" si="314"/>
        <v>23811980858.250698</v>
      </c>
      <c r="BX293" s="180">
        <f t="shared" si="314"/>
        <v>23843156759.999454</v>
      </c>
      <c r="BY293" s="180">
        <f t="shared" si="314"/>
        <v>23874373478.883728</v>
      </c>
      <c r="BZ293" s="180">
        <f t="shared" si="314"/>
        <v>23905631068.343491</v>
      </c>
      <c r="CA293" s="180">
        <f t="shared" si="314"/>
        <v>23936929581.888626</v>
      </c>
      <c r="CB293" s="180">
        <f t="shared" si="314"/>
        <v>23968269073.099129</v>
      </c>
      <c r="CC293" s="180">
        <f t="shared" si="314"/>
        <v>23999649595.625118</v>
      </c>
      <c r="CD293" s="180">
        <f t="shared" si="314"/>
        <v>24031071203.186954</v>
      </c>
      <c r="CG293" s="14"/>
      <c r="CH293" s="14"/>
    </row>
    <row r="294" spans="5:86" outlineLevel="1">
      <c r="E294" s="62" t="s">
        <v>198</v>
      </c>
      <c r="J294" t="s">
        <v>112</v>
      </c>
      <c r="R294" s="180">
        <f t="shared" ref="R294:BM294" si="315">R277*R$302</f>
        <v>303893991.2780174</v>
      </c>
      <c r="S294" s="180">
        <f t="shared" si="315"/>
        <v>857055781.06566858</v>
      </c>
      <c r="T294" s="180">
        <f t="shared" si="315"/>
        <v>1891140718.2678416</v>
      </c>
      <c r="U294" s="180">
        <f t="shared" si="315"/>
        <v>3175000115.1210289</v>
      </c>
      <c r="V294" s="180">
        <f t="shared" si="315"/>
        <v>9827220602.9868908</v>
      </c>
      <c r="W294" s="180">
        <f t="shared" si="315"/>
        <v>11238523092.966763</v>
      </c>
      <c r="X294" s="180">
        <f t="shared" si="315"/>
        <v>13211130615.16106</v>
      </c>
      <c r="Y294" s="180">
        <f t="shared" si="315"/>
        <v>13898136486.011988</v>
      </c>
      <c r="Z294" s="180">
        <f t="shared" si="315"/>
        <v>14086260395.876554</v>
      </c>
      <c r="AA294" s="180">
        <f t="shared" si="315"/>
        <v>14536694436.054823</v>
      </c>
      <c r="AB294" s="180">
        <f t="shared" si="315"/>
        <v>15951682801.560745</v>
      </c>
      <c r="AC294" s="180">
        <f t="shared" si="315"/>
        <v>17317828701.041367</v>
      </c>
      <c r="AD294" s="180">
        <f t="shared" si="315"/>
        <v>18637515986.888153</v>
      </c>
      <c r="AE294" s="180">
        <f t="shared" si="315"/>
        <v>19989165879.141533</v>
      </c>
      <c r="AF294" s="180">
        <f t="shared" si="315"/>
        <v>21372613637.978497</v>
      </c>
      <c r="AG294" s="180">
        <f t="shared" si="315"/>
        <v>22788459015.307941</v>
      </c>
      <c r="AH294" s="180">
        <f t="shared" si="315"/>
        <v>24117375556.625996</v>
      </c>
      <c r="AI294" s="180">
        <f t="shared" si="315"/>
        <v>25465325382.630138</v>
      </c>
      <c r="AJ294" s="180">
        <f t="shared" si="315"/>
        <v>26831764275.94997</v>
      </c>
      <c r="AK294" s="180">
        <f t="shared" si="315"/>
        <v>28216223986.465355</v>
      </c>
      <c r="AL294" s="180">
        <f t="shared" si="315"/>
        <v>28654592046.382919</v>
      </c>
      <c r="AM294" s="180">
        <f t="shared" si="315"/>
        <v>28870175474.105846</v>
      </c>
      <c r="AN294" s="180">
        <f t="shared" si="315"/>
        <v>29080382479.393959</v>
      </c>
      <c r="AO294" s="180">
        <f t="shared" si="315"/>
        <v>29285026356.897167</v>
      </c>
      <c r="AP294" s="180">
        <f t="shared" si="315"/>
        <v>29483963535.05397</v>
      </c>
      <c r="AQ294" s="180">
        <f t="shared" si="315"/>
        <v>29677542345.53051</v>
      </c>
      <c r="AR294" s="180">
        <f t="shared" si="315"/>
        <v>29866142482.058167</v>
      </c>
      <c r="AS294" s="180">
        <f t="shared" si="315"/>
        <v>30049673833.597294</v>
      </c>
      <c r="AT294" s="180">
        <f t="shared" si="315"/>
        <v>30227961100.268364</v>
      </c>
      <c r="AU294" s="180">
        <f t="shared" si="315"/>
        <v>30400951716.743847</v>
      </c>
      <c r="AV294" s="180">
        <f t="shared" si="315"/>
        <v>30568624275.575451</v>
      </c>
      <c r="AW294" s="180">
        <f t="shared" si="315"/>
        <v>30730960046.382504</v>
      </c>
      <c r="AX294" s="180">
        <f t="shared" si="315"/>
        <v>30887924867.311886</v>
      </c>
      <c r="AY294" s="180">
        <f t="shared" si="315"/>
        <v>31039491548.8204</v>
      </c>
      <c r="AZ294" s="180">
        <f t="shared" si="315"/>
        <v>31185668709.903042</v>
      </c>
      <c r="BA294" s="180">
        <f t="shared" si="315"/>
        <v>31326492265.310326</v>
      </c>
      <c r="BB294" s="180">
        <f t="shared" si="315"/>
        <v>31461987621.400612</v>
      </c>
      <c r="BC294" s="180">
        <f t="shared" si="315"/>
        <v>31592164229.874866</v>
      </c>
      <c r="BD294" s="180">
        <f t="shared" si="315"/>
        <v>31717038830.347282</v>
      </c>
      <c r="BE294" s="180">
        <f t="shared" si="315"/>
        <v>31836655977.175842</v>
      </c>
      <c r="BF294" s="180">
        <f t="shared" si="315"/>
        <v>31951087629.225441</v>
      </c>
      <c r="BG294" s="180">
        <f t="shared" si="315"/>
        <v>32060405853.212624</v>
      </c>
      <c r="BH294" s="180">
        <f t="shared" si="315"/>
        <v>32164671733.193928</v>
      </c>
      <c r="BI294" s="180">
        <f t="shared" si="315"/>
        <v>32261512762.939358</v>
      </c>
      <c r="BJ294" s="180">
        <f t="shared" si="315"/>
        <v>32328625946.999489</v>
      </c>
      <c r="BK294" s="180">
        <f t="shared" si="315"/>
        <v>32370952289.868469</v>
      </c>
      <c r="BL294" s="180">
        <f t="shared" si="315"/>
        <v>32413334048.618824</v>
      </c>
      <c r="BM294" s="180">
        <f t="shared" si="315"/>
        <v>32455771295.803967</v>
      </c>
      <c r="BN294" s="180">
        <f t="shared" si="311"/>
        <v>32498264104.072273</v>
      </c>
      <c r="BO294" s="180">
        <f t="shared" si="311"/>
        <v>32540812546.167236</v>
      </c>
      <c r="BP294" s="180">
        <f t="shared" si="311"/>
        <v>32583416694.927597</v>
      </c>
      <c r="BQ294" s="180">
        <f t="shared" ref="BQ294:CD294" si="316">BQ277*BQ$302</f>
        <v>32626076623.287479</v>
      </c>
      <c r="BR294" s="180">
        <f t="shared" si="316"/>
        <v>32668792404.276459</v>
      </c>
      <c r="BS294" s="180">
        <f t="shared" si="316"/>
        <v>32711564111.019768</v>
      </c>
      <c r="BT294" s="180">
        <f t="shared" si="316"/>
        <v>32754391816.738335</v>
      </c>
      <c r="BU294" s="180">
        <f t="shared" si="316"/>
        <v>32797275594.748966</v>
      </c>
      <c r="BV294" s="180">
        <f t="shared" si="316"/>
        <v>32840215518.464489</v>
      </c>
      <c r="BW294" s="180">
        <f t="shared" si="316"/>
        <v>32883211661.393814</v>
      </c>
      <c r="BX294" s="180">
        <f t="shared" si="316"/>
        <v>32926264097.142097</v>
      </c>
      <c r="BY294" s="180">
        <f t="shared" si="316"/>
        <v>32969372899.410862</v>
      </c>
      <c r="BZ294" s="180">
        <f t="shared" si="316"/>
        <v>33012538141.998146</v>
      </c>
      <c r="CA294" s="180">
        <f t="shared" si="316"/>
        <v>33055759898.798576</v>
      </c>
      <c r="CB294" s="180">
        <f t="shared" si="316"/>
        <v>33099038243.803555</v>
      </c>
      <c r="CC294" s="180">
        <f t="shared" si="316"/>
        <v>33142373251.101349</v>
      </c>
      <c r="CD294" s="180">
        <f t="shared" si="316"/>
        <v>33185764994.87722</v>
      </c>
      <c r="CG294" s="14"/>
      <c r="CH294" s="14"/>
    </row>
    <row r="295" spans="5:86" outlineLevel="1">
      <c r="E295" s="62" t="s">
        <v>199</v>
      </c>
      <c r="J295" t="s">
        <v>112</v>
      </c>
      <c r="R295" s="180">
        <f t="shared" ref="R295:BM295" si="317">R278*R$302</f>
        <v>23840645029.905754</v>
      </c>
      <c r="S295" s="180">
        <f t="shared" si="317"/>
        <v>41804499921.51297</v>
      </c>
      <c r="T295" s="180">
        <f t="shared" si="317"/>
        <v>61495952192.747223</v>
      </c>
      <c r="U295" s="180">
        <f t="shared" si="317"/>
        <v>77433286721.632217</v>
      </c>
      <c r="V295" s="180">
        <f t="shared" si="317"/>
        <v>82645013634.178284</v>
      </c>
      <c r="W295" s="180">
        <f t="shared" si="317"/>
        <v>94513793041.743958</v>
      </c>
      <c r="X295" s="180">
        <f>X278*X$302</f>
        <v>111103038582.5513</v>
      </c>
      <c r="Y295" s="180">
        <f t="shared" si="317"/>
        <v>116880624316.81052</v>
      </c>
      <c r="Z295" s="180">
        <f t="shared" si="317"/>
        <v>118462709804.02821</v>
      </c>
      <c r="AA295" s="180">
        <f t="shared" si="317"/>
        <v>115539879963.75197</v>
      </c>
      <c r="AB295" s="180">
        <f t="shared" si="317"/>
        <v>122733312329.18507</v>
      </c>
      <c r="AC295" s="180">
        <f t="shared" si="317"/>
        <v>129067094482.44005</v>
      </c>
      <c r="AD295" s="180">
        <f t="shared" si="317"/>
        <v>134628760083.90443</v>
      </c>
      <c r="AE295" s="180">
        <f t="shared" si="317"/>
        <v>140029647209.99625</v>
      </c>
      <c r="AF295" s="180">
        <f t="shared" si="317"/>
        <v>145275846876.76892</v>
      </c>
      <c r="AG295" s="180">
        <f t="shared" si="317"/>
        <v>150377962569.70728</v>
      </c>
      <c r="AH295" s="180">
        <f t="shared" si="317"/>
        <v>154576895770.86819</v>
      </c>
      <c r="AI295" s="180">
        <f t="shared" si="317"/>
        <v>158602661050.54123</v>
      </c>
      <c r="AJ295" s="180">
        <f t="shared" si="317"/>
        <v>162460883107.24759</v>
      </c>
      <c r="AK295" s="180">
        <f t="shared" si="317"/>
        <v>166157244388.76956</v>
      </c>
      <c r="AL295" s="180">
        <f t="shared" si="317"/>
        <v>168738668072.49472</v>
      </c>
      <c r="AM295" s="180">
        <f t="shared" si="317"/>
        <v>170008177001.24112</v>
      </c>
      <c r="AN295" s="180">
        <f t="shared" si="317"/>
        <v>171246025721.41861</v>
      </c>
      <c r="AO295" s="180">
        <f t="shared" si="317"/>
        <v>172451114778.80902</v>
      </c>
      <c r="AP295" s="180">
        <f t="shared" si="317"/>
        <v>173622598721.69482</v>
      </c>
      <c r="AQ295" s="180">
        <f t="shared" si="317"/>
        <v>174762528775.27905</v>
      </c>
      <c r="AR295" s="180">
        <f t="shared" si="317"/>
        <v>175873140846.9657</v>
      </c>
      <c r="AS295" s="180">
        <f t="shared" si="317"/>
        <v>176953904298.7059</v>
      </c>
      <c r="AT295" s="180">
        <f t="shared" si="317"/>
        <v>178003786839.8241</v>
      </c>
      <c r="AU295" s="180">
        <f t="shared" si="317"/>
        <v>179022478928.19385</v>
      </c>
      <c r="AV295" s="180">
        <f t="shared" si="317"/>
        <v>180009854501.49655</v>
      </c>
      <c r="AW295" s="180">
        <f t="shared" si="317"/>
        <v>180965803261.89639</v>
      </c>
      <c r="AX295" s="180">
        <f t="shared" si="317"/>
        <v>181890124040.04568</v>
      </c>
      <c r="AY295" s="180">
        <f t="shared" si="317"/>
        <v>182782656724.52835</v>
      </c>
      <c r="AZ295" s="180">
        <f t="shared" si="317"/>
        <v>183643452070.1322</v>
      </c>
      <c r="BA295" s="180">
        <f t="shared" si="317"/>
        <v>184472721568.51465</v>
      </c>
      <c r="BB295" s="180">
        <f t="shared" si="317"/>
        <v>185270614830.42795</v>
      </c>
      <c r="BC295" s="180">
        <f t="shared" si="317"/>
        <v>186037187514.22623</v>
      </c>
      <c r="BD295" s="180">
        <f t="shared" si="317"/>
        <v>186772538194.69284</v>
      </c>
      <c r="BE295" s="180">
        <f t="shared" si="317"/>
        <v>187476929239.65384</v>
      </c>
      <c r="BF295" s="180">
        <f t="shared" si="317"/>
        <v>188150784394.21085</v>
      </c>
      <c r="BG295" s="180">
        <f t="shared" si="317"/>
        <v>188794528038.57297</v>
      </c>
      <c r="BH295" s="180">
        <f t="shared" si="317"/>
        <v>189408519879.21664</v>
      </c>
      <c r="BI295" s="180">
        <f t="shared" si="317"/>
        <v>189978788907.91406</v>
      </c>
      <c r="BJ295" s="180">
        <f t="shared" si="317"/>
        <v>190373999185.90652</v>
      </c>
      <c r="BK295" s="180">
        <f t="shared" si="317"/>
        <v>190623246870.48468</v>
      </c>
      <c r="BL295" s="180">
        <f t="shared" si="317"/>
        <v>190872820883.28265</v>
      </c>
      <c r="BM295" s="180">
        <f t="shared" si="317"/>
        <v>191122721651.54666</v>
      </c>
      <c r="BN295" s="180">
        <f t="shared" si="311"/>
        <v>191372949603.08224</v>
      </c>
      <c r="BO295" s="180">
        <f t="shared" si="311"/>
        <v>191623505166.25491</v>
      </c>
      <c r="BP295" s="180">
        <f t="shared" si="311"/>
        <v>191874388769.99103</v>
      </c>
      <c r="BQ295" s="180">
        <f t="shared" ref="BQ295:CD295" si="318">BQ278*BQ$302</f>
        <v>192125600843.77881</v>
      </c>
      <c r="BR295" s="180">
        <f t="shared" si="318"/>
        <v>192377141817.66846</v>
      </c>
      <c r="BS295" s="180">
        <f t="shared" si="318"/>
        <v>192629012122.27338</v>
      </c>
      <c r="BT295" s="180">
        <f t="shared" si="318"/>
        <v>192881212188.77072</v>
      </c>
      <c r="BU295" s="180">
        <f t="shared" si="318"/>
        <v>193133742448.9021</v>
      </c>
      <c r="BV295" s="180">
        <f t="shared" si="318"/>
        <v>193386603334.97446</v>
      </c>
      <c r="BW295" s="180">
        <f t="shared" si="318"/>
        <v>193639795279.86084</v>
      </c>
      <c r="BX295" s="180">
        <f t="shared" si="318"/>
        <v>193893318717.00076</v>
      </c>
      <c r="BY295" s="180">
        <f t="shared" si="318"/>
        <v>194147174080.40143</v>
      </c>
      <c r="BZ295" s="180">
        <f t="shared" si="318"/>
        <v>194401361804.63824</v>
      </c>
      <c r="CA295" s="180">
        <f t="shared" si="318"/>
        <v>194655882324.85547</v>
      </c>
      <c r="CB295" s="180">
        <f t="shared" si="318"/>
        <v>194910736076.76724</v>
      </c>
      <c r="CC295" s="180">
        <f t="shared" si="318"/>
        <v>195165923496.65811</v>
      </c>
      <c r="CD295" s="180">
        <f t="shared" si="318"/>
        <v>195421445021.38373</v>
      </c>
      <c r="CG295" s="14"/>
      <c r="CH295" s="14"/>
    </row>
    <row r="296" spans="5:86" outlineLevel="1">
      <c r="E296" s="72" t="s">
        <v>200</v>
      </c>
      <c r="X296" s="50"/>
      <c r="Y296" s="50"/>
      <c r="BR296"/>
      <c r="BS296"/>
      <c r="CG296" s="14"/>
      <c r="CH296" s="14"/>
    </row>
    <row r="297" spans="5:86" outlineLevel="1">
      <c r="E297" s="62" t="s">
        <v>201</v>
      </c>
      <c r="J297" t="s">
        <v>112</v>
      </c>
      <c r="R297" s="180">
        <f t="shared" ref="R297:BM298" si="319">R280*R$302</f>
        <v>2516952827.920464</v>
      </c>
      <c r="S297" s="180">
        <f t="shared" si="319"/>
        <v>2804525230.3784266</v>
      </c>
      <c r="T297" s="180">
        <f t="shared" si="319"/>
        <v>3173872066.7417693</v>
      </c>
      <c r="U297" s="180">
        <f t="shared" si="319"/>
        <v>3096156324.3961339</v>
      </c>
      <c r="V297" s="180">
        <f t="shared" si="319"/>
        <v>2952415015.9870949</v>
      </c>
      <c r="W297" s="180">
        <f t="shared" si="319"/>
        <v>3086057385.0520964</v>
      </c>
      <c r="X297" s="180">
        <f t="shared" si="319"/>
        <v>3111334209.2370572</v>
      </c>
      <c r="Y297" s="180">
        <f t="shared" si="319"/>
        <v>3271669337.7528443</v>
      </c>
      <c r="Z297" s="180">
        <f t="shared" si="319"/>
        <v>3330853362.3360538</v>
      </c>
      <c r="AA297" s="180">
        <f t="shared" si="319"/>
        <v>3306581989.268774</v>
      </c>
      <c r="AB297" s="180">
        <f t="shared" si="319"/>
        <v>3203672671.3112411</v>
      </c>
      <c r="AC297" s="180">
        <f t="shared" si="319"/>
        <v>3101459559.0338197</v>
      </c>
      <c r="AD297" s="180">
        <f t="shared" si="319"/>
        <v>3001097749.8557668</v>
      </c>
      <c r="AE297" s="180">
        <f t="shared" si="319"/>
        <v>2933012338.7364817</v>
      </c>
      <c r="AF297" s="180">
        <f t="shared" si="319"/>
        <v>2865306720.65553</v>
      </c>
      <c r="AG297" s="180">
        <f t="shared" si="319"/>
        <v>2826543129.5355544</v>
      </c>
      <c r="AH297" s="180">
        <f t="shared" si="319"/>
        <v>2786518308.9381452</v>
      </c>
      <c r="AI297" s="180">
        <f t="shared" si="319"/>
        <v>2773373791.9106259</v>
      </c>
      <c r="AJ297" s="180">
        <f t="shared" si="319"/>
        <v>2758919469.6590147</v>
      </c>
      <c r="AK297" s="180">
        <f t="shared" si="319"/>
        <v>2743337094.1440387</v>
      </c>
      <c r="AL297" s="180">
        <f t="shared" si="319"/>
        <v>2767825296.3814526</v>
      </c>
      <c r="AM297" s="180">
        <f t="shared" si="319"/>
        <v>2804658134.8945627</v>
      </c>
      <c r="AN297" s="180">
        <f t="shared" si="319"/>
        <v>2840138062.0780435</v>
      </c>
      <c r="AO297" s="180">
        <f t="shared" si="319"/>
        <v>2874525040.8116255</v>
      </c>
      <c r="AP297" s="180">
        <f t="shared" si="319"/>
        <v>2908328927.7354441</v>
      </c>
      <c r="AQ297" s="180">
        <f t="shared" si="319"/>
        <v>2941734463.4848146</v>
      </c>
      <c r="AR297" s="180">
        <f t="shared" si="319"/>
        <v>2974155059.7626143</v>
      </c>
      <c r="AS297" s="180">
        <f t="shared" si="319"/>
        <v>3005230807.6488461</v>
      </c>
      <c r="AT297" s="180">
        <f t="shared" si="319"/>
        <v>3035112247.1647787</v>
      </c>
      <c r="AU297" s="180">
        <f t="shared" si="319"/>
        <v>3063916214.486331</v>
      </c>
      <c r="AV297" s="180">
        <f t="shared" si="319"/>
        <v>3091583097.3700271</v>
      </c>
      <c r="AW297" s="180">
        <f t="shared" si="319"/>
        <v>3117979169.5042934</v>
      </c>
      <c r="AX297" s="180">
        <f t="shared" si="319"/>
        <v>3143082783.2378931</v>
      </c>
      <c r="AY297" s="180">
        <f t="shared" si="319"/>
        <v>3166980529.1757765</v>
      </c>
      <c r="AZ297" s="180">
        <f t="shared" si="319"/>
        <v>3189734063.9556684</v>
      </c>
      <c r="BA297" s="180">
        <f t="shared" si="319"/>
        <v>3211266751.453021</v>
      </c>
      <c r="BB297" s="180">
        <f t="shared" si="319"/>
        <v>3231448648.4409442</v>
      </c>
      <c r="BC297" s="180">
        <f t="shared" si="319"/>
        <v>3250247464.9542203</v>
      </c>
      <c r="BD297" s="180">
        <f t="shared" si="319"/>
        <v>3267730436.7251592</v>
      </c>
      <c r="BE297" s="180">
        <f t="shared" si="319"/>
        <v>3283956889.3999119</v>
      </c>
      <c r="BF297" s="180">
        <f t="shared" si="319"/>
        <v>3298878368.9241662</v>
      </c>
      <c r="BG297" s="180">
        <f t="shared" si="319"/>
        <v>3312399228.2175183</v>
      </c>
      <c r="BH297" s="180">
        <f t="shared" si="319"/>
        <v>3324501411.6485333</v>
      </c>
      <c r="BI297" s="180">
        <f t="shared" si="319"/>
        <v>3335251428.9029617</v>
      </c>
      <c r="BJ297" s="180">
        <f t="shared" si="319"/>
        <v>3342668338.3809419</v>
      </c>
      <c r="BK297" s="180">
        <f t="shared" si="319"/>
        <v>3347408003.6372147</v>
      </c>
      <c r="BL297" s="180">
        <f t="shared" si="319"/>
        <v>3352154389.4007187</v>
      </c>
      <c r="BM297" s="180">
        <f t="shared" si="319"/>
        <v>3356907505.200655</v>
      </c>
      <c r="BN297" s="180">
        <f t="shared" ref="BN297:BP301" si="320">BN280*BN$302</f>
        <v>3361667360.5797348</v>
      </c>
      <c r="BO297" s="180">
        <f t="shared" si="320"/>
        <v>3366433965.0942006</v>
      </c>
      <c r="BP297" s="180">
        <f t="shared" si="320"/>
        <v>3371207328.3138428</v>
      </c>
      <c r="BQ297" s="180">
        <f t="shared" ref="BQ297:CD297" si="321">BQ280*BQ$302</f>
        <v>3375987459.8220258</v>
      </c>
      <c r="BR297" s="180">
        <f t="shared" si="321"/>
        <v>3380774369.2156997</v>
      </c>
      <c r="BS297" s="180">
        <f t="shared" si="321"/>
        <v>3385568066.1054215</v>
      </c>
      <c r="BT297" s="180">
        <f t="shared" si="321"/>
        <v>3390368560.1153774</v>
      </c>
      <c r="BU297" s="180">
        <f t="shared" si="321"/>
        <v>3395175860.8833981</v>
      </c>
      <c r="BV297" s="180">
        <f t="shared" si="321"/>
        <v>3399989978.0609822</v>
      </c>
      <c r="BW297" s="180">
        <f t="shared" si="321"/>
        <v>3404810921.3133111</v>
      </c>
      <c r="BX297" s="180">
        <f t="shared" si="321"/>
        <v>3409638700.319272</v>
      </c>
      <c r="BY297" s="180">
        <f t="shared" si="321"/>
        <v>3414473324.7714767</v>
      </c>
      <c r="BZ297" s="180">
        <f t="shared" si="321"/>
        <v>3419314804.3762794</v>
      </c>
      <c r="CA297" s="180">
        <f t="shared" si="321"/>
        <v>3424163148.8537974</v>
      </c>
      <c r="CB297" s="180">
        <f t="shared" si="321"/>
        <v>3429018367.9379301</v>
      </c>
      <c r="CC297" s="180">
        <f t="shared" si="321"/>
        <v>3433880471.376379</v>
      </c>
      <c r="CD297" s="180">
        <f t="shared" si="321"/>
        <v>3438749468.9306679</v>
      </c>
      <c r="CG297" s="14"/>
      <c r="CH297" s="14"/>
    </row>
    <row r="298" spans="5:86" outlineLevel="1">
      <c r="E298" s="62" t="s">
        <v>328</v>
      </c>
      <c r="J298" t="s">
        <v>112</v>
      </c>
      <c r="R298" s="180">
        <f t="shared" si="319"/>
        <v>464144174.29525465</v>
      </c>
      <c r="S298" s="180">
        <f t="shared" si="319"/>
        <v>511406903.95777828</v>
      </c>
      <c r="T298" s="180">
        <f t="shared" si="319"/>
        <v>473002058.8983115</v>
      </c>
      <c r="U298" s="180">
        <f t="shared" si="319"/>
        <v>423956303.04701602</v>
      </c>
      <c r="V298" s="180">
        <f t="shared" si="319"/>
        <v>387619816.32395053</v>
      </c>
      <c r="W298" s="180">
        <f t="shared" si="319"/>
        <v>361823642.49765742</v>
      </c>
      <c r="X298" s="180">
        <f t="shared" si="319"/>
        <v>348352252.338229</v>
      </c>
      <c r="Y298" s="180">
        <f t="shared" si="319"/>
        <v>380077787.70503408</v>
      </c>
      <c r="Z298" s="180">
        <f t="shared" si="319"/>
        <v>366199016.1117661</v>
      </c>
      <c r="AA298" s="180">
        <f t="shared" si="319"/>
        <v>363530584.94111681</v>
      </c>
      <c r="AB298" s="180">
        <f t="shared" si="319"/>
        <v>352216580.12453985</v>
      </c>
      <c r="AC298" s="180">
        <f t="shared" si="319"/>
        <v>340979117.2049889</v>
      </c>
      <c r="AD298" s="180">
        <f t="shared" si="319"/>
        <v>329945189.32579106</v>
      </c>
      <c r="AE298" s="180">
        <f t="shared" si="319"/>
        <v>322459777.07517153</v>
      </c>
      <c r="AF298" s="180">
        <f t="shared" si="319"/>
        <v>315016119.84101021</v>
      </c>
      <c r="AG298" s="180">
        <f t="shared" si="319"/>
        <v>310754392.47420168</v>
      </c>
      <c r="AH298" s="180">
        <f t="shared" si="319"/>
        <v>306354003.64635438</v>
      </c>
      <c r="AI298" s="180">
        <f t="shared" si="319"/>
        <v>304908875.72293055</v>
      </c>
      <c r="AJ298" s="180">
        <f t="shared" si="319"/>
        <v>303319745.84799957</v>
      </c>
      <c r="AK298" s="180">
        <f t="shared" si="319"/>
        <v>301606596.10481596</v>
      </c>
      <c r="AL298" s="180">
        <f t="shared" si="319"/>
        <v>304298865.79975015</v>
      </c>
      <c r="AM298" s="180">
        <f t="shared" si="319"/>
        <v>308348323.32814902</v>
      </c>
      <c r="AN298" s="180">
        <f t="shared" si="319"/>
        <v>312249039.75512356</v>
      </c>
      <c r="AO298" s="180">
        <f t="shared" si="319"/>
        <v>316029595.78970766</v>
      </c>
      <c r="AP298" s="180">
        <f t="shared" si="319"/>
        <v>319746045.83588254</v>
      </c>
      <c r="AQ298" s="180">
        <f t="shared" si="319"/>
        <v>323418700.55627114</v>
      </c>
      <c r="AR298" s="180">
        <f t="shared" si="319"/>
        <v>326983069.55339825</v>
      </c>
      <c r="AS298" s="180">
        <f t="shared" si="319"/>
        <v>330399583.90060872</v>
      </c>
      <c r="AT298" s="180">
        <f t="shared" si="319"/>
        <v>333684794.19370407</v>
      </c>
      <c r="AU298" s="180">
        <f t="shared" si="319"/>
        <v>336851545.57716048</v>
      </c>
      <c r="AV298" s="180">
        <f t="shared" si="319"/>
        <v>339893284.19149059</v>
      </c>
      <c r="AW298" s="180">
        <f t="shared" si="319"/>
        <v>342795307.96536344</v>
      </c>
      <c r="AX298" s="180">
        <f t="shared" si="319"/>
        <v>345555236.92352289</v>
      </c>
      <c r="AY298" s="180">
        <f t="shared" si="319"/>
        <v>348182590.96699369</v>
      </c>
      <c r="AZ298" s="180">
        <f t="shared" si="319"/>
        <v>350684148.71903396</v>
      </c>
      <c r="BA298" s="180">
        <f t="shared" si="319"/>
        <v>353051484.68912971</v>
      </c>
      <c r="BB298" s="180">
        <f t="shared" si="319"/>
        <v>355270312.72395593</v>
      </c>
      <c r="BC298" s="180">
        <f t="shared" si="319"/>
        <v>357337082.81629032</v>
      </c>
      <c r="BD298" s="180">
        <f t="shared" si="319"/>
        <v>359259186.96342015</v>
      </c>
      <c r="BE298" s="180">
        <f t="shared" si="319"/>
        <v>361043147.51589286</v>
      </c>
      <c r="BF298" s="180">
        <f t="shared" si="319"/>
        <v>362683637.36227906</v>
      </c>
      <c r="BG298" s="180">
        <f t="shared" si="319"/>
        <v>364170140.91905499</v>
      </c>
      <c r="BH298" s="180">
        <f t="shared" si="319"/>
        <v>365500673.12301046</v>
      </c>
      <c r="BI298" s="180">
        <f t="shared" si="319"/>
        <v>366682546.14878529</v>
      </c>
      <c r="BJ298" s="180">
        <f t="shared" si="319"/>
        <v>367497972.30477828</v>
      </c>
      <c r="BK298" s="180">
        <f t="shared" si="319"/>
        <v>368019058.21422493</v>
      </c>
      <c r="BL298" s="180">
        <f t="shared" si="319"/>
        <v>368540882.98631978</v>
      </c>
      <c r="BM298" s="180">
        <f t="shared" si="319"/>
        <v>369063447.66871727</v>
      </c>
      <c r="BN298" s="180">
        <f t="shared" si="320"/>
        <v>369586753.31055754</v>
      </c>
      <c r="BO298" s="180">
        <f t="shared" si="320"/>
        <v>370110800.96246833</v>
      </c>
      <c r="BP298" s="180">
        <f t="shared" si="320"/>
        <v>370635591.67656666</v>
      </c>
      <c r="BQ298" s="180">
        <f t="shared" ref="BQ298:CD298" si="322">BQ281*BQ$302</f>
        <v>371161126.50646198</v>
      </c>
      <c r="BR298" s="180">
        <f t="shared" si="322"/>
        <v>371687406.5072574</v>
      </c>
      <c r="BS298" s="180">
        <f t="shared" si="322"/>
        <v>372214432.73555195</v>
      </c>
      <c r="BT298" s="180">
        <f t="shared" si="322"/>
        <v>372742206.24944305</v>
      </c>
      <c r="BU298" s="180">
        <f t="shared" si="322"/>
        <v>373270728.10852844</v>
      </c>
      <c r="BV298" s="180">
        <f t="shared" si="322"/>
        <v>373799999.37390816</v>
      </c>
      <c r="BW298" s="180">
        <f t="shared" si="322"/>
        <v>374330021.1081869</v>
      </c>
      <c r="BX298" s="180">
        <f t="shared" si="322"/>
        <v>374860794.375476</v>
      </c>
      <c r="BY298" s="180">
        <f t="shared" si="322"/>
        <v>375392320.24139571</v>
      </c>
      <c r="BZ298" s="180">
        <f t="shared" si="322"/>
        <v>375924599.77307719</v>
      </c>
      <c r="CA298" s="180">
        <f t="shared" si="322"/>
        <v>376457634.03916472</v>
      </c>
      <c r="CB298" s="180">
        <f t="shared" si="322"/>
        <v>376991424.1098178</v>
      </c>
      <c r="CC298" s="180">
        <f t="shared" si="322"/>
        <v>377525971.05671334</v>
      </c>
      <c r="CD298" s="180">
        <f t="shared" si="322"/>
        <v>378061275.95304805</v>
      </c>
      <c r="CG298" s="14"/>
      <c r="CH298" s="14"/>
    </row>
    <row r="299" spans="5:86" outlineLevel="1">
      <c r="E299" s="62" t="s">
        <v>202</v>
      </c>
      <c r="J299" t="s">
        <v>112</v>
      </c>
      <c r="R299" s="180">
        <f t="shared" ref="R299:BM299" si="323">R282*R$302</f>
        <v>12135199410.618467</v>
      </c>
      <c r="S299" s="180">
        <f t="shared" si="323"/>
        <v>14381224069.764082</v>
      </c>
      <c r="T299" s="180">
        <f t="shared" si="323"/>
        <v>18950262422.328949</v>
      </c>
      <c r="U299" s="180">
        <f t="shared" si="323"/>
        <v>19547420129.520176</v>
      </c>
      <c r="V299" s="180">
        <f t="shared" si="323"/>
        <v>19017410402.957203</v>
      </c>
      <c r="W299" s="180">
        <f t="shared" si="323"/>
        <v>18771952510.153751</v>
      </c>
      <c r="X299" s="180">
        <f t="shared" si="323"/>
        <v>18534787037.333637</v>
      </c>
      <c r="Y299" s="180">
        <f t="shared" si="323"/>
        <v>20742205208.708088</v>
      </c>
      <c r="Z299" s="180">
        <f t="shared" si="323"/>
        <v>20390376940.889355</v>
      </c>
      <c r="AA299" s="180">
        <f t="shared" si="323"/>
        <v>33040728863.173084</v>
      </c>
      <c r="AB299" s="180">
        <f t="shared" si="323"/>
        <v>34319550192.736622</v>
      </c>
      <c r="AC299" s="180">
        <f t="shared" si="323"/>
        <v>35324862772.199699</v>
      </c>
      <c r="AD299" s="180">
        <f t="shared" si="323"/>
        <v>36097767441.486877</v>
      </c>
      <c r="AE299" s="180">
        <f t="shared" si="323"/>
        <v>36896413201.768372</v>
      </c>
      <c r="AF299" s="180">
        <f t="shared" si="323"/>
        <v>37606918209.368446</v>
      </c>
      <c r="AG299" s="180">
        <f t="shared" si="323"/>
        <v>38382285665.713623</v>
      </c>
      <c r="AH299" s="180">
        <f t="shared" si="323"/>
        <v>38972194258.172974</v>
      </c>
      <c r="AI299" s="180">
        <f t="shared" si="323"/>
        <v>39659444499.577278</v>
      </c>
      <c r="AJ299" s="180">
        <f t="shared" si="323"/>
        <v>40298586611.994461</v>
      </c>
      <c r="AK299" s="180">
        <f t="shared" si="323"/>
        <v>40892319509.716179</v>
      </c>
      <c r="AL299" s="180">
        <f t="shared" si="323"/>
        <v>41413824324.112579</v>
      </c>
      <c r="AM299" s="180">
        <f t="shared" si="323"/>
        <v>41825922505.510803</v>
      </c>
      <c r="AN299" s="180">
        <f t="shared" si="323"/>
        <v>42224412320.354752</v>
      </c>
      <c r="AO299" s="180">
        <f t="shared" si="323"/>
        <v>42610856885.763687</v>
      </c>
      <c r="AP299" s="180">
        <f t="shared" si="323"/>
        <v>42988344078.950386</v>
      </c>
      <c r="AQ299" s="180">
        <f t="shared" si="323"/>
        <v>43358317955.726746</v>
      </c>
      <c r="AR299" s="180">
        <f t="shared" si="323"/>
        <v>43717538717.372833</v>
      </c>
      <c r="AS299" s="180">
        <f t="shared" si="323"/>
        <v>44063812498.381935</v>
      </c>
      <c r="AT299" s="180">
        <f t="shared" si="323"/>
        <v>44397980873.796631</v>
      </c>
      <c r="AU299" s="180">
        <f t="shared" si="323"/>
        <v>44720763806.503632</v>
      </c>
      <c r="AV299" s="180">
        <f t="shared" si="323"/>
        <v>45031837201.524292</v>
      </c>
      <c r="AW299" s="180">
        <f t="shared" si="323"/>
        <v>45330439740.010002</v>
      </c>
      <c r="AX299" s="180">
        <f t="shared" si="323"/>
        <v>45616467560.194618</v>
      </c>
      <c r="AY299" s="180">
        <f t="shared" si="323"/>
        <v>45890458352.119293</v>
      </c>
      <c r="AZ299" s="180">
        <f t="shared" si="323"/>
        <v>46152822959.10128</v>
      </c>
      <c r="BA299" s="180">
        <f t="shared" si="323"/>
        <v>46403175809.013031</v>
      </c>
      <c r="BB299" s="180">
        <f t="shared" si="323"/>
        <v>46640810794.695122</v>
      </c>
      <c r="BC299" s="180">
        <f t="shared" si="323"/>
        <v>46865581522.389214</v>
      </c>
      <c r="BD299" s="180">
        <f t="shared" si="323"/>
        <v>47077925640.934822</v>
      </c>
      <c r="BE299" s="180">
        <f t="shared" si="323"/>
        <v>47278251984.69825</v>
      </c>
      <c r="BF299" s="180">
        <f t="shared" si="323"/>
        <v>47466360032.026016</v>
      </c>
      <c r="BG299" s="180">
        <f t="shared" si="323"/>
        <v>47641772184.150894</v>
      </c>
      <c r="BH299" s="180">
        <f t="shared" si="323"/>
        <v>47804449813.157906</v>
      </c>
      <c r="BI299" s="180">
        <f t="shared" si="323"/>
        <v>47952687680.211418</v>
      </c>
      <c r="BJ299" s="180">
        <f t="shared" si="323"/>
        <v>48055226874.477905</v>
      </c>
      <c r="BK299" s="180">
        <f t="shared" si="323"/>
        <v>48120255875.966904</v>
      </c>
      <c r="BL299" s="180">
        <f t="shared" si="323"/>
        <v>48185372738.894127</v>
      </c>
      <c r="BM299" s="180">
        <f t="shared" si="323"/>
        <v>48250577581.787811</v>
      </c>
      <c r="BN299" s="180">
        <f t="shared" si="320"/>
        <v>48315870523.335693</v>
      </c>
      <c r="BO299" s="180">
        <f t="shared" si="320"/>
        <v>48381251682.385536</v>
      </c>
      <c r="BP299" s="180">
        <f t="shared" si="320"/>
        <v>48446721177.945061</v>
      </c>
      <c r="BQ299" s="180">
        <f t="shared" ref="BQ299:CD299" si="324">BQ282*BQ$302</f>
        <v>48512279129.182358</v>
      </c>
      <c r="BR299" s="180">
        <f t="shared" si="324"/>
        <v>48577925655.426018</v>
      </c>
      <c r="BS299" s="180">
        <f t="shared" si="324"/>
        <v>48643660876.165344</v>
      </c>
      <c r="BT299" s="180">
        <f t="shared" si="324"/>
        <v>48709484911.050667</v>
      </c>
      <c r="BU299" s="180">
        <f t="shared" si="324"/>
        <v>48775397879.893379</v>
      </c>
      <c r="BV299" s="180">
        <f t="shared" si="324"/>
        <v>48841399902.666306</v>
      </c>
      <c r="BW299" s="180">
        <f t="shared" si="324"/>
        <v>48907491099.503906</v>
      </c>
      <c r="BX299" s="180">
        <f t="shared" si="324"/>
        <v>48973671590.70237</v>
      </c>
      <c r="BY299" s="180">
        <f t="shared" si="324"/>
        <v>49039941496.720016</v>
      </c>
      <c r="BZ299" s="180">
        <f t="shared" si="324"/>
        <v>49106300938.17733</v>
      </c>
      <c r="CA299" s="180">
        <f t="shared" si="324"/>
        <v>49172750035.857315</v>
      </c>
      <c r="CB299" s="180">
        <f t="shared" si="324"/>
        <v>49239288910.705681</v>
      </c>
      <c r="CC299" s="180">
        <f t="shared" si="324"/>
        <v>49305917683.830986</v>
      </c>
      <c r="CD299" s="180">
        <f t="shared" si="324"/>
        <v>49372636476.50499</v>
      </c>
      <c r="CG299" s="14"/>
      <c r="CH299" s="14"/>
    </row>
    <row r="300" spans="5:86" outlineLevel="1">
      <c r="E300" s="62" t="s">
        <v>203</v>
      </c>
      <c r="J300" t="s">
        <v>112</v>
      </c>
      <c r="R300" s="180">
        <f t="shared" ref="R300:BM300" si="325">R283*R$302</f>
        <v>0</v>
      </c>
      <c r="S300" s="180">
        <f t="shared" si="325"/>
        <v>0</v>
      </c>
      <c r="T300" s="180">
        <f t="shared" si="325"/>
        <v>0</v>
      </c>
      <c r="U300" s="180">
        <f t="shared" si="325"/>
        <v>0</v>
      </c>
      <c r="V300" s="180">
        <f t="shared" si="325"/>
        <v>0</v>
      </c>
      <c r="W300" s="180">
        <f t="shared" si="325"/>
        <v>0</v>
      </c>
      <c r="X300" s="180">
        <f t="shared" si="325"/>
        <v>10438674050.464348</v>
      </c>
      <c r="Y300" s="180">
        <f t="shared" si="325"/>
        <v>20571398745.974251</v>
      </c>
      <c r="Z300" s="180">
        <f t="shared" si="325"/>
        <v>26811021849.122387</v>
      </c>
      <c r="AA300" s="180">
        <f t="shared" si="325"/>
        <v>27823505425.921593</v>
      </c>
      <c r="AB300" s="180">
        <f t="shared" si="325"/>
        <v>29330583231.122437</v>
      </c>
      <c r="AC300" s="180">
        <f t="shared" si="325"/>
        <v>27620167678.757942</v>
      </c>
      <c r="AD300" s="180">
        <f t="shared" si="325"/>
        <v>26019762505.816021</v>
      </c>
      <c r="AE300" s="180">
        <f t="shared" si="325"/>
        <v>24832889611.820091</v>
      </c>
      <c r="AF300" s="180">
        <f t="shared" si="325"/>
        <v>23683502914.775105</v>
      </c>
      <c r="AG300" s="180">
        <f t="shared" si="325"/>
        <v>22889511382.855862</v>
      </c>
      <c r="AH300" s="180">
        <f t="shared" si="325"/>
        <v>22147387107.710167</v>
      </c>
      <c r="AI300" s="180">
        <f t="shared" si="325"/>
        <v>21721658067.749962</v>
      </c>
      <c r="AJ300" s="180">
        <f t="shared" si="325"/>
        <v>21296504839.751255</v>
      </c>
      <c r="AK300" s="180">
        <f t="shared" si="325"/>
        <v>20873314110.614338</v>
      </c>
      <c r="AL300" s="180">
        <f t="shared" si="325"/>
        <v>21001927879.24194</v>
      </c>
      <c r="AM300" s="180">
        <f t="shared" si="325"/>
        <v>21332679971.894001</v>
      </c>
      <c r="AN300" s="180">
        <f t="shared" si="325"/>
        <v>21650719477.837845</v>
      </c>
      <c r="AO300" s="180">
        <f t="shared" si="325"/>
        <v>21958877009.097408</v>
      </c>
      <c r="AP300" s="180">
        <f t="shared" si="325"/>
        <v>22262695969.433174</v>
      </c>
      <c r="AQ300" s="180">
        <f t="shared" si="325"/>
        <v>22564065014.066181</v>
      </c>
      <c r="AR300" s="180">
        <f t="shared" si="325"/>
        <v>22856491118.697308</v>
      </c>
      <c r="AS300" s="180">
        <f t="shared" si="325"/>
        <v>23136066392.163338</v>
      </c>
      <c r="AT300" s="180">
        <f t="shared" si="325"/>
        <v>23404453448.328781</v>
      </c>
      <c r="AU300" s="180">
        <f t="shared" si="325"/>
        <v>23662918027.109997</v>
      </c>
      <c r="AV300" s="180">
        <f t="shared" si="325"/>
        <v>23910798373.041084</v>
      </c>
      <c r="AW300" s="180">
        <f t="shared" si="325"/>
        <v>24146622635.251358</v>
      </c>
      <c r="AX300" s="180">
        <f t="shared" si="325"/>
        <v>24370145402.555622</v>
      </c>
      <c r="AY300" s="180">
        <f t="shared" si="325"/>
        <v>24582303236.760159</v>
      </c>
      <c r="AZ300" s="180">
        <f t="shared" si="325"/>
        <v>24783752694.669422</v>
      </c>
      <c r="BA300" s="180">
        <f t="shared" si="325"/>
        <v>24973631577.637745</v>
      </c>
      <c r="BB300" s="180">
        <f t="shared" si="325"/>
        <v>25150497254.139786</v>
      </c>
      <c r="BC300" s="180">
        <f t="shared" si="325"/>
        <v>25313980520.008331</v>
      </c>
      <c r="BD300" s="180">
        <f t="shared" si="325"/>
        <v>25464801166.116722</v>
      </c>
      <c r="BE300" s="180">
        <f t="shared" si="325"/>
        <v>25603585940.077023</v>
      </c>
      <c r="BF300" s="180">
        <f t="shared" si="325"/>
        <v>25729773752.629475</v>
      </c>
      <c r="BG300" s="180">
        <f t="shared" si="325"/>
        <v>25842287185.833248</v>
      </c>
      <c r="BH300" s="180">
        <f t="shared" si="325"/>
        <v>25940903847.592026</v>
      </c>
      <c r="BI300" s="180">
        <f t="shared" si="325"/>
        <v>26027124305.327358</v>
      </c>
      <c r="BJ300" s="180">
        <f t="shared" si="325"/>
        <v>26086514457.953266</v>
      </c>
      <c r="BK300" s="180">
        <f t="shared" si="325"/>
        <v>26124650192.148293</v>
      </c>
      <c r="BL300" s="180">
        <f t="shared" si="325"/>
        <v>26162841602.53759</v>
      </c>
      <c r="BM300" s="180">
        <f t="shared" si="325"/>
        <v>26201088770.298374</v>
      </c>
      <c r="BN300" s="180">
        <f t="shared" si="320"/>
        <v>26239391776.726116</v>
      </c>
      <c r="BO300" s="180">
        <f t="shared" si="320"/>
        <v>26277750703.234615</v>
      </c>
      <c r="BP300" s="180">
        <f t="shared" si="320"/>
        <v>26316165631.356239</v>
      </c>
      <c r="BQ300" s="180">
        <f t="shared" ref="BQ300:CD300" si="326">BQ283*BQ$302</f>
        <v>26354636642.742073</v>
      </c>
      <c r="BR300" s="180">
        <f t="shared" si="326"/>
        <v>26393163819.162121</v>
      </c>
      <c r="BS300" s="180">
        <f t="shared" si="326"/>
        <v>26431747242.505405</v>
      </c>
      <c r="BT300" s="180">
        <f t="shared" si="326"/>
        <v>26470386994.780231</v>
      </c>
      <c r="BU300" s="180">
        <f t="shared" si="326"/>
        <v>26509083158.1143</v>
      </c>
      <c r="BV300" s="180">
        <f t="shared" si="326"/>
        <v>26547835814.754898</v>
      </c>
      <c r="BW300" s="180">
        <f t="shared" si="326"/>
        <v>26586645047.069054</v>
      </c>
      <c r="BX300" s="180">
        <f t="shared" si="326"/>
        <v>26625510937.543774</v>
      </c>
      <c r="BY300" s="180">
        <f t="shared" si="326"/>
        <v>26664433568.78614</v>
      </c>
      <c r="BZ300" s="180">
        <f t="shared" si="326"/>
        <v>26703413023.523537</v>
      </c>
      <c r="CA300" s="180">
        <f t="shared" si="326"/>
        <v>26742449384.603794</v>
      </c>
      <c r="CB300" s="180">
        <f t="shared" si="326"/>
        <v>26781542734.995369</v>
      </c>
      <c r="CC300" s="180">
        <f t="shared" si="326"/>
        <v>26820693157.787552</v>
      </c>
      <c r="CD300" s="180">
        <f t="shared" si="326"/>
        <v>26859900736.190605</v>
      </c>
      <c r="CG300" s="14"/>
      <c r="CH300" s="14"/>
    </row>
    <row r="301" spans="5:86" outlineLevel="1">
      <c r="E301" s="62" t="s">
        <v>204</v>
      </c>
      <c r="J301" t="s">
        <v>112</v>
      </c>
      <c r="R301" s="180">
        <f t="shared" ref="R301:BM301" si="327">R284*R$302</f>
        <v>139598428352.25067</v>
      </c>
      <c r="S301" s="180">
        <f>S284*S$302</f>
        <v>152771811781.82581</v>
      </c>
      <c r="T301" s="180">
        <f t="shared" si="327"/>
        <v>135070216418.13481</v>
      </c>
      <c r="U301" s="180">
        <f t="shared" si="327"/>
        <v>118251234925.37532</v>
      </c>
      <c r="V301" s="180">
        <f t="shared" si="327"/>
        <v>106849160206.0486</v>
      </c>
      <c r="W301" s="180">
        <f t="shared" si="327"/>
        <v>98388047294.848969</v>
      </c>
      <c r="X301" s="180">
        <f t="shared" si="327"/>
        <v>83684269896.703064</v>
      </c>
      <c r="Y301" s="180">
        <f t="shared" si="327"/>
        <v>81727244821.537811</v>
      </c>
      <c r="Z301" s="180">
        <f t="shared" si="327"/>
        <v>71167887535.462494</v>
      </c>
      <c r="AA301" s="180">
        <f t="shared" si="327"/>
        <v>56642514783.734375</v>
      </c>
      <c r="AB301" s="180">
        <f t="shared" si="327"/>
        <v>50199504032.885124</v>
      </c>
      <c r="AC301" s="180">
        <f t="shared" si="327"/>
        <v>47272236607.79985</v>
      </c>
      <c r="AD301" s="180">
        <f t="shared" si="327"/>
        <v>44533156888.779221</v>
      </c>
      <c r="AE301" s="180">
        <f t="shared" si="327"/>
        <v>42501817428.990402</v>
      </c>
      <c r="AF301" s="180">
        <f t="shared" si="327"/>
        <v>40534629315.696648</v>
      </c>
      <c r="AG301" s="180">
        <f t="shared" si="327"/>
        <v>39175702920.821304</v>
      </c>
      <c r="AH301" s="180">
        <f t="shared" si="327"/>
        <v>37905547536.983803</v>
      </c>
      <c r="AI301" s="180">
        <f t="shared" si="327"/>
        <v>37176906672.682716</v>
      </c>
      <c r="AJ301" s="180">
        <f t="shared" si="327"/>
        <v>36449251282.08046</v>
      </c>
      <c r="AK301" s="180">
        <f t="shared" si="327"/>
        <v>35724954724.359276</v>
      </c>
      <c r="AL301" s="180">
        <f t="shared" si="327"/>
        <v>35945078901.047638</v>
      </c>
      <c r="AM301" s="180">
        <f t="shared" si="327"/>
        <v>36511165507.088837</v>
      </c>
      <c r="AN301" s="180">
        <f t="shared" si="327"/>
        <v>37055494351.682098</v>
      </c>
      <c r="AO301" s="180">
        <f t="shared" si="327"/>
        <v>37582910065.106781</v>
      </c>
      <c r="AP301" s="180">
        <f t="shared" si="327"/>
        <v>38102900256.672615</v>
      </c>
      <c r="AQ301" s="180">
        <f t="shared" si="327"/>
        <v>38618697384.92305</v>
      </c>
      <c r="AR301" s="180">
        <f t="shared" si="327"/>
        <v>39119188552.413269</v>
      </c>
      <c r="AS301" s="180">
        <f t="shared" si="327"/>
        <v>39597685351.441513</v>
      </c>
      <c r="AT301" s="180">
        <f t="shared" si="327"/>
        <v>40057033367.750778</v>
      </c>
      <c r="AU301" s="180">
        <f t="shared" si="327"/>
        <v>40499398932.04303</v>
      </c>
      <c r="AV301" s="180">
        <f t="shared" si="327"/>
        <v>40923649441.036644</v>
      </c>
      <c r="AW301" s="180">
        <f t="shared" si="327"/>
        <v>41327265802.390129</v>
      </c>
      <c r="AX301" s="180">
        <f t="shared" si="327"/>
        <v>41709827991.595978</v>
      </c>
      <c r="AY301" s="180">
        <f t="shared" si="327"/>
        <v>42072938946.642342</v>
      </c>
      <c r="AZ301" s="180">
        <f t="shared" si="327"/>
        <v>42417722373.23259</v>
      </c>
      <c r="BA301" s="180">
        <f t="shared" si="327"/>
        <v>42742702606.916977</v>
      </c>
      <c r="BB301" s="180">
        <f t="shared" si="327"/>
        <v>43045410564.652176</v>
      </c>
      <c r="BC301" s="180">
        <f t="shared" si="327"/>
        <v>43325214348.59539</v>
      </c>
      <c r="BD301" s="180">
        <f t="shared" si="327"/>
        <v>43583345890.399925</v>
      </c>
      <c r="BE301" s="180">
        <f t="shared" si="327"/>
        <v>43820877876.93988</v>
      </c>
      <c r="BF301" s="180">
        <f t="shared" si="327"/>
        <v>44036849996.484413</v>
      </c>
      <c r="BG301" s="180">
        <f t="shared" si="327"/>
        <v>44229418233.897614</v>
      </c>
      <c r="BH301" s="180">
        <f t="shared" si="327"/>
        <v>44398201962.148682</v>
      </c>
      <c r="BI301" s="180">
        <f t="shared" si="327"/>
        <v>44545769422.337906</v>
      </c>
      <c r="BJ301" s="180">
        <f t="shared" si="327"/>
        <v>44647416458.475883</v>
      </c>
      <c r="BK301" s="180">
        <f t="shared" si="327"/>
        <v>44712686274.775009</v>
      </c>
      <c r="BL301" s="180">
        <f t="shared" si="327"/>
        <v>44778051381.621155</v>
      </c>
      <c r="BM301" s="180">
        <f t="shared" si="327"/>
        <v>44843511917.950195</v>
      </c>
      <c r="BN301" s="180">
        <f t="shared" si="320"/>
        <v>44909068022.900414</v>
      </c>
      <c r="BO301" s="180">
        <f t="shared" si="320"/>
        <v>44974719835.812622</v>
      </c>
      <c r="BP301" s="180">
        <f t="shared" si="320"/>
        <v>45040467496.23053</v>
      </c>
      <c r="BQ301" s="180">
        <f t="shared" ref="BQ301:CD301" si="328">BQ284*BQ$302</f>
        <v>45106311143.901085</v>
      </c>
      <c r="BR301" s="180">
        <f t="shared" si="328"/>
        <v>45172250918.774704</v>
      </c>
      <c r="BS301" s="180">
        <f t="shared" si="328"/>
        <v>45238286961.005569</v>
      </c>
      <c r="BT301" s="180">
        <f t="shared" si="328"/>
        <v>45304419410.951958</v>
      </c>
      <c r="BU301" s="180">
        <f t="shared" si="328"/>
        <v>45370648409.176544</v>
      </c>
      <c r="BV301" s="180">
        <f t="shared" si="328"/>
        <v>45436974096.44664</v>
      </c>
      <c r="BW301" s="180">
        <f t="shared" si="328"/>
        <v>45503396613.73452</v>
      </c>
      <c r="BX301" s="180">
        <f t="shared" si="328"/>
        <v>45569916102.217789</v>
      </c>
      <c r="BY301" s="180">
        <f t="shared" si="328"/>
        <v>45636532703.279556</v>
      </c>
      <c r="BZ301" s="180">
        <f t="shared" si="328"/>
        <v>45703246558.508858</v>
      </c>
      <c r="CA301" s="180">
        <f t="shared" si="328"/>
        <v>45770057809.700836</v>
      </c>
      <c r="CB301" s="180">
        <f t="shared" si="328"/>
        <v>45836966598.857132</v>
      </c>
      <c r="CC301" s="180">
        <f t="shared" si="328"/>
        <v>45903973068.186157</v>
      </c>
      <c r="CD301" s="180">
        <f t="shared" si="328"/>
        <v>45971077360.103378</v>
      </c>
      <c r="CG301" s="14"/>
      <c r="CH301" s="14"/>
    </row>
    <row r="302" spans="5:86" outlineLevel="1">
      <c r="E302" s="72" t="s">
        <v>209</v>
      </c>
      <c r="J302" t="s">
        <v>112</v>
      </c>
      <c r="R302" s="161">
        <f t="shared" ref="R302:AW302" si="329">R146</f>
        <v>201479149429.98297</v>
      </c>
      <c r="S302" s="161">
        <f t="shared" si="329"/>
        <v>240012764477.79916</v>
      </c>
      <c r="T302" s="161">
        <f t="shared" si="329"/>
        <v>249189180609.58395</v>
      </c>
      <c r="U302" s="161">
        <f t="shared" si="329"/>
        <v>251398268363.31268</v>
      </c>
      <c r="V302" s="161">
        <f t="shared" si="329"/>
        <v>247134980740.58832</v>
      </c>
      <c r="W302" s="161">
        <f t="shared" si="329"/>
        <v>256984832917.9353</v>
      </c>
      <c r="X302" s="161">
        <f t="shared" si="329"/>
        <v>277845905228.95575</v>
      </c>
      <c r="Y302" s="161">
        <f t="shared" si="329"/>
        <v>298120544483.71088</v>
      </c>
      <c r="Z302" s="161">
        <f t="shared" si="329"/>
        <v>297543620147.63818</v>
      </c>
      <c r="AA302" s="161">
        <f t="shared" si="329"/>
        <v>297011456427.78845</v>
      </c>
      <c r="AB302" s="161">
        <f t="shared" si="329"/>
        <v>305046810293.16711</v>
      </c>
      <c r="AC302" s="161">
        <f t="shared" si="329"/>
        <v>311566524269.57874</v>
      </c>
      <c r="AD302" s="161">
        <f t="shared" si="329"/>
        <v>316983036639.50635</v>
      </c>
      <c r="AE302" s="161">
        <f t="shared" si="329"/>
        <v>323322663467.57532</v>
      </c>
      <c r="AF302" s="161">
        <f t="shared" si="329"/>
        <v>329407999315.74188</v>
      </c>
      <c r="AG302" s="161">
        <f t="shared" si="329"/>
        <v>336285348047.18188</v>
      </c>
      <c r="AH302" s="161">
        <f t="shared" si="329"/>
        <v>341860211863.19531</v>
      </c>
      <c r="AI302" s="161">
        <f t="shared" si="329"/>
        <v>348285957796.8114</v>
      </c>
      <c r="AJ302" s="161">
        <f t="shared" si="329"/>
        <v>354534165254.47693</v>
      </c>
      <c r="AK302" s="161">
        <f t="shared" si="329"/>
        <v>360616359448.52075</v>
      </c>
      <c r="AL302" s="161">
        <f t="shared" si="329"/>
        <v>365275681058.83789</v>
      </c>
      <c r="AM302" s="161">
        <f t="shared" si="329"/>
        <v>368856612414.03302</v>
      </c>
      <c r="AN302" s="161">
        <f t="shared" si="329"/>
        <v>372325645303.31982</v>
      </c>
      <c r="AO302" s="161">
        <f t="shared" si="329"/>
        <v>375694860787.53271</v>
      </c>
      <c r="AP302" s="161">
        <f t="shared" si="329"/>
        <v>378989672229.61652</v>
      </c>
      <c r="AQ302" s="161">
        <f t="shared" si="329"/>
        <v>382222379754.9325</v>
      </c>
      <c r="AR302" s="161">
        <f t="shared" si="329"/>
        <v>385365402057.02417</v>
      </c>
      <c r="AS302" s="161">
        <f t="shared" si="329"/>
        <v>388399321171.84082</v>
      </c>
      <c r="AT302" s="161">
        <f t="shared" si="329"/>
        <v>391330614193.14948</v>
      </c>
      <c r="AU302" s="161">
        <f t="shared" si="329"/>
        <v>394164952846.6557</v>
      </c>
      <c r="AV302" s="161">
        <f t="shared" si="329"/>
        <v>396899070844.84473</v>
      </c>
      <c r="AW302" s="161">
        <f t="shared" si="329"/>
        <v>399525867246.92407</v>
      </c>
      <c r="AX302" s="161">
        <f t="shared" ref="AX302:BN302" si="330">AX146</f>
        <v>402043952138.48853</v>
      </c>
      <c r="AY302" s="161">
        <f t="shared" si="330"/>
        <v>404457619880.36359</v>
      </c>
      <c r="AZ302" s="161">
        <f t="shared" si="330"/>
        <v>406770144343.11078</v>
      </c>
      <c r="BA302" s="161">
        <f t="shared" si="330"/>
        <v>408977816370.37225</v>
      </c>
      <c r="BB302" s="161">
        <f t="shared" si="330"/>
        <v>411074072676.76257</v>
      </c>
      <c r="BC302" s="161">
        <f t="shared" si="330"/>
        <v>413057306570.24072</v>
      </c>
      <c r="BD302" s="161">
        <f t="shared" si="330"/>
        <v>414931144854.15704</v>
      </c>
      <c r="BE302" s="161">
        <f t="shared" si="330"/>
        <v>416699017668.88647</v>
      </c>
      <c r="BF302" s="161">
        <f t="shared" si="330"/>
        <v>418358960221.90686</v>
      </c>
      <c r="BG302" s="161">
        <f t="shared" si="330"/>
        <v>419906553627.04919</v>
      </c>
      <c r="BH302" s="161">
        <f t="shared" si="330"/>
        <v>421341330397.47052</v>
      </c>
      <c r="BI302" s="161">
        <f t="shared" si="330"/>
        <v>422648427656.27405</v>
      </c>
      <c r="BJ302" s="161">
        <f t="shared" si="330"/>
        <v>423552555260.95691</v>
      </c>
      <c r="BK302" s="161">
        <f t="shared" si="330"/>
        <v>424125989369.0531</v>
      </c>
      <c r="BL302" s="161">
        <f t="shared" si="330"/>
        <v>424700201041.59003</v>
      </c>
      <c r="BM302" s="161">
        <f t="shared" si="330"/>
        <v>425275191334.58844</v>
      </c>
      <c r="BN302" s="161">
        <f t="shared" si="330"/>
        <v>425850961305.50562</v>
      </c>
      <c r="BO302" s="161">
        <f>BO146</f>
        <v>426427512013.23712</v>
      </c>
      <c r="BP302" s="161">
        <f>BP146</f>
        <v>427004844518.11884</v>
      </c>
      <c r="BQ302" s="161">
        <f t="shared" ref="BQ302:CD302" si="331">BQ146</f>
        <v>427582959881.92932</v>
      </c>
      <c r="BR302" s="161">
        <f t="shared" si="331"/>
        <v>428161859167.89117</v>
      </c>
      <c r="BS302" s="161">
        <f t="shared" si="331"/>
        <v>428741543440.6734</v>
      </c>
      <c r="BT302" s="161">
        <f t="shared" si="331"/>
        <v>429322013766.39307</v>
      </c>
      <c r="BU302" s="161">
        <f t="shared" si="331"/>
        <v>429903271212.61774</v>
      </c>
      <c r="BV302" s="161">
        <f t="shared" si="331"/>
        <v>430485316848.36682</v>
      </c>
      <c r="BW302" s="161">
        <f t="shared" si="331"/>
        <v>431068151744.11438</v>
      </c>
      <c r="BX302" s="161">
        <f t="shared" si="331"/>
        <v>431651776971.79022</v>
      </c>
      <c r="BY302" s="161">
        <f t="shared" si="331"/>
        <v>432236193604.78253</v>
      </c>
      <c r="BZ302" s="161">
        <f t="shared" si="331"/>
        <v>432821402717.93951</v>
      </c>
      <c r="CA302" s="161">
        <f t="shared" si="331"/>
        <v>433407405387.57147</v>
      </c>
      <c r="CB302" s="161">
        <f t="shared" si="331"/>
        <v>433994202691.45294</v>
      </c>
      <c r="CC302" s="161">
        <f t="shared" si="331"/>
        <v>434581795708.82458</v>
      </c>
      <c r="CD302" s="161">
        <f t="shared" si="331"/>
        <v>435170185520.39484</v>
      </c>
      <c r="CG302" s="14"/>
      <c r="CH302" s="14"/>
    </row>
    <row r="303" spans="5:86" ht="12" outlineLevel="1">
      <c r="E303" s="67" t="s">
        <v>110</v>
      </c>
      <c r="K303" s="97" t="str">
        <f>IF(AND(R303:BM303),"ok","error")</f>
        <v>ok</v>
      </c>
      <c r="R303" s="181" t="b">
        <f t="shared" ref="R303:BM303" si="332">(ROUND(SUM(R288:R301)-R302,0)=0)</f>
        <v>1</v>
      </c>
      <c r="S303" s="181" t="b">
        <f t="shared" si="332"/>
        <v>1</v>
      </c>
      <c r="T303" s="181" t="b">
        <f t="shared" si="332"/>
        <v>1</v>
      </c>
      <c r="U303" s="181" t="b">
        <f t="shared" si="332"/>
        <v>1</v>
      </c>
      <c r="V303" s="181" t="b">
        <f t="shared" si="332"/>
        <v>1</v>
      </c>
      <c r="W303" s="181" t="b">
        <f t="shared" si="332"/>
        <v>1</v>
      </c>
      <c r="X303" s="181" t="b">
        <f t="shared" si="332"/>
        <v>1</v>
      </c>
      <c r="Y303" s="181" t="b">
        <f t="shared" si="332"/>
        <v>1</v>
      </c>
      <c r="Z303" s="181" t="b">
        <f t="shared" si="332"/>
        <v>1</v>
      </c>
      <c r="AA303" s="181" t="b">
        <f t="shared" si="332"/>
        <v>1</v>
      </c>
      <c r="AB303" s="181" t="b">
        <f t="shared" si="332"/>
        <v>1</v>
      </c>
      <c r="AC303" s="181" t="b">
        <f t="shared" si="332"/>
        <v>1</v>
      </c>
      <c r="AD303" s="181" t="b">
        <f t="shared" si="332"/>
        <v>1</v>
      </c>
      <c r="AE303" s="181" t="b">
        <f t="shared" si="332"/>
        <v>1</v>
      </c>
      <c r="AF303" s="181" t="b">
        <f t="shared" si="332"/>
        <v>1</v>
      </c>
      <c r="AG303" s="181" t="b">
        <f t="shared" si="332"/>
        <v>1</v>
      </c>
      <c r="AH303" s="181" t="b">
        <f t="shared" si="332"/>
        <v>1</v>
      </c>
      <c r="AI303" s="181" t="b">
        <f t="shared" si="332"/>
        <v>1</v>
      </c>
      <c r="AJ303" s="181" t="b">
        <f t="shared" si="332"/>
        <v>1</v>
      </c>
      <c r="AK303" s="181" t="b">
        <f t="shared" si="332"/>
        <v>1</v>
      </c>
      <c r="AL303" s="181" t="b">
        <f t="shared" si="332"/>
        <v>1</v>
      </c>
      <c r="AM303" s="181" t="b">
        <f t="shared" si="332"/>
        <v>1</v>
      </c>
      <c r="AN303" s="181" t="b">
        <f t="shared" si="332"/>
        <v>1</v>
      </c>
      <c r="AO303" s="181" t="b">
        <f t="shared" si="332"/>
        <v>1</v>
      </c>
      <c r="AP303" s="181" t="b">
        <f t="shared" si="332"/>
        <v>1</v>
      </c>
      <c r="AQ303" s="181" t="b">
        <f t="shared" si="332"/>
        <v>1</v>
      </c>
      <c r="AR303" s="181" t="b">
        <f t="shared" si="332"/>
        <v>1</v>
      </c>
      <c r="AS303" s="181" t="b">
        <f t="shared" si="332"/>
        <v>1</v>
      </c>
      <c r="AT303" s="181" t="b">
        <f t="shared" si="332"/>
        <v>1</v>
      </c>
      <c r="AU303" s="181" t="b">
        <f t="shared" si="332"/>
        <v>1</v>
      </c>
      <c r="AV303" s="181" t="b">
        <f t="shared" si="332"/>
        <v>1</v>
      </c>
      <c r="AW303" s="181" t="b">
        <f t="shared" si="332"/>
        <v>1</v>
      </c>
      <c r="AX303" s="181" t="b">
        <f t="shared" si="332"/>
        <v>1</v>
      </c>
      <c r="AY303" s="181" t="b">
        <f t="shared" si="332"/>
        <v>1</v>
      </c>
      <c r="AZ303" s="181" t="b">
        <f t="shared" si="332"/>
        <v>1</v>
      </c>
      <c r="BA303" s="181" t="b">
        <f t="shared" si="332"/>
        <v>1</v>
      </c>
      <c r="BB303" s="181" t="b">
        <f t="shared" si="332"/>
        <v>1</v>
      </c>
      <c r="BC303" s="181" t="b">
        <f t="shared" si="332"/>
        <v>1</v>
      </c>
      <c r="BD303" s="181" t="b">
        <f t="shared" si="332"/>
        <v>1</v>
      </c>
      <c r="BE303" s="181" t="b">
        <f t="shared" si="332"/>
        <v>1</v>
      </c>
      <c r="BF303" s="181" t="b">
        <f t="shared" si="332"/>
        <v>1</v>
      </c>
      <c r="BG303" s="181" t="b">
        <f t="shared" si="332"/>
        <v>1</v>
      </c>
      <c r="BH303" s="181" t="b">
        <f t="shared" si="332"/>
        <v>1</v>
      </c>
      <c r="BI303" s="181" t="b">
        <f t="shared" si="332"/>
        <v>1</v>
      </c>
      <c r="BJ303" s="181" t="b">
        <f t="shared" si="332"/>
        <v>1</v>
      </c>
      <c r="BK303" s="181" t="b">
        <f t="shared" si="332"/>
        <v>1</v>
      </c>
      <c r="BL303" s="181" t="b">
        <f t="shared" si="332"/>
        <v>1</v>
      </c>
      <c r="BM303" s="181" t="b">
        <f t="shared" si="332"/>
        <v>1</v>
      </c>
      <c r="BN303" s="181" t="b">
        <f>(ROUND(SUM(BN288:BN301)-BN302,0)=0)</f>
        <v>1</v>
      </c>
      <c r="BO303" s="181" t="b">
        <f>(ROUND(SUM(BO288:BO301)-BO302,0)=0)</f>
        <v>1</v>
      </c>
      <c r="BP303" s="181" t="b">
        <f>(ROUND(SUM(BP288:BP301)-BP302,0)=0)</f>
        <v>1</v>
      </c>
      <c r="BQ303" s="181" t="b">
        <f t="shared" ref="BQ303:CD303" si="333">(ROUND(SUM(BQ288:BQ301)-BQ302,0)=0)</f>
        <v>1</v>
      </c>
      <c r="BR303" s="181" t="b">
        <f t="shared" si="333"/>
        <v>1</v>
      </c>
      <c r="BS303" s="181" t="b">
        <f t="shared" si="333"/>
        <v>1</v>
      </c>
      <c r="BT303" s="181" t="b">
        <f t="shared" si="333"/>
        <v>1</v>
      </c>
      <c r="BU303" s="181" t="b">
        <f t="shared" si="333"/>
        <v>1</v>
      </c>
      <c r="BV303" s="181" t="b">
        <f t="shared" si="333"/>
        <v>1</v>
      </c>
      <c r="BW303" s="181" t="b">
        <f t="shared" si="333"/>
        <v>1</v>
      </c>
      <c r="BX303" s="181" t="b">
        <f t="shared" si="333"/>
        <v>1</v>
      </c>
      <c r="BY303" s="181" t="b">
        <f t="shared" si="333"/>
        <v>1</v>
      </c>
      <c r="BZ303" s="181" t="b">
        <f t="shared" si="333"/>
        <v>1</v>
      </c>
      <c r="CA303" s="181" t="b">
        <f t="shared" si="333"/>
        <v>1</v>
      </c>
      <c r="CB303" s="181" t="b">
        <f t="shared" si="333"/>
        <v>1</v>
      </c>
      <c r="CC303" s="181" t="b">
        <f t="shared" si="333"/>
        <v>1</v>
      </c>
      <c r="CD303" s="181" t="b">
        <f t="shared" si="333"/>
        <v>1</v>
      </c>
      <c r="CG303" s="14"/>
      <c r="CH303" s="14"/>
    </row>
    <row r="304" spans="5:86" ht="12" outlineLevel="1">
      <c r="E304" s="67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G304" s="14"/>
      <c r="CH304" s="14"/>
    </row>
    <row r="305" spans="2:86" outlineLevel="1">
      <c r="B305" s="86" t="s">
        <v>261</v>
      </c>
      <c r="BR305"/>
      <c r="BS305"/>
      <c r="CG305" s="14"/>
      <c r="CH305" s="14"/>
    </row>
    <row r="306" spans="2:86" outlineLevel="1">
      <c r="E306" s="16"/>
      <c r="BR306"/>
      <c r="BS306"/>
      <c r="CG306" s="14"/>
      <c r="CH306" s="14"/>
    </row>
    <row r="307" spans="2:86" outlineLevel="1">
      <c r="C307" s="75" t="s">
        <v>263</v>
      </c>
      <c r="BR307"/>
      <c r="BS307"/>
      <c r="CG307" s="14"/>
      <c r="CH307" s="14"/>
    </row>
    <row r="308" spans="2:86" outlineLevel="1">
      <c r="BR308"/>
      <c r="BS308"/>
      <c r="CG308" s="14"/>
      <c r="CH308" s="14"/>
    </row>
    <row r="309" spans="2:86" outlineLevel="1">
      <c r="D309" s="75" t="s">
        <v>262</v>
      </c>
      <c r="BR309"/>
      <c r="BS309"/>
      <c r="CG309" s="14"/>
      <c r="CH309" s="14"/>
    </row>
    <row r="310" spans="2:86" outlineLevel="1">
      <c r="E310" s="62" t="s">
        <v>231</v>
      </c>
      <c r="J310" t="s">
        <v>83</v>
      </c>
      <c r="K310" s="97" t="str">
        <f t="array" ref="K310">IF(OR(L310:BM310&lt;0,L310:BM310&gt;1),"error","ok")</f>
        <v>ok</v>
      </c>
      <c r="T310" s="171">
        <f t="shared" ref="T310:AV310" si="334">T206</f>
        <v>0.17749999999999999</v>
      </c>
      <c r="U310" s="171">
        <f t="shared" si="334"/>
        <v>0.17749999999999999</v>
      </c>
      <c r="V310" s="171">
        <f t="shared" si="334"/>
        <v>0.17749999999999999</v>
      </c>
      <c r="W310" s="171">
        <f t="shared" si="334"/>
        <v>0.17749999999999999</v>
      </c>
      <c r="X310" s="171">
        <f t="shared" si="334"/>
        <v>0.17749999999999999</v>
      </c>
      <c r="Y310" s="171">
        <f t="shared" si="334"/>
        <v>0.17749999999999999</v>
      </c>
      <c r="Z310" s="171">
        <f t="shared" si="334"/>
        <v>0.17749999999999999</v>
      </c>
      <c r="AA310" s="171">
        <f t="shared" si="334"/>
        <v>0.1875</v>
      </c>
      <c r="AB310" s="171">
        <f t="shared" si="334"/>
        <v>0.1925</v>
      </c>
      <c r="AC310" s="171">
        <f t="shared" si="334"/>
        <v>0.19750000000000001</v>
      </c>
      <c r="AD310" s="171">
        <f t="shared" si="334"/>
        <v>0.20250000000000001</v>
      </c>
      <c r="AE310" s="171">
        <f t="shared" si="334"/>
        <v>0.20750000000000002</v>
      </c>
      <c r="AF310" s="171">
        <f t="shared" si="334"/>
        <v>0.21250000000000002</v>
      </c>
      <c r="AG310" s="171">
        <f t="shared" si="334"/>
        <v>0.21750000000000003</v>
      </c>
      <c r="AH310" s="171">
        <f t="shared" si="334"/>
        <v>0.22250000000000003</v>
      </c>
      <c r="AI310" s="171">
        <f t="shared" si="334"/>
        <v>0.22750000000000004</v>
      </c>
      <c r="AJ310" s="171">
        <f t="shared" si="334"/>
        <v>0.23250000000000004</v>
      </c>
      <c r="AK310" s="171">
        <f t="shared" si="334"/>
        <v>0.23750000000000004</v>
      </c>
      <c r="AL310" s="171">
        <f t="shared" si="334"/>
        <v>0.23750000000000004</v>
      </c>
      <c r="AM310" s="171">
        <f t="shared" si="334"/>
        <v>0.23750000000000004</v>
      </c>
      <c r="AN310" s="171">
        <f t="shared" si="334"/>
        <v>0.23750000000000004</v>
      </c>
      <c r="AO310" s="171">
        <f t="shared" si="334"/>
        <v>0.23750000000000004</v>
      </c>
      <c r="AP310" s="171">
        <f t="shared" si="334"/>
        <v>0.23750000000000004</v>
      </c>
      <c r="AQ310" s="171">
        <f t="shared" si="334"/>
        <v>0.23750000000000004</v>
      </c>
      <c r="AR310" s="171">
        <f t="shared" si="334"/>
        <v>0.23750000000000004</v>
      </c>
      <c r="AS310" s="171">
        <f t="shared" si="334"/>
        <v>0.23750000000000004</v>
      </c>
      <c r="AT310" s="171">
        <f t="shared" si="334"/>
        <v>0.23750000000000004</v>
      </c>
      <c r="AU310" s="171">
        <f t="shared" si="334"/>
        <v>0.23750000000000004</v>
      </c>
      <c r="AV310" s="171">
        <f t="shared" si="334"/>
        <v>0.23750000000000004</v>
      </c>
      <c r="AW310" s="171">
        <f t="shared" ref="AW310:BM310" si="335">AW206</f>
        <v>0.23750000000000004</v>
      </c>
      <c r="AX310" s="171">
        <f t="shared" si="335"/>
        <v>0.23750000000000004</v>
      </c>
      <c r="AY310" s="171">
        <f t="shared" si="335"/>
        <v>0.23750000000000004</v>
      </c>
      <c r="AZ310" s="171">
        <f t="shared" si="335"/>
        <v>0.23750000000000004</v>
      </c>
      <c r="BA310" s="171">
        <f t="shared" si="335"/>
        <v>0.23750000000000004</v>
      </c>
      <c r="BB310" s="171">
        <f t="shared" si="335"/>
        <v>0.23750000000000004</v>
      </c>
      <c r="BC310" s="171">
        <f t="shared" si="335"/>
        <v>0.23750000000000004</v>
      </c>
      <c r="BD310" s="171">
        <f t="shared" si="335"/>
        <v>0.23750000000000004</v>
      </c>
      <c r="BE310" s="171">
        <f t="shared" si="335"/>
        <v>0.23750000000000004</v>
      </c>
      <c r="BF310" s="171">
        <f t="shared" si="335"/>
        <v>0.23750000000000004</v>
      </c>
      <c r="BG310" s="171">
        <f t="shared" si="335"/>
        <v>0.23750000000000004</v>
      </c>
      <c r="BH310" s="171">
        <f t="shared" si="335"/>
        <v>0.23750000000000004</v>
      </c>
      <c r="BI310" s="171">
        <f t="shared" si="335"/>
        <v>0.23750000000000004</v>
      </c>
      <c r="BJ310" s="171">
        <f t="shared" si="335"/>
        <v>0.23750000000000004</v>
      </c>
      <c r="BK310" s="171">
        <f t="shared" si="335"/>
        <v>0.23750000000000004</v>
      </c>
      <c r="BL310" s="171">
        <f t="shared" si="335"/>
        <v>0.23750000000000004</v>
      </c>
      <c r="BM310" s="171">
        <f t="shared" si="335"/>
        <v>0.23750000000000004</v>
      </c>
      <c r="BN310" s="171">
        <f>BN206</f>
        <v>0.23750000000000004</v>
      </c>
      <c r="BO310" s="171">
        <f>BO206</f>
        <v>0.23750000000000004</v>
      </c>
      <c r="BP310" s="171">
        <f>BP206</f>
        <v>0.23750000000000004</v>
      </c>
      <c r="BQ310" s="171">
        <f t="shared" ref="BQ310:CD310" si="336">BQ206</f>
        <v>0.23750000000000004</v>
      </c>
      <c r="BR310" s="171">
        <f t="shared" si="336"/>
        <v>0.23750000000000004</v>
      </c>
      <c r="BS310" s="171">
        <f t="shared" si="336"/>
        <v>0.23750000000000004</v>
      </c>
      <c r="BT310" s="171">
        <f t="shared" si="336"/>
        <v>0.23750000000000004</v>
      </c>
      <c r="BU310" s="171">
        <f t="shared" si="336"/>
        <v>0.23750000000000004</v>
      </c>
      <c r="BV310" s="171">
        <f t="shared" si="336"/>
        <v>0.23750000000000004</v>
      </c>
      <c r="BW310" s="171">
        <f t="shared" si="336"/>
        <v>0.23750000000000004</v>
      </c>
      <c r="BX310" s="171">
        <f t="shared" si="336"/>
        <v>0.23750000000000004</v>
      </c>
      <c r="BY310" s="171">
        <f t="shared" si="336"/>
        <v>0.23750000000000004</v>
      </c>
      <c r="BZ310" s="171">
        <f t="shared" si="336"/>
        <v>0.23750000000000004</v>
      </c>
      <c r="CA310" s="171">
        <f t="shared" si="336"/>
        <v>0.23750000000000004</v>
      </c>
      <c r="CB310" s="171">
        <f t="shared" si="336"/>
        <v>0.23750000000000004</v>
      </c>
      <c r="CC310" s="171">
        <f t="shared" si="336"/>
        <v>0.23750000000000004</v>
      </c>
      <c r="CD310" s="171">
        <f t="shared" si="336"/>
        <v>0.23750000000000004</v>
      </c>
      <c r="CG310" s="14"/>
      <c r="CH310" s="14"/>
    </row>
    <row r="311" spans="2:86" outlineLevel="1">
      <c r="E311" s="16"/>
      <c r="BR311"/>
      <c r="BS311"/>
      <c r="CG311" s="14"/>
      <c r="CH311" s="14"/>
    </row>
    <row r="312" spans="2:86" outlineLevel="1">
      <c r="C312" s="75" t="s">
        <v>265</v>
      </c>
      <c r="BR312"/>
      <c r="BS312"/>
      <c r="CG312" s="14"/>
      <c r="CH312" s="14"/>
    </row>
    <row r="313" spans="2:86" outlineLevel="1">
      <c r="BR313"/>
      <c r="BS313"/>
      <c r="CG313" s="14"/>
      <c r="CH313" s="14"/>
    </row>
    <row r="314" spans="2:86" outlineLevel="1">
      <c r="D314" s="75" t="s">
        <v>266</v>
      </c>
      <c r="BR314"/>
      <c r="BS314"/>
      <c r="CG314" s="14"/>
      <c r="CH314" s="14"/>
    </row>
    <row r="315" spans="2:86" outlineLevel="1">
      <c r="E315" s="62" t="s">
        <v>231</v>
      </c>
      <c r="J315" t="s">
        <v>83</v>
      </c>
      <c r="K315" s="97" t="str">
        <f t="array" ref="K315">IF(OR(L315:BM315&lt;0,L315:BM315&gt;1),"error","ok")</f>
        <v>ok</v>
      </c>
      <c r="T315" s="171">
        <f t="shared" ref="T315:BN315" si="337">T259</f>
        <v>0</v>
      </c>
      <c r="U315" s="171">
        <f t="shared" si="337"/>
        <v>0</v>
      </c>
      <c r="V315" s="171">
        <f t="shared" si="337"/>
        <v>0</v>
      </c>
      <c r="W315" s="171">
        <f t="shared" si="337"/>
        <v>0</v>
      </c>
      <c r="X315" s="171">
        <f t="shared" si="337"/>
        <v>0.1109046701336045</v>
      </c>
      <c r="Y315" s="171">
        <f t="shared" si="337"/>
        <v>0.20109160814432636</v>
      </c>
      <c r="Z315" s="171">
        <f t="shared" si="337"/>
        <v>0.27364074592710863</v>
      </c>
      <c r="AA315" s="171">
        <f t="shared" si="337"/>
        <v>0.32940471632095281</v>
      </c>
      <c r="AB315" s="171">
        <f t="shared" si="337"/>
        <v>0.3687985797595924</v>
      </c>
      <c r="AC315" s="171">
        <f t="shared" si="337"/>
        <v>0.36879798347875181</v>
      </c>
      <c r="AD315" s="171">
        <f t="shared" si="337"/>
        <v>0.36879781487552854</v>
      </c>
      <c r="AE315" s="171">
        <f t="shared" si="337"/>
        <v>0.36879776720153057</v>
      </c>
      <c r="AF315" s="171">
        <f t="shared" si="337"/>
        <v>0.36879775372129542</v>
      </c>
      <c r="AG315" s="171">
        <f t="shared" si="337"/>
        <v>0.36879774990964187</v>
      </c>
      <c r="AH315" s="171">
        <f t="shared" si="337"/>
        <v>0.36879774883186367</v>
      </c>
      <c r="AI315" s="171">
        <f t="shared" si="337"/>
        <v>0.36879774852711278</v>
      </c>
      <c r="AJ315" s="171">
        <f t="shared" si="337"/>
        <v>0.3687977484409416</v>
      </c>
      <c r="AK315" s="171">
        <f t="shared" si="337"/>
        <v>0.36879774841657609</v>
      </c>
      <c r="AL315" s="171">
        <f t="shared" si="337"/>
        <v>0.36879774840968638</v>
      </c>
      <c r="AM315" s="171">
        <f t="shared" si="337"/>
        <v>0.36879774840773827</v>
      </c>
      <c r="AN315" s="171">
        <f t="shared" si="337"/>
        <v>0.36879774840718749</v>
      </c>
      <c r="AO315" s="171">
        <f t="shared" si="337"/>
        <v>0.36879774840703172</v>
      </c>
      <c r="AP315" s="171">
        <f t="shared" si="337"/>
        <v>0.36879774840698776</v>
      </c>
      <c r="AQ315" s="171">
        <f t="shared" si="337"/>
        <v>0.36879774840697532</v>
      </c>
      <c r="AR315" s="171">
        <f t="shared" si="337"/>
        <v>0.36879774840697166</v>
      </c>
      <c r="AS315" s="171">
        <f t="shared" si="337"/>
        <v>0.36879774840697066</v>
      </c>
      <c r="AT315" s="171">
        <f t="shared" si="337"/>
        <v>0.36879774840697044</v>
      </c>
      <c r="AU315" s="171">
        <f t="shared" si="337"/>
        <v>0.36879774840697022</v>
      </c>
      <c r="AV315" s="171">
        <f t="shared" si="337"/>
        <v>0.36879774840697033</v>
      </c>
      <c r="AW315" s="171">
        <f t="shared" si="337"/>
        <v>0.36879774840697044</v>
      </c>
      <c r="AX315" s="171">
        <f t="shared" si="337"/>
        <v>0.36879774840697044</v>
      </c>
      <c r="AY315" s="171">
        <f t="shared" si="337"/>
        <v>0.36879774840697044</v>
      </c>
      <c r="AZ315" s="171">
        <f t="shared" si="337"/>
        <v>0.36879774840697044</v>
      </c>
      <c r="BA315" s="171">
        <f t="shared" si="337"/>
        <v>0.36879774840697044</v>
      </c>
      <c r="BB315" s="171">
        <f t="shared" si="337"/>
        <v>0.36879774840697044</v>
      </c>
      <c r="BC315" s="171">
        <f t="shared" si="337"/>
        <v>0.36879774840697044</v>
      </c>
      <c r="BD315" s="171">
        <f t="shared" si="337"/>
        <v>0.36879774840697044</v>
      </c>
      <c r="BE315" s="171">
        <f t="shared" si="337"/>
        <v>0.36879774840697044</v>
      </c>
      <c r="BF315" s="171">
        <f t="shared" si="337"/>
        <v>0.36879774840697044</v>
      </c>
      <c r="BG315" s="171">
        <f t="shared" si="337"/>
        <v>0.36879774840697044</v>
      </c>
      <c r="BH315" s="171">
        <f t="shared" si="337"/>
        <v>0.36879774840697044</v>
      </c>
      <c r="BI315" s="171">
        <f t="shared" si="337"/>
        <v>0.36879774840697044</v>
      </c>
      <c r="BJ315" s="171">
        <f t="shared" si="337"/>
        <v>0.36879774840697044</v>
      </c>
      <c r="BK315" s="171">
        <f t="shared" si="337"/>
        <v>0.36879774840697044</v>
      </c>
      <c r="BL315" s="171">
        <f t="shared" si="337"/>
        <v>0.36879774840697044</v>
      </c>
      <c r="BM315" s="171">
        <f t="shared" si="337"/>
        <v>0.36879774840697044</v>
      </c>
      <c r="BN315" s="171">
        <f t="shared" si="337"/>
        <v>0.36879774840697044</v>
      </c>
      <c r="BO315" s="171">
        <f>BO259</f>
        <v>0.36879774840697044</v>
      </c>
      <c r="BP315" s="171">
        <f>BP259</f>
        <v>0.36879774840697044</v>
      </c>
      <c r="BQ315" s="171">
        <f t="shared" ref="BQ315:CD315" si="338">BQ259</f>
        <v>0.36879774840697044</v>
      </c>
      <c r="BR315" s="171">
        <f t="shared" si="338"/>
        <v>0.36879774840697044</v>
      </c>
      <c r="BS315" s="171">
        <f t="shared" si="338"/>
        <v>0.36879774840697044</v>
      </c>
      <c r="BT315" s="171">
        <f t="shared" si="338"/>
        <v>0.36879774840697044</v>
      </c>
      <c r="BU315" s="171">
        <f t="shared" si="338"/>
        <v>0.36879774840697044</v>
      </c>
      <c r="BV315" s="171">
        <f t="shared" si="338"/>
        <v>0.36879774840697044</v>
      </c>
      <c r="BW315" s="171">
        <f t="shared" si="338"/>
        <v>0.36879774840697044</v>
      </c>
      <c r="BX315" s="171">
        <f t="shared" si="338"/>
        <v>0.36879774840697044</v>
      </c>
      <c r="BY315" s="171">
        <f t="shared" si="338"/>
        <v>0.36879774840697044</v>
      </c>
      <c r="BZ315" s="171">
        <f t="shared" si="338"/>
        <v>0.36879774840697044</v>
      </c>
      <c r="CA315" s="171">
        <f t="shared" si="338"/>
        <v>0.36879774840697044</v>
      </c>
      <c r="CB315" s="171">
        <f t="shared" si="338"/>
        <v>0.36879774840697044</v>
      </c>
      <c r="CC315" s="171">
        <f t="shared" si="338"/>
        <v>0.36879774840697044</v>
      </c>
      <c r="CD315" s="171">
        <f t="shared" si="338"/>
        <v>0.36879774840697044</v>
      </c>
      <c r="CG315" s="14"/>
      <c r="CH315" s="14"/>
    </row>
    <row r="316" spans="2:86" outlineLevel="1">
      <c r="E316" s="62" t="s">
        <v>254</v>
      </c>
      <c r="J316" t="s">
        <v>83</v>
      </c>
      <c r="K316" s="97" t="e">
        <f t="array" ref="K316">IF(OR(R316:BM316&lt;0,R316:BM316&gt;1),"error","ok")</f>
        <v>#DIV/0!</v>
      </c>
      <c r="T316" s="119" t="e">
        <f t="shared" ref="T316:BN316" si="339">T246*T239/(1-T246)*(T236-1)</f>
        <v>#DIV/0!</v>
      </c>
      <c r="U316" s="119" t="e">
        <f t="shared" si="339"/>
        <v>#DIV/0!</v>
      </c>
      <c r="V316" s="119" t="e">
        <f t="shared" si="339"/>
        <v>#DIV/0!</v>
      </c>
      <c r="W316" s="119" t="e">
        <f t="shared" si="339"/>
        <v>#DIV/0!</v>
      </c>
      <c r="X316" s="119">
        <f t="shared" si="339"/>
        <v>0.9284</v>
      </c>
      <c r="Y316" s="119">
        <f t="shared" si="339"/>
        <v>0.85680000000000001</v>
      </c>
      <c r="Z316" s="119">
        <f t="shared" si="339"/>
        <v>0.78520000000000001</v>
      </c>
      <c r="AA316" s="119">
        <f t="shared" si="339"/>
        <v>0.71360000000000001</v>
      </c>
      <c r="AB316" s="119">
        <f t="shared" si="339"/>
        <v>0.64200000000000002</v>
      </c>
      <c r="AC316" s="119">
        <f t="shared" si="339"/>
        <v>0.64200000000000002</v>
      </c>
      <c r="AD316" s="119">
        <f t="shared" si="339"/>
        <v>0.64200000000000002</v>
      </c>
      <c r="AE316" s="119">
        <f t="shared" si="339"/>
        <v>0.64200000000000002</v>
      </c>
      <c r="AF316" s="119">
        <f t="shared" si="339"/>
        <v>0.64200000000000002</v>
      </c>
      <c r="AG316" s="119">
        <f t="shared" si="339"/>
        <v>0.64200000000000002</v>
      </c>
      <c r="AH316" s="119">
        <f t="shared" si="339"/>
        <v>0.64200000000000002</v>
      </c>
      <c r="AI316" s="119">
        <f t="shared" si="339"/>
        <v>0.64200000000000002</v>
      </c>
      <c r="AJ316" s="119">
        <f t="shared" si="339"/>
        <v>0.64200000000000002</v>
      </c>
      <c r="AK316" s="119">
        <f t="shared" si="339"/>
        <v>0.64200000000000002</v>
      </c>
      <c r="AL316" s="119">
        <f t="shared" si="339"/>
        <v>0.64200000000000002</v>
      </c>
      <c r="AM316" s="119">
        <f t="shared" si="339"/>
        <v>0.64200000000000002</v>
      </c>
      <c r="AN316" s="119">
        <f t="shared" si="339"/>
        <v>0.64200000000000002</v>
      </c>
      <c r="AO316" s="119">
        <f t="shared" si="339"/>
        <v>0.64200000000000002</v>
      </c>
      <c r="AP316" s="119">
        <f t="shared" si="339"/>
        <v>0.64200000000000002</v>
      </c>
      <c r="AQ316" s="119">
        <f t="shared" si="339"/>
        <v>0.64200000000000002</v>
      </c>
      <c r="AR316" s="119">
        <f t="shared" si="339"/>
        <v>0.64200000000000002</v>
      </c>
      <c r="AS316" s="119">
        <f t="shared" si="339"/>
        <v>0.64200000000000002</v>
      </c>
      <c r="AT316" s="119">
        <f t="shared" si="339"/>
        <v>0.64200000000000002</v>
      </c>
      <c r="AU316" s="119">
        <f t="shared" si="339"/>
        <v>0.64200000000000002</v>
      </c>
      <c r="AV316" s="119">
        <f t="shared" si="339"/>
        <v>0.64200000000000002</v>
      </c>
      <c r="AW316" s="119">
        <f t="shared" si="339"/>
        <v>0.64200000000000002</v>
      </c>
      <c r="AX316" s="119">
        <f t="shared" si="339"/>
        <v>0.64200000000000002</v>
      </c>
      <c r="AY316" s="119">
        <f t="shared" si="339"/>
        <v>0.64200000000000002</v>
      </c>
      <c r="AZ316" s="119">
        <f t="shared" si="339"/>
        <v>0.64200000000000002</v>
      </c>
      <c r="BA316" s="119">
        <f t="shared" si="339"/>
        <v>0.64200000000000002</v>
      </c>
      <c r="BB316" s="119">
        <f t="shared" si="339"/>
        <v>0.64200000000000002</v>
      </c>
      <c r="BC316" s="119">
        <f t="shared" si="339"/>
        <v>0.64200000000000002</v>
      </c>
      <c r="BD316" s="119">
        <f t="shared" si="339"/>
        <v>0.64200000000000002</v>
      </c>
      <c r="BE316" s="119">
        <f t="shared" si="339"/>
        <v>0.64200000000000002</v>
      </c>
      <c r="BF316" s="119">
        <f t="shared" si="339"/>
        <v>0.64200000000000002</v>
      </c>
      <c r="BG316" s="119">
        <f t="shared" si="339"/>
        <v>0.64200000000000002</v>
      </c>
      <c r="BH316" s="119">
        <f t="shared" si="339"/>
        <v>0.64200000000000002</v>
      </c>
      <c r="BI316" s="119">
        <f t="shared" si="339"/>
        <v>0.64200000000000002</v>
      </c>
      <c r="BJ316" s="119">
        <f t="shared" si="339"/>
        <v>0.64200000000000002</v>
      </c>
      <c r="BK316" s="119">
        <f t="shared" si="339"/>
        <v>0.64200000000000002</v>
      </c>
      <c r="BL316" s="119">
        <f t="shared" si="339"/>
        <v>0.64200000000000002</v>
      </c>
      <c r="BM316" s="119">
        <f t="shared" si="339"/>
        <v>0.64200000000000002</v>
      </c>
      <c r="BN316" s="119">
        <f t="shared" si="339"/>
        <v>0.64200000000000002</v>
      </c>
      <c r="BO316" s="119">
        <f>BO246*BO239/(1-BO246)*(BO236-1)</f>
        <v>0.64200000000000002</v>
      </c>
      <c r="BP316" s="119">
        <f>BP246*BP239/(1-BP246)*(BP236-1)</f>
        <v>0.64200000000000002</v>
      </c>
      <c r="BQ316" s="119">
        <f t="shared" ref="BQ316:CD316" si="340">BQ246*BQ239/(1-BQ246)*(BQ236-1)</f>
        <v>0.64200000000000002</v>
      </c>
      <c r="BR316" s="119">
        <f t="shared" si="340"/>
        <v>0.64200000000000002</v>
      </c>
      <c r="BS316" s="119">
        <f t="shared" si="340"/>
        <v>0.64200000000000002</v>
      </c>
      <c r="BT316" s="119">
        <f t="shared" si="340"/>
        <v>0.64200000000000002</v>
      </c>
      <c r="BU316" s="119">
        <f t="shared" si="340"/>
        <v>0.64200000000000002</v>
      </c>
      <c r="BV316" s="119">
        <f t="shared" si="340"/>
        <v>0.64200000000000002</v>
      </c>
      <c r="BW316" s="119">
        <f t="shared" si="340"/>
        <v>0.64200000000000002</v>
      </c>
      <c r="BX316" s="119">
        <f t="shared" si="340"/>
        <v>0.64200000000000002</v>
      </c>
      <c r="BY316" s="119">
        <f t="shared" si="340"/>
        <v>0.64200000000000002</v>
      </c>
      <c r="BZ316" s="119">
        <f t="shared" si="340"/>
        <v>0.64200000000000002</v>
      </c>
      <c r="CA316" s="119">
        <f t="shared" si="340"/>
        <v>0.64200000000000002</v>
      </c>
      <c r="CB316" s="119">
        <f t="shared" si="340"/>
        <v>0.64200000000000002</v>
      </c>
      <c r="CC316" s="119">
        <f t="shared" si="340"/>
        <v>0.64200000000000002</v>
      </c>
      <c r="CD316" s="119">
        <f t="shared" si="340"/>
        <v>0.64200000000000002</v>
      </c>
      <c r="CG316" s="14"/>
      <c r="CH316" s="14"/>
    </row>
    <row r="317" spans="2:86" outlineLevel="1">
      <c r="E317" s="62" t="s">
        <v>264</v>
      </c>
      <c r="J317" t="s">
        <v>83</v>
      </c>
      <c r="K317" s="97" t="e">
        <f t="array" ref="K317">IF(OR(R317:BM317&lt;0,R317:BM317&gt;1),"error","ok")</f>
        <v>#DIV/0!</v>
      </c>
      <c r="T317" s="119" t="e">
        <f t="shared" ref="T317:BN317" si="341">T246*T246/(1-T246)*(T236-2)+T239*(T246/(1-T239))</f>
        <v>#DIV/0!</v>
      </c>
      <c r="U317" s="119" t="e">
        <f t="shared" si="341"/>
        <v>#DIV/0!</v>
      </c>
      <c r="V317" s="119" t="e">
        <f t="shared" si="341"/>
        <v>#DIV/0!</v>
      </c>
      <c r="W317" s="119" t="e">
        <f t="shared" si="341"/>
        <v>#DIV/0!</v>
      </c>
      <c r="X317" s="119">
        <f t="shared" si="341"/>
        <v>7.1599999999999997E-2</v>
      </c>
      <c r="Y317" s="119">
        <f t="shared" si="341"/>
        <v>0.14319999999999999</v>
      </c>
      <c r="Z317" s="119">
        <f t="shared" si="341"/>
        <v>0.21479999999999999</v>
      </c>
      <c r="AA317" s="119">
        <f t="shared" si="341"/>
        <v>0.28639999999999999</v>
      </c>
      <c r="AB317" s="119">
        <f t="shared" si="341"/>
        <v>0.35799999999999998</v>
      </c>
      <c r="AC317" s="119">
        <f t="shared" si="341"/>
        <v>0.35799999999999998</v>
      </c>
      <c r="AD317" s="119">
        <f t="shared" si="341"/>
        <v>0.35799999999999998</v>
      </c>
      <c r="AE317" s="119">
        <f t="shared" si="341"/>
        <v>0.35799999999999998</v>
      </c>
      <c r="AF317" s="119">
        <f t="shared" si="341"/>
        <v>0.35799999999999998</v>
      </c>
      <c r="AG317" s="119">
        <f t="shared" si="341"/>
        <v>0.35799999999999998</v>
      </c>
      <c r="AH317" s="119">
        <f t="shared" si="341"/>
        <v>0.35799999999999998</v>
      </c>
      <c r="AI317" s="119">
        <f t="shared" si="341"/>
        <v>0.35799999999999998</v>
      </c>
      <c r="AJ317" s="119">
        <f t="shared" si="341"/>
        <v>0.35799999999999998</v>
      </c>
      <c r="AK317" s="119">
        <f t="shared" si="341"/>
        <v>0.35799999999999998</v>
      </c>
      <c r="AL317" s="119">
        <f t="shared" si="341"/>
        <v>0.35799999999999998</v>
      </c>
      <c r="AM317" s="119">
        <f t="shared" si="341"/>
        <v>0.35799999999999998</v>
      </c>
      <c r="AN317" s="119">
        <f t="shared" si="341"/>
        <v>0.35799999999999998</v>
      </c>
      <c r="AO317" s="119">
        <f t="shared" si="341"/>
        <v>0.35799999999999998</v>
      </c>
      <c r="AP317" s="119">
        <f t="shared" si="341"/>
        <v>0.35799999999999998</v>
      </c>
      <c r="AQ317" s="119">
        <f t="shared" si="341"/>
        <v>0.35799999999999998</v>
      </c>
      <c r="AR317" s="119">
        <f t="shared" si="341"/>
        <v>0.35799999999999998</v>
      </c>
      <c r="AS317" s="119">
        <f t="shared" si="341"/>
        <v>0.35799999999999998</v>
      </c>
      <c r="AT317" s="119">
        <f t="shared" si="341"/>
        <v>0.35799999999999998</v>
      </c>
      <c r="AU317" s="119">
        <f t="shared" si="341"/>
        <v>0.35799999999999998</v>
      </c>
      <c r="AV317" s="119">
        <f t="shared" si="341"/>
        <v>0.35799999999999998</v>
      </c>
      <c r="AW317" s="119">
        <f t="shared" si="341"/>
        <v>0.35799999999999998</v>
      </c>
      <c r="AX317" s="119">
        <f t="shared" si="341"/>
        <v>0.35799999999999998</v>
      </c>
      <c r="AY317" s="119">
        <f t="shared" si="341"/>
        <v>0.35799999999999998</v>
      </c>
      <c r="AZ317" s="119">
        <f t="shared" si="341"/>
        <v>0.35799999999999998</v>
      </c>
      <c r="BA317" s="119">
        <f t="shared" si="341"/>
        <v>0.35799999999999998</v>
      </c>
      <c r="BB317" s="119">
        <f t="shared" si="341"/>
        <v>0.35799999999999998</v>
      </c>
      <c r="BC317" s="119">
        <f t="shared" si="341"/>
        <v>0.35799999999999998</v>
      </c>
      <c r="BD317" s="119">
        <f t="shared" si="341"/>
        <v>0.35799999999999998</v>
      </c>
      <c r="BE317" s="119">
        <f t="shared" si="341"/>
        <v>0.35799999999999998</v>
      </c>
      <c r="BF317" s="119">
        <f t="shared" si="341"/>
        <v>0.35799999999999998</v>
      </c>
      <c r="BG317" s="119">
        <f t="shared" si="341"/>
        <v>0.35799999999999998</v>
      </c>
      <c r="BH317" s="119">
        <f t="shared" si="341"/>
        <v>0.35799999999999998</v>
      </c>
      <c r="BI317" s="119">
        <f t="shared" si="341"/>
        <v>0.35799999999999998</v>
      </c>
      <c r="BJ317" s="119">
        <f t="shared" si="341"/>
        <v>0.35799999999999998</v>
      </c>
      <c r="BK317" s="119">
        <f t="shared" si="341"/>
        <v>0.35799999999999998</v>
      </c>
      <c r="BL317" s="119">
        <f t="shared" si="341"/>
        <v>0.35799999999999998</v>
      </c>
      <c r="BM317" s="119">
        <f t="shared" si="341"/>
        <v>0.35799999999999998</v>
      </c>
      <c r="BN317" s="119">
        <f t="shared" si="341"/>
        <v>0.35799999999999998</v>
      </c>
      <c r="BO317" s="119">
        <f>BO246*BO246/(1-BO246)*(BO236-2)+BO239*(BO246/(1-BO239))</f>
        <v>0.35799999999999998</v>
      </c>
      <c r="BP317" s="119">
        <f>BP246*BP246/(1-BP246)*(BP236-2)+BP239*(BP246/(1-BP239))</f>
        <v>0.35799999999999998</v>
      </c>
      <c r="BQ317" s="119">
        <f t="shared" ref="BQ317:CD317" si="342">BQ246*BQ246/(1-BQ246)*(BQ236-2)+BQ239*(BQ246/(1-BQ239))</f>
        <v>0.35799999999999998</v>
      </c>
      <c r="BR317" s="119">
        <f t="shared" si="342"/>
        <v>0.35799999999999998</v>
      </c>
      <c r="BS317" s="119">
        <f t="shared" si="342"/>
        <v>0.35799999999999998</v>
      </c>
      <c r="BT317" s="119">
        <f t="shared" si="342"/>
        <v>0.35799999999999998</v>
      </c>
      <c r="BU317" s="119">
        <f t="shared" si="342"/>
        <v>0.35799999999999998</v>
      </c>
      <c r="BV317" s="119">
        <f t="shared" si="342"/>
        <v>0.35799999999999998</v>
      </c>
      <c r="BW317" s="119">
        <f t="shared" si="342"/>
        <v>0.35799999999999998</v>
      </c>
      <c r="BX317" s="119">
        <f t="shared" si="342"/>
        <v>0.35799999999999998</v>
      </c>
      <c r="BY317" s="119">
        <f t="shared" si="342"/>
        <v>0.35799999999999998</v>
      </c>
      <c r="BZ317" s="119">
        <f t="shared" si="342"/>
        <v>0.35799999999999998</v>
      </c>
      <c r="CA317" s="119">
        <f t="shared" si="342"/>
        <v>0.35799999999999998</v>
      </c>
      <c r="CB317" s="119">
        <f t="shared" si="342"/>
        <v>0.35799999999999998</v>
      </c>
      <c r="CC317" s="119">
        <f t="shared" si="342"/>
        <v>0.35799999999999998</v>
      </c>
      <c r="CD317" s="119">
        <f t="shared" si="342"/>
        <v>0.35799999999999998</v>
      </c>
      <c r="CG317" s="14"/>
      <c r="CH317" s="14"/>
    </row>
    <row r="318" spans="2:86" ht="12" outlineLevel="1">
      <c r="E318" s="81" t="s">
        <v>110</v>
      </c>
      <c r="K318" s="97" t="e">
        <f t="array" ref="K318">IF(OR(R318:BM318&lt;0,R318:BM318&gt;1),"error","ok")</f>
        <v>#DIV/0!</v>
      </c>
      <c r="T318" s="178" t="e">
        <f t="shared" ref="T318:BN318" si="343">ROUND(T316+T317*(T236-1),6)</f>
        <v>#DIV/0!</v>
      </c>
      <c r="U318" s="178" t="e">
        <f t="shared" si="343"/>
        <v>#DIV/0!</v>
      </c>
      <c r="V318" s="178" t="e">
        <f t="shared" si="343"/>
        <v>#DIV/0!</v>
      </c>
      <c r="W318" s="178" t="e">
        <f t="shared" si="343"/>
        <v>#DIV/0!</v>
      </c>
      <c r="X318" s="178">
        <f t="shared" si="343"/>
        <v>1</v>
      </c>
      <c r="Y318" s="178">
        <f t="shared" si="343"/>
        <v>1</v>
      </c>
      <c r="Z318" s="178">
        <f t="shared" si="343"/>
        <v>1</v>
      </c>
      <c r="AA318" s="178">
        <f t="shared" si="343"/>
        <v>1</v>
      </c>
      <c r="AB318" s="178">
        <f t="shared" si="343"/>
        <v>1</v>
      </c>
      <c r="AC318" s="178">
        <f t="shared" si="343"/>
        <v>1</v>
      </c>
      <c r="AD318" s="178">
        <f t="shared" si="343"/>
        <v>1</v>
      </c>
      <c r="AE318" s="178">
        <f t="shared" si="343"/>
        <v>1</v>
      </c>
      <c r="AF318" s="178">
        <f t="shared" si="343"/>
        <v>1</v>
      </c>
      <c r="AG318" s="178">
        <f t="shared" si="343"/>
        <v>1</v>
      </c>
      <c r="AH318" s="178">
        <f t="shared" si="343"/>
        <v>1</v>
      </c>
      <c r="AI318" s="178">
        <f t="shared" si="343"/>
        <v>1</v>
      </c>
      <c r="AJ318" s="178">
        <f t="shared" si="343"/>
        <v>1</v>
      </c>
      <c r="AK318" s="178">
        <f t="shared" si="343"/>
        <v>1</v>
      </c>
      <c r="AL318" s="178">
        <f t="shared" si="343"/>
        <v>1</v>
      </c>
      <c r="AM318" s="178">
        <f t="shared" si="343"/>
        <v>1</v>
      </c>
      <c r="AN318" s="178">
        <f t="shared" si="343"/>
        <v>1</v>
      </c>
      <c r="AO318" s="178">
        <f t="shared" si="343"/>
        <v>1</v>
      </c>
      <c r="AP318" s="178">
        <f t="shared" si="343"/>
        <v>1</v>
      </c>
      <c r="AQ318" s="178">
        <f t="shared" si="343"/>
        <v>1</v>
      </c>
      <c r="AR318" s="178">
        <f t="shared" si="343"/>
        <v>1</v>
      </c>
      <c r="AS318" s="178">
        <f t="shared" si="343"/>
        <v>1</v>
      </c>
      <c r="AT318" s="178">
        <f t="shared" si="343"/>
        <v>1</v>
      </c>
      <c r="AU318" s="178">
        <f t="shared" si="343"/>
        <v>1</v>
      </c>
      <c r="AV318" s="178">
        <f t="shared" si="343"/>
        <v>1</v>
      </c>
      <c r="AW318" s="178">
        <f t="shared" si="343"/>
        <v>1</v>
      </c>
      <c r="AX318" s="178">
        <f t="shared" si="343"/>
        <v>1</v>
      </c>
      <c r="AY318" s="178">
        <f t="shared" si="343"/>
        <v>1</v>
      </c>
      <c r="AZ318" s="178">
        <f t="shared" si="343"/>
        <v>1</v>
      </c>
      <c r="BA318" s="178">
        <f t="shared" si="343"/>
        <v>1</v>
      </c>
      <c r="BB318" s="178">
        <f t="shared" si="343"/>
        <v>1</v>
      </c>
      <c r="BC318" s="178">
        <f t="shared" si="343"/>
        <v>1</v>
      </c>
      <c r="BD318" s="178">
        <f t="shared" si="343"/>
        <v>1</v>
      </c>
      <c r="BE318" s="178">
        <f t="shared" si="343"/>
        <v>1</v>
      </c>
      <c r="BF318" s="178">
        <f t="shared" si="343"/>
        <v>1</v>
      </c>
      <c r="BG318" s="178">
        <f t="shared" si="343"/>
        <v>1</v>
      </c>
      <c r="BH318" s="178">
        <f t="shared" si="343"/>
        <v>1</v>
      </c>
      <c r="BI318" s="178">
        <f t="shared" si="343"/>
        <v>1</v>
      </c>
      <c r="BJ318" s="178">
        <f t="shared" si="343"/>
        <v>1</v>
      </c>
      <c r="BK318" s="178">
        <f t="shared" si="343"/>
        <v>1</v>
      </c>
      <c r="BL318" s="178">
        <f t="shared" si="343"/>
        <v>1</v>
      </c>
      <c r="BM318" s="178">
        <f t="shared" si="343"/>
        <v>1</v>
      </c>
      <c r="BN318" s="178">
        <f t="shared" si="343"/>
        <v>1</v>
      </c>
      <c r="BO318" s="178">
        <f>ROUND(BO316+BO317*(BO236-1),6)</f>
        <v>1</v>
      </c>
      <c r="BP318" s="178">
        <f>ROUND(BP316+BP317*(BP236-1),6)</f>
        <v>1</v>
      </c>
      <c r="BQ318" s="178">
        <f t="shared" ref="BQ318:CD318" si="344">ROUND(BQ316+BQ317*(BQ236-1),6)</f>
        <v>1</v>
      </c>
      <c r="BR318" s="178">
        <f t="shared" si="344"/>
        <v>1</v>
      </c>
      <c r="BS318" s="178">
        <f t="shared" si="344"/>
        <v>1</v>
      </c>
      <c r="BT318" s="178">
        <f t="shared" si="344"/>
        <v>1</v>
      </c>
      <c r="BU318" s="178">
        <f t="shared" si="344"/>
        <v>1</v>
      </c>
      <c r="BV318" s="178">
        <f t="shared" si="344"/>
        <v>1</v>
      </c>
      <c r="BW318" s="178">
        <f t="shared" si="344"/>
        <v>1</v>
      </c>
      <c r="BX318" s="178">
        <f t="shared" si="344"/>
        <v>1</v>
      </c>
      <c r="BY318" s="178">
        <f t="shared" si="344"/>
        <v>1</v>
      </c>
      <c r="BZ318" s="178">
        <f t="shared" si="344"/>
        <v>1</v>
      </c>
      <c r="CA318" s="178">
        <f t="shared" si="344"/>
        <v>1</v>
      </c>
      <c r="CB318" s="178">
        <f t="shared" si="344"/>
        <v>1</v>
      </c>
      <c r="CC318" s="178">
        <f t="shared" si="344"/>
        <v>1</v>
      </c>
      <c r="CD318" s="178">
        <f t="shared" si="344"/>
        <v>1</v>
      </c>
      <c r="CG318" s="14"/>
      <c r="CH318" s="14"/>
    </row>
    <row r="319" spans="2:86" outlineLevel="1">
      <c r="B319" s="86"/>
      <c r="BR319"/>
      <c r="BS319"/>
      <c r="CG319" s="14"/>
      <c r="CH319" s="14"/>
    </row>
    <row r="320" spans="2:86" outlineLevel="1">
      <c r="B320" s="86"/>
      <c r="C320" s="86" t="s">
        <v>211</v>
      </c>
      <c r="BR320"/>
      <c r="BS320"/>
      <c r="CG320" s="14"/>
      <c r="CH320" s="14"/>
    </row>
    <row r="321" spans="4:86" outlineLevel="1">
      <c r="E321" s="72" t="s">
        <v>205</v>
      </c>
      <c r="BR321"/>
      <c r="BS321"/>
      <c r="CG321" s="14"/>
      <c r="CH321" s="14"/>
    </row>
    <row r="322" spans="4:86" outlineLevel="1">
      <c r="E322" s="80" t="s">
        <v>188</v>
      </c>
      <c r="J322" t="s">
        <v>112</v>
      </c>
      <c r="R322" s="182">
        <f t="shared" ref="R322:AW322" si="345">R150</f>
        <v>2113381662.4581821</v>
      </c>
      <c r="S322" s="182">
        <f t="shared" si="345"/>
        <v>2005463225.3216619</v>
      </c>
      <c r="T322" s="182">
        <f t="shared" si="345"/>
        <v>1795147769.52</v>
      </c>
      <c r="U322" s="182">
        <f t="shared" si="345"/>
        <v>1707395039.7484486</v>
      </c>
      <c r="V322" s="182">
        <f t="shared" si="345"/>
        <v>1869440953.035933</v>
      </c>
      <c r="W322" s="182">
        <f t="shared" si="345"/>
        <v>2299989150.9096928</v>
      </c>
      <c r="X322" s="182">
        <f t="shared" si="345"/>
        <v>2855229173.1046925</v>
      </c>
      <c r="Y322" s="182">
        <f t="shared" si="345"/>
        <v>3141840650.2707081</v>
      </c>
      <c r="Z322" s="182">
        <f t="shared" si="345"/>
        <v>3618103713.4203215</v>
      </c>
      <c r="AA322" s="182">
        <f t="shared" si="345"/>
        <v>4130204546.7044296</v>
      </c>
      <c r="AB322" s="182">
        <f t="shared" si="345"/>
        <v>4378016819.5066957</v>
      </c>
      <c r="AC322" s="182">
        <f t="shared" si="345"/>
        <v>4553137492.2869635</v>
      </c>
      <c r="AD322" s="182">
        <f t="shared" si="345"/>
        <v>4689731617.0555725</v>
      </c>
      <c r="AE322" s="182">
        <f t="shared" si="345"/>
        <v>4806974907.4819613</v>
      </c>
      <c r="AF322" s="182">
        <f t="shared" si="345"/>
        <v>4903114405.6316004</v>
      </c>
      <c r="AG322" s="182">
        <f t="shared" si="345"/>
        <v>4976661121.716074</v>
      </c>
      <c r="AH322" s="182">
        <f t="shared" si="345"/>
        <v>5026427732.9332352</v>
      </c>
      <c r="AI322" s="182">
        <f t="shared" si="345"/>
        <v>5076692010.2625666</v>
      </c>
      <c r="AJ322" s="182">
        <f t="shared" si="345"/>
        <v>5127458930.3651934</v>
      </c>
      <c r="AK322" s="182">
        <f t="shared" si="345"/>
        <v>5178733519.6688452</v>
      </c>
      <c r="AL322" s="182">
        <f t="shared" si="345"/>
        <v>5224961113.803751</v>
      </c>
      <c r="AM322" s="182">
        <f t="shared" si="345"/>
        <v>5294492290.2091465</v>
      </c>
      <c r="AN322" s="182">
        <f t="shared" si="345"/>
        <v>5361469508.7845507</v>
      </c>
      <c r="AO322" s="182">
        <f t="shared" si="345"/>
        <v>5426383514.3538551</v>
      </c>
      <c r="AP322" s="182">
        <f t="shared" si="345"/>
        <v>5490196788.5887861</v>
      </c>
      <c r="AQ322" s="182">
        <f t="shared" si="345"/>
        <v>5553258075.5509462</v>
      </c>
      <c r="AR322" s="182">
        <f t="shared" si="345"/>
        <v>5614460043.4133339</v>
      </c>
      <c r="AS322" s="182">
        <f t="shared" si="345"/>
        <v>5673123274.2538795</v>
      </c>
      <c r="AT322" s="182">
        <f t="shared" si="345"/>
        <v>5729531949.9384842</v>
      </c>
      <c r="AU322" s="182">
        <f t="shared" si="345"/>
        <v>5783906627.9122505</v>
      </c>
      <c r="AV322" s="182">
        <f t="shared" si="345"/>
        <v>5836134775.1860199</v>
      </c>
      <c r="AW322" s="182">
        <f t="shared" si="345"/>
        <v>5885963949.9677544</v>
      </c>
      <c r="AX322" s="182">
        <f t="shared" ref="AX322:BN322" si="346">AX150</f>
        <v>5933353286.9123554</v>
      </c>
      <c r="AY322" s="182">
        <f t="shared" si="346"/>
        <v>5978466247.4002323</v>
      </c>
      <c r="AZ322" s="182">
        <f t="shared" si="346"/>
        <v>6021419223.7249832</v>
      </c>
      <c r="BA322" s="182">
        <f t="shared" si="346"/>
        <v>6062067546.0726538</v>
      </c>
      <c r="BB322" s="182">
        <f t="shared" si="346"/>
        <v>6100165914.1678324</v>
      </c>
      <c r="BC322" s="182">
        <f t="shared" si="346"/>
        <v>6135653372.6413918</v>
      </c>
      <c r="BD322" s="182">
        <f t="shared" si="346"/>
        <v>6168656845.7205305</v>
      </c>
      <c r="BE322" s="182">
        <f t="shared" si="346"/>
        <v>6199288325.3704214</v>
      </c>
      <c r="BF322" s="182">
        <f t="shared" si="346"/>
        <v>6227456342.4691057</v>
      </c>
      <c r="BG322" s="182">
        <f t="shared" si="346"/>
        <v>6252980339.2782049</v>
      </c>
      <c r="BH322" s="182">
        <f t="shared" si="346"/>
        <v>6275826231.2865772</v>
      </c>
      <c r="BI322" s="182">
        <f t="shared" si="346"/>
        <v>6296119572.1273232</v>
      </c>
      <c r="BJ322" s="182">
        <f t="shared" si="346"/>
        <v>6310120840.0750189</v>
      </c>
      <c r="BK322" s="182">
        <f t="shared" si="346"/>
        <v>6319068141.2969732</v>
      </c>
      <c r="BL322" s="182">
        <f t="shared" si="346"/>
        <v>6328028129.1538105</v>
      </c>
      <c r="BM322" s="182">
        <f t="shared" si="346"/>
        <v>6337000821.6342716</v>
      </c>
      <c r="BN322" s="182">
        <f t="shared" si="346"/>
        <v>6345986236.7526073</v>
      </c>
      <c r="BO322" s="182">
        <f>BO150</f>
        <v>6354984392.5486116</v>
      </c>
      <c r="BP322" s="182">
        <f>BP150</f>
        <v>6363995307.087656</v>
      </c>
      <c r="BQ322" s="182">
        <f t="shared" ref="BQ322:CD322" si="347">BQ150</f>
        <v>6373018998.4607258</v>
      </c>
      <c r="BR322" s="182">
        <f t="shared" si="347"/>
        <v>6382055484.7844639</v>
      </c>
      <c r="BS322" s="182">
        <f t="shared" si="347"/>
        <v>6391104784.2011967</v>
      </c>
      <c r="BT322" s="182">
        <f t="shared" si="347"/>
        <v>6400166914.8789721</v>
      </c>
      <c r="BU322" s="182">
        <f t="shared" si="347"/>
        <v>6409241895.0116091</v>
      </c>
      <c r="BV322" s="182">
        <f t="shared" si="347"/>
        <v>6418329742.8187151</v>
      </c>
      <c r="BW322" s="182">
        <f t="shared" si="347"/>
        <v>6427430476.5457325</v>
      </c>
      <c r="BX322" s="182">
        <f t="shared" si="347"/>
        <v>6436544114.4639788</v>
      </c>
      <c r="BY322" s="182">
        <f t="shared" si="347"/>
        <v>6445670674.8706789</v>
      </c>
      <c r="BZ322" s="182">
        <f t="shared" si="347"/>
        <v>6454810176.088995</v>
      </c>
      <c r="CA322" s="182">
        <f t="shared" si="347"/>
        <v>6463962636.4680786</v>
      </c>
      <c r="CB322" s="182">
        <f t="shared" si="347"/>
        <v>6473128074.3830929</v>
      </c>
      <c r="CC322" s="182">
        <f t="shared" si="347"/>
        <v>6482306508.2352591</v>
      </c>
      <c r="CD322" s="182">
        <f t="shared" si="347"/>
        <v>6491497956.4518881</v>
      </c>
      <c r="CG322" s="14"/>
      <c r="CH322" s="14"/>
    </row>
    <row r="323" spans="4:86" outlineLevel="1">
      <c r="E323" s="62" t="s">
        <v>202</v>
      </c>
      <c r="J323" t="s">
        <v>112</v>
      </c>
      <c r="R323" s="161">
        <f t="shared" ref="R323:AW323" si="348">R299</f>
        <v>12135199410.618467</v>
      </c>
      <c r="S323" s="161">
        <f t="shared" si="348"/>
        <v>14381224069.764082</v>
      </c>
      <c r="T323" s="161">
        <f t="shared" si="348"/>
        <v>18950262422.328949</v>
      </c>
      <c r="U323" s="161">
        <f t="shared" si="348"/>
        <v>19547420129.520176</v>
      </c>
      <c r="V323" s="161">
        <f t="shared" si="348"/>
        <v>19017410402.957203</v>
      </c>
      <c r="W323" s="161">
        <f t="shared" si="348"/>
        <v>18771952510.153751</v>
      </c>
      <c r="X323" s="161">
        <f t="shared" si="348"/>
        <v>18534787037.333637</v>
      </c>
      <c r="Y323" s="161">
        <f t="shared" si="348"/>
        <v>20742205208.708088</v>
      </c>
      <c r="Z323" s="161">
        <f t="shared" si="348"/>
        <v>20390376940.889355</v>
      </c>
      <c r="AA323" s="161">
        <f t="shared" si="348"/>
        <v>33040728863.173084</v>
      </c>
      <c r="AB323" s="161">
        <f t="shared" si="348"/>
        <v>34319550192.736622</v>
      </c>
      <c r="AC323" s="161">
        <f t="shared" si="348"/>
        <v>35324862772.199699</v>
      </c>
      <c r="AD323" s="161">
        <f t="shared" si="348"/>
        <v>36097767441.486877</v>
      </c>
      <c r="AE323" s="161">
        <f t="shared" si="348"/>
        <v>36896413201.768372</v>
      </c>
      <c r="AF323" s="161">
        <f t="shared" si="348"/>
        <v>37606918209.368446</v>
      </c>
      <c r="AG323" s="161">
        <f t="shared" si="348"/>
        <v>38382285665.713623</v>
      </c>
      <c r="AH323" s="161">
        <f t="shared" si="348"/>
        <v>38972194258.172974</v>
      </c>
      <c r="AI323" s="161">
        <f t="shared" si="348"/>
        <v>39659444499.577278</v>
      </c>
      <c r="AJ323" s="161">
        <f t="shared" si="348"/>
        <v>40298586611.994461</v>
      </c>
      <c r="AK323" s="161">
        <f t="shared" si="348"/>
        <v>40892319509.716179</v>
      </c>
      <c r="AL323" s="161">
        <f t="shared" si="348"/>
        <v>41413824324.112579</v>
      </c>
      <c r="AM323" s="161">
        <f t="shared" si="348"/>
        <v>41825922505.510803</v>
      </c>
      <c r="AN323" s="161">
        <f t="shared" si="348"/>
        <v>42224412320.354752</v>
      </c>
      <c r="AO323" s="161">
        <f t="shared" si="348"/>
        <v>42610856885.763687</v>
      </c>
      <c r="AP323" s="161">
        <f t="shared" si="348"/>
        <v>42988344078.950386</v>
      </c>
      <c r="AQ323" s="161">
        <f t="shared" si="348"/>
        <v>43358317955.726746</v>
      </c>
      <c r="AR323" s="161">
        <f t="shared" si="348"/>
        <v>43717538717.372833</v>
      </c>
      <c r="AS323" s="161">
        <f t="shared" si="348"/>
        <v>44063812498.381935</v>
      </c>
      <c r="AT323" s="161">
        <f t="shared" si="348"/>
        <v>44397980873.796631</v>
      </c>
      <c r="AU323" s="161">
        <f t="shared" si="348"/>
        <v>44720763806.503632</v>
      </c>
      <c r="AV323" s="161">
        <f t="shared" si="348"/>
        <v>45031837201.524292</v>
      </c>
      <c r="AW323" s="161">
        <f t="shared" si="348"/>
        <v>45330439740.010002</v>
      </c>
      <c r="AX323" s="161">
        <f t="shared" ref="AX323:BN323" si="349">AX299</f>
        <v>45616467560.194618</v>
      </c>
      <c r="AY323" s="161">
        <f t="shared" si="349"/>
        <v>45890458352.119293</v>
      </c>
      <c r="AZ323" s="161">
        <f t="shared" si="349"/>
        <v>46152822959.10128</v>
      </c>
      <c r="BA323" s="161">
        <f t="shared" si="349"/>
        <v>46403175809.013031</v>
      </c>
      <c r="BB323" s="161">
        <f t="shared" si="349"/>
        <v>46640810794.695122</v>
      </c>
      <c r="BC323" s="161">
        <f t="shared" si="349"/>
        <v>46865581522.389214</v>
      </c>
      <c r="BD323" s="161">
        <f t="shared" si="349"/>
        <v>47077925640.934822</v>
      </c>
      <c r="BE323" s="161">
        <f t="shared" si="349"/>
        <v>47278251984.69825</v>
      </c>
      <c r="BF323" s="161">
        <f t="shared" si="349"/>
        <v>47466360032.026016</v>
      </c>
      <c r="BG323" s="161">
        <f t="shared" si="349"/>
        <v>47641772184.150894</v>
      </c>
      <c r="BH323" s="161">
        <f t="shared" si="349"/>
        <v>47804449813.157906</v>
      </c>
      <c r="BI323" s="161">
        <f t="shared" si="349"/>
        <v>47952687680.211418</v>
      </c>
      <c r="BJ323" s="161">
        <f t="shared" si="349"/>
        <v>48055226874.477905</v>
      </c>
      <c r="BK323" s="161">
        <f t="shared" si="349"/>
        <v>48120255875.966904</v>
      </c>
      <c r="BL323" s="161">
        <f t="shared" si="349"/>
        <v>48185372738.894127</v>
      </c>
      <c r="BM323" s="161">
        <f t="shared" si="349"/>
        <v>48250577581.787811</v>
      </c>
      <c r="BN323" s="161">
        <f t="shared" si="349"/>
        <v>48315870523.335693</v>
      </c>
      <c r="BO323" s="161">
        <f>BO299</f>
        <v>48381251682.385536</v>
      </c>
      <c r="BP323" s="161">
        <f>BP299</f>
        <v>48446721177.945061</v>
      </c>
      <c r="BQ323" s="161">
        <f t="shared" ref="BQ323:CD323" si="350">BQ299</f>
        <v>48512279129.182358</v>
      </c>
      <c r="BR323" s="161">
        <f t="shared" si="350"/>
        <v>48577925655.426018</v>
      </c>
      <c r="BS323" s="161">
        <f t="shared" si="350"/>
        <v>48643660876.165344</v>
      </c>
      <c r="BT323" s="161">
        <f t="shared" si="350"/>
        <v>48709484911.050667</v>
      </c>
      <c r="BU323" s="161">
        <f t="shared" si="350"/>
        <v>48775397879.893379</v>
      </c>
      <c r="BV323" s="161">
        <f t="shared" si="350"/>
        <v>48841399902.666306</v>
      </c>
      <c r="BW323" s="161">
        <f t="shared" si="350"/>
        <v>48907491099.503906</v>
      </c>
      <c r="BX323" s="161">
        <f t="shared" si="350"/>
        <v>48973671590.70237</v>
      </c>
      <c r="BY323" s="161">
        <f t="shared" si="350"/>
        <v>49039941496.720016</v>
      </c>
      <c r="BZ323" s="161">
        <f t="shared" si="350"/>
        <v>49106300938.17733</v>
      </c>
      <c r="CA323" s="161">
        <f t="shared" si="350"/>
        <v>49172750035.857315</v>
      </c>
      <c r="CB323" s="161">
        <f t="shared" si="350"/>
        <v>49239288910.705681</v>
      </c>
      <c r="CC323" s="161">
        <f t="shared" si="350"/>
        <v>49305917683.830986</v>
      </c>
      <c r="CD323" s="161">
        <f t="shared" si="350"/>
        <v>49372636476.50499</v>
      </c>
      <c r="CG323" s="14"/>
      <c r="CH323" s="14"/>
    </row>
    <row r="324" spans="4:86" outlineLevel="1">
      <c r="E324" s="62" t="s">
        <v>198</v>
      </c>
      <c r="J324" t="s">
        <v>112</v>
      </c>
      <c r="R324" s="161">
        <f t="shared" ref="R324:AW324" si="351">R294</f>
        <v>303893991.2780174</v>
      </c>
      <c r="S324" s="161">
        <f t="shared" si="351"/>
        <v>857055781.06566858</v>
      </c>
      <c r="T324" s="161">
        <f t="shared" si="351"/>
        <v>1891140718.2678416</v>
      </c>
      <c r="U324" s="161">
        <f t="shared" si="351"/>
        <v>3175000115.1210289</v>
      </c>
      <c r="V324" s="161">
        <f t="shared" si="351"/>
        <v>9827220602.9868908</v>
      </c>
      <c r="W324" s="161">
        <f t="shared" si="351"/>
        <v>11238523092.966763</v>
      </c>
      <c r="X324" s="161">
        <f t="shared" si="351"/>
        <v>13211130615.16106</v>
      </c>
      <c r="Y324" s="161">
        <f t="shared" si="351"/>
        <v>13898136486.011988</v>
      </c>
      <c r="Z324" s="161">
        <f t="shared" si="351"/>
        <v>14086260395.876554</v>
      </c>
      <c r="AA324" s="161">
        <f t="shared" si="351"/>
        <v>14536694436.054823</v>
      </c>
      <c r="AB324" s="161">
        <f t="shared" si="351"/>
        <v>15951682801.560745</v>
      </c>
      <c r="AC324" s="161">
        <f t="shared" si="351"/>
        <v>17317828701.041367</v>
      </c>
      <c r="AD324" s="161">
        <f t="shared" si="351"/>
        <v>18637515986.888153</v>
      </c>
      <c r="AE324" s="161">
        <f t="shared" si="351"/>
        <v>19989165879.141533</v>
      </c>
      <c r="AF324" s="161">
        <f t="shared" si="351"/>
        <v>21372613637.978497</v>
      </c>
      <c r="AG324" s="161">
        <f t="shared" si="351"/>
        <v>22788459015.307941</v>
      </c>
      <c r="AH324" s="161">
        <f t="shared" si="351"/>
        <v>24117375556.625996</v>
      </c>
      <c r="AI324" s="161">
        <f t="shared" si="351"/>
        <v>25465325382.630138</v>
      </c>
      <c r="AJ324" s="161">
        <f t="shared" si="351"/>
        <v>26831764275.94997</v>
      </c>
      <c r="AK324" s="161">
        <f t="shared" si="351"/>
        <v>28216223986.465355</v>
      </c>
      <c r="AL324" s="161">
        <f t="shared" si="351"/>
        <v>28654592046.382919</v>
      </c>
      <c r="AM324" s="161">
        <f t="shared" si="351"/>
        <v>28870175474.105846</v>
      </c>
      <c r="AN324" s="161">
        <f t="shared" si="351"/>
        <v>29080382479.393959</v>
      </c>
      <c r="AO324" s="161">
        <f t="shared" si="351"/>
        <v>29285026356.897167</v>
      </c>
      <c r="AP324" s="161">
        <f t="shared" si="351"/>
        <v>29483963535.05397</v>
      </c>
      <c r="AQ324" s="161">
        <f t="shared" si="351"/>
        <v>29677542345.53051</v>
      </c>
      <c r="AR324" s="161">
        <f t="shared" si="351"/>
        <v>29866142482.058167</v>
      </c>
      <c r="AS324" s="161">
        <f t="shared" si="351"/>
        <v>30049673833.597294</v>
      </c>
      <c r="AT324" s="161">
        <f t="shared" si="351"/>
        <v>30227961100.268364</v>
      </c>
      <c r="AU324" s="161">
        <f t="shared" si="351"/>
        <v>30400951716.743847</v>
      </c>
      <c r="AV324" s="161">
        <f t="shared" si="351"/>
        <v>30568624275.575451</v>
      </c>
      <c r="AW324" s="161">
        <f t="shared" si="351"/>
        <v>30730960046.382504</v>
      </c>
      <c r="AX324" s="161">
        <f t="shared" ref="AX324:BN324" si="352">AX294</f>
        <v>30887924867.311886</v>
      </c>
      <c r="AY324" s="161">
        <f t="shared" si="352"/>
        <v>31039491548.8204</v>
      </c>
      <c r="AZ324" s="161">
        <f t="shared" si="352"/>
        <v>31185668709.903042</v>
      </c>
      <c r="BA324" s="161">
        <f t="shared" si="352"/>
        <v>31326492265.310326</v>
      </c>
      <c r="BB324" s="161">
        <f t="shared" si="352"/>
        <v>31461987621.400612</v>
      </c>
      <c r="BC324" s="161">
        <f t="shared" si="352"/>
        <v>31592164229.874866</v>
      </c>
      <c r="BD324" s="161">
        <f t="shared" si="352"/>
        <v>31717038830.347282</v>
      </c>
      <c r="BE324" s="161">
        <f t="shared" si="352"/>
        <v>31836655977.175842</v>
      </c>
      <c r="BF324" s="161">
        <f t="shared" si="352"/>
        <v>31951087629.225441</v>
      </c>
      <c r="BG324" s="161">
        <f t="shared" si="352"/>
        <v>32060405853.212624</v>
      </c>
      <c r="BH324" s="161">
        <f t="shared" si="352"/>
        <v>32164671733.193928</v>
      </c>
      <c r="BI324" s="161">
        <f t="shared" si="352"/>
        <v>32261512762.939358</v>
      </c>
      <c r="BJ324" s="161">
        <f t="shared" si="352"/>
        <v>32328625946.999489</v>
      </c>
      <c r="BK324" s="161">
        <f t="shared" si="352"/>
        <v>32370952289.868469</v>
      </c>
      <c r="BL324" s="161">
        <f t="shared" si="352"/>
        <v>32413334048.618824</v>
      </c>
      <c r="BM324" s="161">
        <f t="shared" si="352"/>
        <v>32455771295.803967</v>
      </c>
      <c r="BN324" s="161">
        <f t="shared" si="352"/>
        <v>32498264104.072273</v>
      </c>
      <c r="BO324" s="161">
        <f>BO294</f>
        <v>32540812546.167236</v>
      </c>
      <c r="BP324" s="161">
        <f>BP294</f>
        <v>32583416694.927597</v>
      </c>
      <c r="BQ324" s="161">
        <f t="shared" ref="BQ324:CD324" si="353">BQ294</f>
        <v>32626076623.287479</v>
      </c>
      <c r="BR324" s="161">
        <f t="shared" si="353"/>
        <v>32668792404.276459</v>
      </c>
      <c r="BS324" s="161">
        <f t="shared" si="353"/>
        <v>32711564111.019768</v>
      </c>
      <c r="BT324" s="161">
        <f t="shared" si="353"/>
        <v>32754391816.738335</v>
      </c>
      <c r="BU324" s="161">
        <f t="shared" si="353"/>
        <v>32797275594.748966</v>
      </c>
      <c r="BV324" s="161">
        <f t="shared" si="353"/>
        <v>32840215518.464489</v>
      </c>
      <c r="BW324" s="161">
        <f t="shared" si="353"/>
        <v>32883211661.393814</v>
      </c>
      <c r="BX324" s="161">
        <f t="shared" si="353"/>
        <v>32926264097.142097</v>
      </c>
      <c r="BY324" s="161">
        <f t="shared" si="353"/>
        <v>32969372899.410862</v>
      </c>
      <c r="BZ324" s="161">
        <f t="shared" si="353"/>
        <v>33012538141.998146</v>
      </c>
      <c r="CA324" s="161">
        <f t="shared" si="353"/>
        <v>33055759898.798576</v>
      </c>
      <c r="CB324" s="161">
        <f t="shared" si="353"/>
        <v>33099038243.803555</v>
      </c>
      <c r="CC324" s="161">
        <f t="shared" si="353"/>
        <v>33142373251.101349</v>
      </c>
      <c r="CD324" s="161">
        <f t="shared" si="353"/>
        <v>33185764994.87722</v>
      </c>
      <c r="CG324" s="14"/>
      <c r="CH324" s="14"/>
    </row>
    <row r="325" spans="4:86" outlineLevel="1">
      <c r="E325" s="62" t="s">
        <v>199</v>
      </c>
      <c r="J325" t="s">
        <v>112</v>
      </c>
      <c r="R325" s="161">
        <f t="shared" ref="R325:AW325" si="354">R295</f>
        <v>23840645029.905754</v>
      </c>
      <c r="S325" s="161">
        <f t="shared" si="354"/>
        <v>41804499921.51297</v>
      </c>
      <c r="T325" s="161">
        <f t="shared" si="354"/>
        <v>61495952192.747223</v>
      </c>
      <c r="U325" s="161">
        <f t="shared" si="354"/>
        <v>77433286721.632217</v>
      </c>
      <c r="V325" s="161">
        <f t="shared" si="354"/>
        <v>82645013634.178284</v>
      </c>
      <c r="W325" s="161">
        <f t="shared" si="354"/>
        <v>94513793041.743958</v>
      </c>
      <c r="X325" s="161">
        <f t="shared" si="354"/>
        <v>111103038582.5513</v>
      </c>
      <c r="Y325" s="161">
        <f t="shared" si="354"/>
        <v>116880624316.81052</v>
      </c>
      <c r="Z325" s="161">
        <f t="shared" si="354"/>
        <v>118462709804.02821</v>
      </c>
      <c r="AA325" s="161">
        <f t="shared" si="354"/>
        <v>115539879963.75197</v>
      </c>
      <c r="AB325" s="161">
        <f t="shared" si="354"/>
        <v>122733312329.18507</v>
      </c>
      <c r="AC325" s="161">
        <f t="shared" si="354"/>
        <v>129067094482.44005</v>
      </c>
      <c r="AD325" s="161">
        <f t="shared" si="354"/>
        <v>134628760083.90443</v>
      </c>
      <c r="AE325" s="161">
        <f t="shared" si="354"/>
        <v>140029647209.99625</v>
      </c>
      <c r="AF325" s="161">
        <f t="shared" si="354"/>
        <v>145275846876.76892</v>
      </c>
      <c r="AG325" s="161">
        <f t="shared" si="354"/>
        <v>150377962569.70728</v>
      </c>
      <c r="AH325" s="161">
        <f t="shared" si="354"/>
        <v>154576895770.86819</v>
      </c>
      <c r="AI325" s="161">
        <f t="shared" si="354"/>
        <v>158602661050.54123</v>
      </c>
      <c r="AJ325" s="161">
        <f t="shared" si="354"/>
        <v>162460883107.24759</v>
      </c>
      <c r="AK325" s="161">
        <f t="shared" si="354"/>
        <v>166157244388.76956</v>
      </c>
      <c r="AL325" s="161">
        <f t="shared" si="354"/>
        <v>168738668072.49472</v>
      </c>
      <c r="AM325" s="161">
        <f t="shared" si="354"/>
        <v>170008177001.24112</v>
      </c>
      <c r="AN325" s="161">
        <f t="shared" si="354"/>
        <v>171246025721.41861</v>
      </c>
      <c r="AO325" s="161">
        <f t="shared" si="354"/>
        <v>172451114778.80902</v>
      </c>
      <c r="AP325" s="161">
        <f t="shared" si="354"/>
        <v>173622598721.69482</v>
      </c>
      <c r="AQ325" s="161">
        <f t="shared" si="354"/>
        <v>174762528775.27905</v>
      </c>
      <c r="AR325" s="161">
        <f t="shared" si="354"/>
        <v>175873140846.9657</v>
      </c>
      <c r="AS325" s="161">
        <f t="shared" si="354"/>
        <v>176953904298.7059</v>
      </c>
      <c r="AT325" s="161">
        <f t="shared" si="354"/>
        <v>178003786839.8241</v>
      </c>
      <c r="AU325" s="161">
        <f t="shared" si="354"/>
        <v>179022478928.19385</v>
      </c>
      <c r="AV325" s="161">
        <f t="shared" si="354"/>
        <v>180009854501.49655</v>
      </c>
      <c r="AW325" s="161">
        <f t="shared" si="354"/>
        <v>180965803261.89639</v>
      </c>
      <c r="AX325" s="161">
        <f t="shared" ref="AX325:BN325" si="355">AX295</f>
        <v>181890124040.04568</v>
      </c>
      <c r="AY325" s="161">
        <f t="shared" si="355"/>
        <v>182782656724.52835</v>
      </c>
      <c r="AZ325" s="161">
        <f t="shared" si="355"/>
        <v>183643452070.1322</v>
      </c>
      <c r="BA325" s="161">
        <f t="shared" si="355"/>
        <v>184472721568.51465</v>
      </c>
      <c r="BB325" s="161">
        <f t="shared" si="355"/>
        <v>185270614830.42795</v>
      </c>
      <c r="BC325" s="161">
        <f t="shared" si="355"/>
        <v>186037187514.22623</v>
      </c>
      <c r="BD325" s="161">
        <f t="shared" si="355"/>
        <v>186772538194.69284</v>
      </c>
      <c r="BE325" s="161">
        <f t="shared" si="355"/>
        <v>187476929239.65384</v>
      </c>
      <c r="BF325" s="161">
        <f t="shared" si="355"/>
        <v>188150784394.21085</v>
      </c>
      <c r="BG325" s="161">
        <f t="shared" si="355"/>
        <v>188794528038.57297</v>
      </c>
      <c r="BH325" s="161">
        <f t="shared" si="355"/>
        <v>189408519879.21664</v>
      </c>
      <c r="BI325" s="161">
        <f t="shared" si="355"/>
        <v>189978788907.91406</v>
      </c>
      <c r="BJ325" s="161">
        <f t="shared" si="355"/>
        <v>190373999185.90652</v>
      </c>
      <c r="BK325" s="161">
        <f t="shared" si="355"/>
        <v>190623246870.48468</v>
      </c>
      <c r="BL325" s="161">
        <f t="shared" si="355"/>
        <v>190872820883.28265</v>
      </c>
      <c r="BM325" s="161">
        <f t="shared" si="355"/>
        <v>191122721651.54666</v>
      </c>
      <c r="BN325" s="161">
        <f t="shared" si="355"/>
        <v>191372949603.08224</v>
      </c>
      <c r="BO325" s="161">
        <f>BO295</f>
        <v>191623505166.25491</v>
      </c>
      <c r="BP325" s="161">
        <f>BP295</f>
        <v>191874388769.99103</v>
      </c>
      <c r="BQ325" s="161">
        <f t="shared" ref="BQ325:CD325" si="356">BQ295</f>
        <v>192125600843.77881</v>
      </c>
      <c r="BR325" s="161">
        <f t="shared" si="356"/>
        <v>192377141817.66846</v>
      </c>
      <c r="BS325" s="161">
        <f t="shared" si="356"/>
        <v>192629012122.27338</v>
      </c>
      <c r="BT325" s="161">
        <f t="shared" si="356"/>
        <v>192881212188.77072</v>
      </c>
      <c r="BU325" s="161">
        <f t="shared" si="356"/>
        <v>193133742448.9021</v>
      </c>
      <c r="BV325" s="161">
        <f t="shared" si="356"/>
        <v>193386603334.97446</v>
      </c>
      <c r="BW325" s="161">
        <f t="shared" si="356"/>
        <v>193639795279.86084</v>
      </c>
      <c r="BX325" s="161">
        <f t="shared" si="356"/>
        <v>193893318717.00076</v>
      </c>
      <c r="BY325" s="161">
        <f t="shared" si="356"/>
        <v>194147174080.40143</v>
      </c>
      <c r="BZ325" s="161">
        <f t="shared" si="356"/>
        <v>194401361804.63824</v>
      </c>
      <c r="CA325" s="161">
        <f t="shared" si="356"/>
        <v>194655882324.85547</v>
      </c>
      <c r="CB325" s="161">
        <f t="shared" si="356"/>
        <v>194910736076.76724</v>
      </c>
      <c r="CC325" s="161">
        <f t="shared" si="356"/>
        <v>195165923496.65811</v>
      </c>
      <c r="CD325" s="161">
        <f t="shared" si="356"/>
        <v>195421445021.38373</v>
      </c>
      <c r="CG325" s="14"/>
      <c r="CH325" s="14"/>
    </row>
    <row r="326" spans="4:86" outlineLevel="1">
      <c r="E326" s="72" t="s">
        <v>206</v>
      </c>
      <c r="BR326"/>
      <c r="BS326"/>
      <c r="CG326" s="14"/>
      <c r="CH326" s="14"/>
    </row>
    <row r="327" spans="4:86" outlineLevel="1">
      <c r="D327" s="72"/>
      <c r="E327" s="80" t="s">
        <v>189</v>
      </c>
      <c r="J327" t="s">
        <v>112</v>
      </c>
      <c r="R327" s="161">
        <f t="shared" ref="R327:AW327" si="357">R151</f>
        <v>17611513853.818184</v>
      </c>
      <c r="S327" s="161">
        <f t="shared" si="357"/>
        <v>16712193544.347183</v>
      </c>
      <c r="T327" s="161">
        <f t="shared" si="357"/>
        <v>14959564746</v>
      </c>
      <c r="U327" s="161">
        <f t="shared" si="357"/>
        <v>14228291997.903738</v>
      </c>
      <c r="V327" s="161">
        <f t="shared" si="357"/>
        <v>15578674608.632776</v>
      </c>
      <c r="W327" s="161">
        <f t="shared" si="357"/>
        <v>19166576257.580772</v>
      </c>
      <c r="X327" s="161">
        <f t="shared" si="357"/>
        <v>23793576442.539104</v>
      </c>
      <c r="Y327" s="161">
        <f t="shared" si="357"/>
        <v>26182005418.922569</v>
      </c>
      <c r="Z327" s="161">
        <f t="shared" si="357"/>
        <v>27831567026.310165</v>
      </c>
      <c r="AA327" s="161">
        <f t="shared" si="357"/>
        <v>29501461047.888779</v>
      </c>
      <c r="AB327" s="161">
        <f t="shared" si="357"/>
        <v>31271548710.762108</v>
      </c>
      <c r="AC327" s="161">
        <f t="shared" si="357"/>
        <v>32522410659.192593</v>
      </c>
      <c r="AD327" s="161">
        <f t="shared" si="357"/>
        <v>33498082978.968372</v>
      </c>
      <c r="AE327" s="161">
        <f t="shared" si="357"/>
        <v>34335535053.442577</v>
      </c>
      <c r="AF327" s="161">
        <f t="shared" si="357"/>
        <v>35022245754.511429</v>
      </c>
      <c r="AG327" s="161">
        <f t="shared" si="357"/>
        <v>35547579440.829094</v>
      </c>
      <c r="AH327" s="161">
        <f t="shared" si="357"/>
        <v>35903055235.237389</v>
      </c>
      <c r="AI327" s="161">
        <f t="shared" si="357"/>
        <v>36262085787.58976</v>
      </c>
      <c r="AJ327" s="161">
        <f t="shared" si="357"/>
        <v>36624706645.46566</v>
      </c>
      <c r="AK327" s="161">
        <f t="shared" si="357"/>
        <v>36990953711.920319</v>
      </c>
      <c r="AL327" s="161">
        <f t="shared" si="357"/>
        <v>37321150812.883934</v>
      </c>
      <c r="AM327" s="161">
        <f t="shared" si="357"/>
        <v>37817802072.92247</v>
      </c>
      <c r="AN327" s="161">
        <f t="shared" si="357"/>
        <v>38296210777.032501</v>
      </c>
      <c r="AO327" s="161">
        <f t="shared" si="357"/>
        <v>38759882245.384674</v>
      </c>
      <c r="AP327" s="161">
        <f t="shared" si="357"/>
        <v>39215691347.062752</v>
      </c>
      <c r="AQ327" s="161">
        <f t="shared" si="357"/>
        <v>39666129111.078186</v>
      </c>
      <c r="AR327" s="161">
        <f t="shared" si="357"/>
        <v>40103286024.380951</v>
      </c>
      <c r="AS327" s="161">
        <f t="shared" si="357"/>
        <v>40522309101.813423</v>
      </c>
      <c r="AT327" s="161">
        <f t="shared" si="357"/>
        <v>40925228213.846313</v>
      </c>
      <c r="AU327" s="161">
        <f t="shared" si="357"/>
        <v>41313618770.801788</v>
      </c>
      <c r="AV327" s="161">
        <f t="shared" si="357"/>
        <v>41686676965.614426</v>
      </c>
      <c r="AW327" s="161">
        <f t="shared" si="357"/>
        <v>42042599642.626816</v>
      </c>
      <c r="AX327" s="161">
        <f t="shared" ref="AX327:BN327" si="358">AX151</f>
        <v>42381094906.516823</v>
      </c>
      <c r="AY327" s="161">
        <f t="shared" si="358"/>
        <v>42703330338.573082</v>
      </c>
      <c r="AZ327" s="161">
        <f t="shared" si="358"/>
        <v>43010137312.321304</v>
      </c>
      <c r="BA327" s="161">
        <f t="shared" si="358"/>
        <v>43300482471.947525</v>
      </c>
      <c r="BB327" s="161">
        <f t="shared" si="358"/>
        <v>43572613672.627373</v>
      </c>
      <c r="BC327" s="161">
        <f t="shared" si="358"/>
        <v>43826095518.867081</v>
      </c>
      <c r="BD327" s="161">
        <f t="shared" si="358"/>
        <v>44061834612.289497</v>
      </c>
      <c r="BE327" s="161">
        <f t="shared" si="358"/>
        <v>44280630895.503006</v>
      </c>
      <c r="BF327" s="161">
        <f t="shared" si="358"/>
        <v>44481831017.636467</v>
      </c>
      <c r="BG327" s="161">
        <f t="shared" si="358"/>
        <v>44664145280.558601</v>
      </c>
      <c r="BH327" s="161">
        <f t="shared" si="358"/>
        <v>44827330223.475548</v>
      </c>
      <c r="BI327" s="161">
        <f t="shared" si="358"/>
        <v>44972282658.052307</v>
      </c>
      <c r="BJ327" s="161">
        <f t="shared" si="358"/>
        <v>45072291714.821556</v>
      </c>
      <c r="BK327" s="161">
        <f t="shared" si="358"/>
        <v>45136201009.264091</v>
      </c>
      <c r="BL327" s="161">
        <f t="shared" si="358"/>
        <v>45200200922.527214</v>
      </c>
      <c r="BM327" s="161">
        <f t="shared" si="358"/>
        <v>45264291583.101936</v>
      </c>
      <c r="BN327" s="161">
        <f t="shared" si="358"/>
        <v>45328473119.661476</v>
      </c>
      <c r="BO327" s="161">
        <f>BO151</f>
        <v>45392745661.061508</v>
      </c>
      <c r="BP327" s="161">
        <f>BP151</f>
        <v>45457109336.340393</v>
      </c>
      <c r="BQ327" s="161">
        <f t="shared" ref="BQ327:CD327" si="359">BQ151</f>
        <v>45521564274.719467</v>
      </c>
      <c r="BR327" s="161">
        <f t="shared" si="359"/>
        <v>45586110605.60331</v>
      </c>
      <c r="BS327" s="161">
        <f t="shared" si="359"/>
        <v>45650748458.579971</v>
      </c>
      <c r="BT327" s="161">
        <f t="shared" si="359"/>
        <v>45715477963.421227</v>
      </c>
      <c r="BU327" s="161">
        <f t="shared" si="359"/>
        <v>45780299250.082916</v>
      </c>
      <c r="BV327" s="161">
        <f t="shared" si="359"/>
        <v>45845212448.705101</v>
      </c>
      <c r="BW327" s="161">
        <f t="shared" si="359"/>
        <v>45910217689.612373</v>
      </c>
      <c r="BX327" s="161">
        <f t="shared" si="359"/>
        <v>45975315103.314133</v>
      </c>
      <c r="BY327" s="161">
        <f t="shared" si="359"/>
        <v>46040504820.504845</v>
      </c>
      <c r="BZ327" s="161">
        <f t="shared" si="359"/>
        <v>46105786972.064247</v>
      </c>
      <c r="CA327" s="161">
        <f t="shared" si="359"/>
        <v>46171161689.057701</v>
      </c>
      <c r="CB327" s="161">
        <f t="shared" si="359"/>
        <v>46236629102.736374</v>
      </c>
      <c r="CC327" s="161">
        <f t="shared" si="359"/>
        <v>46302189344.53756</v>
      </c>
      <c r="CD327" s="161">
        <f t="shared" si="359"/>
        <v>46367842546.084908</v>
      </c>
      <c r="CG327" s="14"/>
      <c r="CH327" s="14"/>
    </row>
    <row r="328" spans="4:86" outlineLevel="1">
      <c r="E328" s="62" t="s">
        <v>197</v>
      </c>
      <c r="J328" t="s">
        <v>112</v>
      </c>
      <c r="R328" s="161">
        <f t="shared" ref="R328:AW328" si="360">R293</f>
        <v>2735045921.5021563</v>
      </c>
      <c r="S328" s="161">
        <f t="shared" si="360"/>
        <v>7713502029.5910168</v>
      </c>
      <c r="T328" s="161">
        <f t="shared" si="360"/>
        <v>10716464070.184435</v>
      </c>
      <c r="U328" s="161">
        <f t="shared" si="360"/>
        <v>12700000460.484116</v>
      </c>
      <c r="V328" s="161">
        <f t="shared" si="360"/>
        <v>7116263195.2663717</v>
      </c>
      <c r="W328" s="161">
        <f t="shared" si="360"/>
        <v>8138240860.4242096</v>
      </c>
      <c r="X328" s="161">
        <f t="shared" si="360"/>
        <v>9566680790.2890434</v>
      </c>
      <c r="Y328" s="161">
        <f t="shared" si="360"/>
        <v>10064167800.215578</v>
      </c>
      <c r="Z328" s="161">
        <f t="shared" si="360"/>
        <v>10200395459.083023</v>
      </c>
      <c r="AA328" s="161">
        <f t="shared" si="360"/>
        <v>10526571833.00522</v>
      </c>
      <c r="AB328" s="161">
        <f t="shared" si="360"/>
        <v>11551218580.44054</v>
      </c>
      <c r="AC328" s="161">
        <f t="shared" si="360"/>
        <v>12540496645.58168</v>
      </c>
      <c r="AD328" s="161">
        <f t="shared" si="360"/>
        <v>13496132266.367287</v>
      </c>
      <c r="AE328" s="161">
        <f t="shared" si="360"/>
        <v>14474913222.826628</v>
      </c>
      <c r="AF328" s="161">
        <f t="shared" si="360"/>
        <v>15476720220.605118</v>
      </c>
      <c r="AG328" s="161">
        <f t="shared" si="360"/>
        <v>16501987562.8092</v>
      </c>
      <c r="AH328" s="161">
        <f t="shared" si="360"/>
        <v>17464306437.556755</v>
      </c>
      <c r="AI328" s="161">
        <f t="shared" si="360"/>
        <v>18440408035.697689</v>
      </c>
      <c r="AJ328" s="161">
        <f t="shared" si="360"/>
        <v>19429898268.791359</v>
      </c>
      <c r="AK328" s="161">
        <f t="shared" si="360"/>
        <v>20432438059.164574</v>
      </c>
      <c r="AL328" s="161">
        <f t="shared" si="360"/>
        <v>20749876999.104877</v>
      </c>
      <c r="AM328" s="161">
        <f t="shared" si="360"/>
        <v>20905989136.421482</v>
      </c>
      <c r="AN328" s="161">
        <f t="shared" si="360"/>
        <v>21058208002.319767</v>
      </c>
      <c r="AO328" s="161">
        <f t="shared" si="360"/>
        <v>21206398396.373814</v>
      </c>
      <c r="AP328" s="161">
        <f t="shared" si="360"/>
        <v>21350456352.970119</v>
      </c>
      <c r="AQ328" s="161">
        <f t="shared" si="360"/>
        <v>21490634112.280716</v>
      </c>
      <c r="AR328" s="161">
        <f t="shared" si="360"/>
        <v>21627206624.938679</v>
      </c>
      <c r="AS328" s="161">
        <f t="shared" si="360"/>
        <v>21760108638.122181</v>
      </c>
      <c r="AT328" s="161">
        <f t="shared" si="360"/>
        <v>21889213210.539165</v>
      </c>
      <c r="AU328" s="161">
        <f t="shared" si="360"/>
        <v>22014482277.642097</v>
      </c>
      <c r="AV328" s="161">
        <f t="shared" si="360"/>
        <v>22135900337.485676</v>
      </c>
      <c r="AW328" s="161">
        <f t="shared" si="360"/>
        <v>22253453826.690781</v>
      </c>
      <c r="AX328" s="161">
        <f t="shared" ref="AX328:BN328" si="361">AX293</f>
        <v>22367118007.363785</v>
      </c>
      <c r="AY328" s="161">
        <f t="shared" si="361"/>
        <v>22476873190.52512</v>
      </c>
      <c r="AZ328" s="161">
        <f t="shared" si="361"/>
        <v>22582725617.516003</v>
      </c>
      <c r="BA328" s="161">
        <f t="shared" si="361"/>
        <v>22684701295.56955</v>
      </c>
      <c r="BB328" s="161">
        <f t="shared" si="361"/>
        <v>22782818622.393547</v>
      </c>
      <c r="BC328" s="161">
        <f t="shared" si="361"/>
        <v>22877084442.323181</v>
      </c>
      <c r="BD328" s="161">
        <f t="shared" si="361"/>
        <v>22967510877.148037</v>
      </c>
      <c r="BE328" s="161">
        <f t="shared" si="361"/>
        <v>23054130190.368717</v>
      </c>
      <c r="BF328" s="161">
        <f t="shared" si="361"/>
        <v>23136994490.128773</v>
      </c>
      <c r="BG328" s="161">
        <f t="shared" si="361"/>
        <v>23216155962.671215</v>
      </c>
      <c r="BH328" s="161">
        <f t="shared" si="361"/>
        <v>23291658841.278366</v>
      </c>
      <c r="BI328" s="161">
        <f t="shared" si="361"/>
        <v>23361785104.197464</v>
      </c>
      <c r="BJ328" s="161">
        <f t="shared" si="361"/>
        <v>23410384306.44791</v>
      </c>
      <c r="BK328" s="161">
        <f t="shared" si="361"/>
        <v>23441034416.801311</v>
      </c>
      <c r="BL328" s="161">
        <f t="shared" si="361"/>
        <v>23471724655.896397</v>
      </c>
      <c r="BM328" s="161">
        <f t="shared" si="361"/>
        <v>23502455076.271839</v>
      </c>
      <c r="BN328" s="161">
        <f t="shared" si="361"/>
        <v>23533225730.535099</v>
      </c>
      <c r="BO328" s="161">
        <f>BO293</f>
        <v>23564036671.362488</v>
      </c>
      <c r="BP328" s="161">
        <f>BP293</f>
        <v>23594887951.499294</v>
      </c>
      <c r="BQ328" s="161">
        <f t="shared" ref="BQ328:CD328" si="362">BQ293</f>
        <v>23625779623.759899</v>
      </c>
      <c r="BR328" s="161">
        <f t="shared" si="362"/>
        <v>23656711741.02779</v>
      </c>
      <c r="BS328" s="161">
        <f t="shared" si="362"/>
        <v>23687684356.255695</v>
      </c>
      <c r="BT328" s="161">
        <f t="shared" si="362"/>
        <v>23718697522.465691</v>
      </c>
      <c r="BU328" s="161">
        <f t="shared" si="362"/>
        <v>23749751292.749256</v>
      </c>
      <c r="BV328" s="161">
        <f t="shared" si="362"/>
        <v>23780845720.267387</v>
      </c>
      <c r="BW328" s="161">
        <f t="shared" si="362"/>
        <v>23811980858.250698</v>
      </c>
      <c r="BX328" s="161">
        <f t="shared" si="362"/>
        <v>23843156759.999454</v>
      </c>
      <c r="BY328" s="161">
        <f t="shared" si="362"/>
        <v>23874373478.883728</v>
      </c>
      <c r="BZ328" s="161">
        <f t="shared" si="362"/>
        <v>23905631068.343491</v>
      </c>
      <c r="CA328" s="161">
        <f t="shared" si="362"/>
        <v>23936929581.888626</v>
      </c>
      <c r="CB328" s="161">
        <f t="shared" si="362"/>
        <v>23968269073.099129</v>
      </c>
      <c r="CC328" s="161">
        <f t="shared" si="362"/>
        <v>23999649595.625118</v>
      </c>
      <c r="CD328" s="161">
        <f t="shared" si="362"/>
        <v>24031071203.186954</v>
      </c>
      <c r="CG328" s="14"/>
      <c r="CH328" s="14"/>
    </row>
    <row r="329" spans="4:86" outlineLevel="1">
      <c r="E329" s="62" t="s">
        <v>330</v>
      </c>
      <c r="J329" t="s">
        <v>112</v>
      </c>
      <c r="R329" s="161">
        <f t="shared" ref="R329:AW329" si="363">R298</f>
        <v>464144174.29525465</v>
      </c>
      <c r="S329" s="161">
        <f t="shared" si="363"/>
        <v>511406903.95777828</v>
      </c>
      <c r="T329" s="161">
        <f t="shared" si="363"/>
        <v>473002058.8983115</v>
      </c>
      <c r="U329" s="161">
        <f t="shared" si="363"/>
        <v>423956303.04701602</v>
      </c>
      <c r="V329" s="161">
        <f t="shared" si="363"/>
        <v>387619816.32395053</v>
      </c>
      <c r="W329" s="161">
        <f t="shared" si="363"/>
        <v>361823642.49765742</v>
      </c>
      <c r="X329" s="161">
        <f t="shared" si="363"/>
        <v>348352252.338229</v>
      </c>
      <c r="Y329" s="161">
        <f t="shared" si="363"/>
        <v>380077787.70503408</v>
      </c>
      <c r="Z329" s="161">
        <f t="shared" si="363"/>
        <v>366199016.1117661</v>
      </c>
      <c r="AA329" s="161">
        <f t="shared" si="363"/>
        <v>363530584.94111681</v>
      </c>
      <c r="AB329" s="161">
        <f t="shared" si="363"/>
        <v>352216580.12453985</v>
      </c>
      <c r="AC329" s="161">
        <f t="shared" si="363"/>
        <v>340979117.2049889</v>
      </c>
      <c r="AD329" s="161">
        <f t="shared" si="363"/>
        <v>329945189.32579106</v>
      </c>
      <c r="AE329" s="161">
        <f t="shared" si="363"/>
        <v>322459777.07517153</v>
      </c>
      <c r="AF329" s="161">
        <f t="shared" si="363"/>
        <v>315016119.84101021</v>
      </c>
      <c r="AG329" s="161">
        <f t="shared" si="363"/>
        <v>310754392.47420168</v>
      </c>
      <c r="AH329" s="161">
        <f t="shared" si="363"/>
        <v>306354003.64635438</v>
      </c>
      <c r="AI329" s="161">
        <f t="shared" si="363"/>
        <v>304908875.72293055</v>
      </c>
      <c r="AJ329" s="161">
        <f t="shared" si="363"/>
        <v>303319745.84799957</v>
      </c>
      <c r="AK329" s="161">
        <f t="shared" si="363"/>
        <v>301606596.10481596</v>
      </c>
      <c r="AL329" s="161">
        <f t="shared" si="363"/>
        <v>304298865.79975015</v>
      </c>
      <c r="AM329" s="161">
        <f t="shared" si="363"/>
        <v>308348323.32814902</v>
      </c>
      <c r="AN329" s="161">
        <f t="shared" si="363"/>
        <v>312249039.75512356</v>
      </c>
      <c r="AO329" s="161">
        <f t="shared" si="363"/>
        <v>316029595.78970766</v>
      </c>
      <c r="AP329" s="161">
        <f t="shared" si="363"/>
        <v>319746045.83588254</v>
      </c>
      <c r="AQ329" s="161">
        <f t="shared" si="363"/>
        <v>323418700.55627114</v>
      </c>
      <c r="AR329" s="161">
        <f t="shared" si="363"/>
        <v>326983069.55339825</v>
      </c>
      <c r="AS329" s="161">
        <f t="shared" si="363"/>
        <v>330399583.90060872</v>
      </c>
      <c r="AT329" s="161">
        <f t="shared" si="363"/>
        <v>333684794.19370407</v>
      </c>
      <c r="AU329" s="161">
        <f t="shared" si="363"/>
        <v>336851545.57716048</v>
      </c>
      <c r="AV329" s="161">
        <f t="shared" si="363"/>
        <v>339893284.19149059</v>
      </c>
      <c r="AW329" s="161">
        <f t="shared" si="363"/>
        <v>342795307.96536344</v>
      </c>
      <c r="AX329" s="161">
        <f t="shared" ref="AX329:BN329" si="364">AX298</f>
        <v>345555236.92352289</v>
      </c>
      <c r="AY329" s="161">
        <f t="shared" si="364"/>
        <v>348182590.96699369</v>
      </c>
      <c r="AZ329" s="161">
        <f t="shared" si="364"/>
        <v>350684148.71903396</v>
      </c>
      <c r="BA329" s="161">
        <f t="shared" si="364"/>
        <v>353051484.68912971</v>
      </c>
      <c r="BB329" s="161">
        <f t="shared" si="364"/>
        <v>355270312.72395593</v>
      </c>
      <c r="BC329" s="161">
        <f t="shared" si="364"/>
        <v>357337082.81629032</v>
      </c>
      <c r="BD329" s="161">
        <f t="shared" si="364"/>
        <v>359259186.96342015</v>
      </c>
      <c r="BE329" s="161">
        <f t="shared" si="364"/>
        <v>361043147.51589286</v>
      </c>
      <c r="BF329" s="161">
        <f t="shared" si="364"/>
        <v>362683637.36227906</v>
      </c>
      <c r="BG329" s="161">
        <f t="shared" si="364"/>
        <v>364170140.91905499</v>
      </c>
      <c r="BH329" s="161">
        <f t="shared" si="364"/>
        <v>365500673.12301046</v>
      </c>
      <c r="BI329" s="161">
        <f t="shared" si="364"/>
        <v>366682546.14878529</v>
      </c>
      <c r="BJ329" s="161">
        <f t="shared" si="364"/>
        <v>367497972.30477828</v>
      </c>
      <c r="BK329" s="161">
        <f t="shared" si="364"/>
        <v>368019058.21422493</v>
      </c>
      <c r="BL329" s="161">
        <f t="shared" si="364"/>
        <v>368540882.98631978</v>
      </c>
      <c r="BM329" s="161">
        <f t="shared" si="364"/>
        <v>369063447.66871727</v>
      </c>
      <c r="BN329" s="161">
        <f t="shared" si="364"/>
        <v>369586753.31055754</v>
      </c>
      <c r="BO329" s="161">
        <f>BO298</f>
        <v>370110800.96246833</v>
      </c>
      <c r="BP329" s="161">
        <f>BP298</f>
        <v>370635591.67656666</v>
      </c>
      <c r="BQ329" s="161">
        <f t="shared" ref="BQ329:CD329" si="365">BQ298</f>
        <v>371161126.50646198</v>
      </c>
      <c r="BR329" s="161">
        <f t="shared" si="365"/>
        <v>371687406.5072574</v>
      </c>
      <c r="BS329" s="161">
        <f t="shared" si="365"/>
        <v>372214432.73555195</v>
      </c>
      <c r="BT329" s="161">
        <f t="shared" si="365"/>
        <v>372742206.24944305</v>
      </c>
      <c r="BU329" s="161">
        <f t="shared" si="365"/>
        <v>373270728.10852844</v>
      </c>
      <c r="BV329" s="161">
        <f t="shared" si="365"/>
        <v>373799999.37390816</v>
      </c>
      <c r="BW329" s="161">
        <f t="shared" si="365"/>
        <v>374330021.1081869</v>
      </c>
      <c r="BX329" s="161">
        <f t="shared" si="365"/>
        <v>374860794.375476</v>
      </c>
      <c r="BY329" s="161">
        <f t="shared" si="365"/>
        <v>375392320.24139571</v>
      </c>
      <c r="BZ329" s="161">
        <f t="shared" si="365"/>
        <v>375924599.77307719</v>
      </c>
      <c r="CA329" s="161">
        <f t="shared" si="365"/>
        <v>376457634.03916472</v>
      </c>
      <c r="CB329" s="161">
        <f t="shared" si="365"/>
        <v>376991424.1098178</v>
      </c>
      <c r="CC329" s="161">
        <f t="shared" si="365"/>
        <v>377525971.05671334</v>
      </c>
      <c r="CD329" s="161">
        <f t="shared" si="365"/>
        <v>378061275.95304805</v>
      </c>
      <c r="CG329" s="14"/>
      <c r="CH329" s="14"/>
    </row>
    <row r="330" spans="4:86" outlineLevel="1">
      <c r="E330" s="62" t="s">
        <v>203</v>
      </c>
      <c r="J330" t="s">
        <v>112</v>
      </c>
      <c r="R330" s="161">
        <f t="shared" ref="R330:AW330" si="366">R300</f>
        <v>0</v>
      </c>
      <c r="S330" s="161">
        <f t="shared" si="366"/>
        <v>0</v>
      </c>
      <c r="T330" s="161">
        <f t="shared" si="366"/>
        <v>0</v>
      </c>
      <c r="U330" s="161">
        <f t="shared" si="366"/>
        <v>0</v>
      </c>
      <c r="V330" s="161">
        <f t="shared" si="366"/>
        <v>0</v>
      </c>
      <c r="W330" s="161">
        <f t="shared" si="366"/>
        <v>0</v>
      </c>
      <c r="X330" s="161">
        <f t="shared" si="366"/>
        <v>10438674050.464348</v>
      </c>
      <c r="Y330" s="161">
        <f t="shared" si="366"/>
        <v>20571398745.974251</v>
      </c>
      <c r="Z330" s="161">
        <f t="shared" si="366"/>
        <v>26811021849.122387</v>
      </c>
      <c r="AA330" s="161">
        <f t="shared" si="366"/>
        <v>27823505425.921593</v>
      </c>
      <c r="AB330" s="161">
        <f t="shared" si="366"/>
        <v>29330583231.122437</v>
      </c>
      <c r="AC330" s="161">
        <f t="shared" si="366"/>
        <v>27620167678.757942</v>
      </c>
      <c r="AD330" s="161">
        <f t="shared" si="366"/>
        <v>26019762505.816021</v>
      </c>
      <c r="AE330" s="161">
        <f t="shared" si="366"/>
        <v>24832889611.820091</v>
      </c>
      <c r="AF330" s="161">
        <f t="shared" si="366"/>
        <v>23683502914.775105</v>
      </c>
      <c r="AG330" s="161">
        <f t="shared" si="366"/>
        <v>22889511382.855862</v>
      </c>
      <c r="AH330" s="161">
        <f t="shared" si="366"/>
        <v>22147387107.710167</v>
      </c>
      <c r="AI330" s="161">
        <f t="shared" si="366"/>
        <v>21721658067.749962</v>
      </c>
      <c r="AJ330" s="161">
        <f t="shared" si="366"/>
        <v>21296504839.751255</v>
      </c>
      <c r="AK330" s="161">
        <f t="shared" si="366"/>
        <v>20873314110.614338</v>
      </c>
      <c r="AL330" s="161">
        <f t="shared" si="366"/>
        <v>21001927879.24194</v>
      </c>
      <c r="AM330" s="161">
        <f t="shared" si="366"/>
        <v>21332679971.894001</v>
      </c>
      <c r="AN330" s="161">
        <f t="shared" si="366"/>
        <v>21650719477.837845</v>
      </c>
      <c r="AO330" s="161">
        <f t="shared" si="366"/>
        <v>21958877009.097408</v>
      </c>
      <c r="AP330" s="161">
        <f t="shared" si="366"/>
        <v>22262695969.433174</v>
      </c>
      <c r="AQ330" s="161">
        <f t="shared" si="366"/>
        <v>22564065014.066181</v>
      </c>
      <c r="AR330" s="161">
        <f t="shared" si="366"/>
        <v>22856491118.697308</v>
      </c>
      <c r="AS330" s="161">
        <f t="shared" si="366"/>
        <v>23136066392.163338</v>
      </c>
      <c r="AT330" s="161">
        <f t="shared" si="366"/>
        <v>23404453448.328781</v>
      </c>
      <c r="AU330" s="161">
        <f t="shared" si="366"/>
        <v>23662918027.109997</v>
      </c>
      <c r="AV330" s="161">
        <f t="shared" si="366"/>
        <v>23910798373.041084</v>
      </c>
      <c r="AW330" s="161">
        <f t="shared" si="366"/>
        <v>24146622635.251358</v>
      </c>
      <c r="AX330" s="161">
        <f t="shared" ref="AX330:BN330" si="367">AX300</f>
        <v>24370145402.555622</v>
      </c>
      <c r="AY330" s="161">
        <f t="shared" si="367"/>
        <v>24582303236.760159</v>
      </c>
      <c r="AZ330" s="161">
        <f t="shared" si="367"/>
        <v>24783752694.669422</v>
      </c>
      <c r="BA330" s="161">
        <f t="shared" si="367"/>
        <v>24973631577.637745</v>
      </c>
      <c r="BB330" s="161">
        <f t="shared" si="367"/>
        <v>25150497254.139786</v>
      </c>
      <c r="BC330" s="161">
        <f t="shared" si="367"/>
        <v>25313980520.008331</v>
      </c>
      <c r="BD330" s="161">
        <f t="shared" si="367"/>
        <v>25464801166.116722</v>
      </c>
      <c r="BE330" s="161">
        <f t="shared" si="367"/>
        <v>25603585940.077023</v>
      </c>
      <c r="BF330" s="161">
        <f t="shared" si="367"/>
        <v>25729773752.629475</v>
      </c>
      <c r="BG330" s="161">
        <f t="shared" si="367"/>
        <v>25842287185.833248</v>
      </c>
      <c r="BH330" s="161">
        <f t="shared" si="367"/>
        <v>25940903847.592026</v>
      </c>
      <c r="BI330" s="161">
        <f t="shared" si="367"/>
        <v>26027124305.327358</v>
      </c>
      <c r="BJ330" s="161">
        <f t="shared" si="367"/>
        <v>26086514457.953266</v>
      </c>
      <c r="BK330" s="161">
        <f t="shared" si="367"/>
        <v>26124650192.148293</v>
      </c>
      <c r="BL330" s="161">
        <f t="shared" si="367"/>
        <v>26162841602.53759</v>
      </c>
      <c r="BM330" s="161">
        <f t="shared" si="367"/>
        <v>26201088770.298374</v>
      </c>
      <c r="BN330" s="161">
        <f t="shared" si="367"/>
        <v>26239391776.726116</v>
      </c>
      <c r="BO330" s="161">
        <f>BO300</f>
        <v>26277750703.234615</v>
      </c>
      <c r="BP330" s="161">
        <f>BP300</f>
        <v>26316165631.356239</v>
      </c>
      <c r="BQ330" s="161">
        <f t="shared" ref="BQ330:CD330" si="368">BQ300</f>
        <v>26354636642.742073</v>
      </c>
      <c r="BR330" s="161">
        <f t="shared" si="368"/>
        <v>26393163819.162121</v>
      </c>
      <c r="BS330" s="161">
        <f t="shared" si="368"/>
        <v>26431747242.505405</v>
      </c>
      <c r="BT330" s="161">
        <f t="shared" si="368"/>
        <v>26470386994.780231</v>
      </c>
      <c r="BU330" s="161">
        <f t="shared" si="368"/>
        <v>26509083158.1143</v>
      </c>
      <c r="BV330" s="161">
        <f t="shared" si="368"/>
        <v>26547835814.754898</v>
      </c>
      <c r="BW330" s="161">
        <f t="shared" si="368"/>
        <v>26586645047.069054</v>
      </c>
      <c r="BX330" s="161">
        <f t="shared" si="368"/>
        <v>26625510937.543774</v>
      </c>
      <c r="BY330" s="161">
        <f t="shared" si="368"/>
        <v>26664433568.78614</v>
      </c>
      <c r="BZ330" s="161">
        <f t="shared" si="368"/>
        <v>26703413023.523537</v>
      </c>
      <c r="CA330" s="161">
        <f t="shared" si="368"/>
        <v>26742449384.603794</v>
      </c>
      <c r="CB330" s="161">
        <f t="shared" si="368"/>
        <v>26781542734.995369</v>
      </c>
      <c r="CC330" s="161">
        <f t="shared" si="368"/>
        <v>26820693157.787552</v>
      </c>
      <c r="CD330" s="161">
        <f t="shared" si="368"/>
        <v>26859900736.190605</v>
      </c>
      <c r="CG330" s="14"/>
      <c r="CH330" s="14"/>
    </row>
    <row r="331" spans="4:86" outlineLevel="1">
      <c r="E331" s="62" t="s">
        <v>204</v>
      </c>
      <c r="J331" t="s">
        <v>112</v>
      </c>
      <c r="R331" s="161">
        <f t="shared" ref="R331:AW331" si="369">R301</f>
        <v>139598428352.25067</v>
      </c>
      <c r="S331" s="161">
        <f t="shared" si="369"/>
        <v>152771811781.82581</v>
      </c>
      <c r="T331" s="161">
        <f t="shared" si="369"/>
        <v>135070216418.13481</v>
      </c>
      <c r="U331" s="161">
        <f t="shared" si="369"/>
        <v>118251234925.37532</v>
      </c>
      <c r="V331" s="161">
        <f t="shared" si="369"/>
        <v>106849160206.0486</v>
      </c>
      <c r="W331" s="161">
        <f t="shared" si="369"/>
        <v>98388047294.848969</v>
      </c>
      <c r="X331" s="161">
        <f t="shared" si="369"/>
        <v>83684269896.703064</v>
      </c>
      <c r="Y331" s="161">
        <f t="shared" si="369"/>
        <v>81727244821.537811</v>
      </c>
      <c r="Z331" s="161">
        <f t="shared" si="369"/>
        <v>71167887535.462494</v>
      </c>
      <c r="AA331" s="161">
        <f t="shared" si="369"/>
        <v>56642514783.734375</v>
      </c>
      <c r="AB331" s="161">
        <f t="shared" si="369"/>
        <v>50199504032.885124</v>
      </c>
      <c r="AC331" s="161">
        <f t="shared" si="369"/>
        <v>47272236607.79985</v>
      </c>
      <c r="AD331" s="161">
        <f t="shared" si="369"/>
        <v>44533156888.779221</v>
      </c>
      <c r="AE331" s="161">
        <f t="shared" si="369"/>
        <v>42501817428.990402</v>
      </c>
      <c r="AF331" s="161">
        <f t="shared" si="369"/>
        <v>40534629315.696648</v>
      </c>
      <c r="AG331" s="161">
        <f t="shared" si="369"/>
        <v>39175702920.821304</v>
      </c>
      <c r="AH331" s="161">
        <f t="shared" si="369"/>
        <v>37905547536.983803</v>
      </c>
      <c r="AI331" s="161">
        <f t="shared" si="369"/>
        <v>37176906672.682716</v>
      </c>
      <c r="AJ331" s="161">
        <f t="shared" si="369"/>
        <v>36449251282.08046</v>
      </c>
      <c r="AK331" s="161">
        <f t="shared" si="369"/>
        <v>35724954724.359276</v>
      </c>
      <c r="AL331" s="161">
        <f t="shared" si="369"/>
        <v>35945078901.047638</v>
      </c>
      <c r="AM331" s="161">
        <f t="shared" si="369"/>
        <v>36511165507.088837</v>
      </c>
      <c r="AN331" s="161">
        <f t="shared" si="369"/>
        <v>37055494351.682098</v>
      </c>
      <c r="AO331" s="161">
        <f t="shared" si="369"/>
        <v>37582910065.106781</v>
      </c>
      <c r="AP331" s="161">
        <f t="shared" si="369"/>
        <v>38102900256.672615</v>
      </c>
      <c r="AQ331" s="161">
        <f t="shared" si="369"/>
        <v>38618697384.92305</v>
      </c>
      <c r="AR331" s="161">
        <f t="shared" si="369"/>
        <v>39119188552.413269</v>
      </c>
      <c r="AS331" s="161">
        <f t="shared" si="369"/>
        <v>39597685351.441513</v>
      </c>
      <c r="AT331" s="161">
        <f t="shared" si="369"/>
        <v>40057033367.750778</v>
      </c>
      <c r="AU331" s="161">
        <f t="shared" si="369"/>
        <v>40499398932.04303</v>
      </c>
      <c r="AV331" s="161">
        <f t="shared" si="369"/>
        <v>40923649441.036644</v>
      </c>
      <c r="AW331" s="161">
        <f t="shared" si="369"/>
        <v>41327265802.390129</v>
      </c>
      <c r="AX331" s="161">
        <f t="shared" ref="AX331:BN331" si="370">AX301</f>
        <v>41709827991.595978</v>
      </c>
      <c r="AY331" s="161">
        <f t="shared" si="370"/>
        <v>42072938946.642342</v>
      </c>
      <c r="AZ331" s="161">
        <f t="shared" si="370"/>
        <v>42417722373.23259</v>
      </c>
      <c r="BA331" s="161">
        <f t="shared" si="370"/>
        <v>42742702606.916977</v>
      </c>
      <c r="BB331" s="161">
        <f t="shared" si="370"/>
        <v>43045410564.652176</v>
      </c>
      <c r="BC331" s="161">
        <f t="shared" si="370"/>
        <v>43325214348.59539</v>
      </c>
      <c r="BD331" s="161">
        <f t="shared" si="370"/>
        <v>43583345890.399925</v>
      </c>
      <c r="BE331" s="161">
        <f t="shared" si="370"/>
        <v>43820877876.93988</v>
      </c>
      <c r="BF331" s="161">
        <f t="shared" si="370"/>
        <v>44036849996.484413</v>
      </c>
      <c r="BG331" s="161">
        <f t="shared" si="370"/>
        <v>44229418233.897614</v>
      </c>
      <c r="BH331" s="161">
        <f t="shared" si="370"/>
        <v>44398201962.148682</v>
      </c>
      <c r="BI331" s="161">
        <f t="shared" si="370"/>
        <v>44545769422.337906</v>
      </c>
      <c r="BJ331" s="161">
        <f t="shared" si="370"/>
        <v>44647416458.475883</v>
      </c>
      <c r="BK331" s="161">
        <f t="shared" si="370"/>
        <v>44712686274.775009</v>
      </c>
      <c r="BL331" s="161">
        <f t="shared" si="370"/>
        <v>44778051381.621155</v>
      </c>
      <c r="BM331" s="161">
        <f t="shared" si="370"/>
        <v>44843511917.950195</v>
      </c>
      <c r="BN331" s="161">
        <f t="shared" si="370"/>
        <v>44909068022.900414</v>
      </c>
      <c r="BO331" s="161">
        <f>BO301</f>
        <v>44974719835.812622</v>
      </c>
      <c r="BP331" s="161">
        <f>BP301</f>
        <v>45040467496.23053</v>
      </c>
      <c r="BQ331" s="161">
        <f t="shared" ref="BQ331:CD331" si="371">BQ301</f>
        <v>45106311143.901085</v>
      </c>
      <c r="BR331" s="161">
        <f t="shared" si="371"/>
        <v>45172250918.774704</v>
      </c>
      <c r="BS331" s="161">
        <f t="shared" si="371"/>
        <v>45238286961.005569</v>
      </c>
      <c r="BT331" s="161">
        <f t="shared" si="371"/>
        <v>45304419410.951958</v>
      </c>
      <c r="BU331" s="161">
        <f t="shared" si="371"/>
        <v>45370648409.176544</v>
      </c>
      <c r="BV331" s="161">
        <f t="shared" si="371"/>
        <v>45436974096.44664</v>
      </c>
      <c r="BW331" s="161">
        <f t="shared" si="371"/>
        <v>45503396613.73452</v>
      </c>
      <c r="BX331" s="161">
        <f t="shared" si="371"/>
        <v>45569916102.217789</v>
      </c>
      <c r="BY331" s="161">
        <f t="shared" si="371"/>
        <v>45636532703.279556</v>
      </c>
      <c r="BZ331" s="161">
        <f t="shared" si="371"/>
        <v>45703246558.508858</v>
      </c>
      <c r="CA331" s="161">
        <f t="shared" si="371"/>
        <v>45770057809.700836</v>
      </c>
      <c r="CB331" s="161">
        <f t="shared" si="371"/>
        <v>45836966598.857132</v>
      </c>
      <c r="CC331" s="161">
        <f t="shared" si="371"/>
        <v>45903973068.186157</v>
      </c>
      <c r="CD331" s="161">
        <f t="shared" si="371"/>
        <v>45971077360.103378</v>
      </c>
      <c r="CG331" s="14"/>
      <c r="CH331" s="14"/>
    </row>
    <row r="332" spans="4:86" outlineLevel="1">
      <c r="E332" s="72" t="s">
        <v>207</v>
      </c>
      <c r="BR332"/>
      <c r="BS332"/>
      <c r="CG332" s="14"/>
      <c r="CH332" s="14"/>
    </row>
    <row r="333" spans="4:86" outlineLevel="1">
      <c r="D333" s="72"/>
      <c r="E333" s="62" t="s">
        <v>196</v>
      </c>
      <c r="J333" t="s">
        <v>112</v>
      </c>
      <c r="R333" s="161">
        <f t="shared" ref="R333:AW333" si="372">R292</f>
        <v>159944205.93579862</v>
      </c>
      <c r="S333" s="161">
        <f t="shared" si="372"/>
        <v>451081990.03456247</v>
      </c>
      <c r="T333" s="161">
        <f t="shared" si="372"/>
        <v>663558146.76064622</v>
      </c>
      <c r="U333" s="161">
        <f t="shared" si="372"/>
        <v>835526346.08448136</v>
      </c>
      <c r="V333" s="161">
        <f t="shared" si="372"/>
        <v>891762305.17122447</v>
      </c>
      <c r="W333" s="161">
        <f t="shared" si="372"/>
        <v>1019829681.7574197</v>
      </c>
      <c r="X333" s="161">
        <f t="shared" si="372"/>
        <v>1198832179.234216</v>
      </c>
      <c r="Y333" s="161">
        <f t="shared" si="372"/>
        <v>1261173909.801451</v>
      </c>
      <c r="Z333" s="161">
        <f t="shared" si="372"/>
        <v>1278245044.9978726</v>
      </c>
      <c r="AA333" s="161">
        <f t="shared" si="372"/>
        <v>1599782953.3442581</v>
      </c>
      <c r="AB333" s="161">
        <f t="shared" si="372"/>
        <v>1755504343.531997</v>
      </c>
      <c r="AC333" s="161">
        <f t="shared" si="372"/>
        <v>1905850554.0397689</v>
      </c>
      <c r="AD333" s="161">
        <f t="shared" si="372"/>
        <v>2051083931.0588579</v>
      </c>
      <c r="AE333" s="161">
        <f t="shared" si="372"/>
        <v>2199834836.2958403</v>
      </c>
      <c r="AF333" s="161">
        <f t="shared" si="372"/>
        <v>2352085139.9095922</v>
      </c>
      <c r="AG333" s="161">
        <f t="shared" si="372"/>
        <v>2507900845.4117322</v>
      </c>
      <c r="AH333" s="161">
        <f t="shared" si="372"/>
        <v>2654149914.5223031</v>
      </c>
      <c r="AI333" s="161">
        <f t="shared" si="372"/>
        <v>2802493622.4464579</v>
      </c>
      <c r="AJ333" s="161">
        <f t="shared" si="372"/>
        <v>2952872077.3239145</v>
      </c>
      <c r="AK333" s="161">
        <f t="shared" si="372"/>
        <v>3105233747.593399</v>
      </c>
      <c r="AL333" s="161">
        <f t="shared" si="372"/>
        <v>3153476747.5843282</v>
      </c>
      <c r="AM333" s="161">
        <f t="shared" si="372"/>
        <v>3177201996.4166384</v>
      </c>
      <c r="AN333" s="161">
        <f t="shared" si="372"/>
        <v>3200335562.6625776</v>
      </c>
      <c r="AO333" s="161">
        <f t="shared" si="372"/>
        <v>3222856899.1449566</v>
      </c>
      <c r="AP333" s="161">
        <f t="shared" si="372"/>
        <v>3244750205.6185598</v>
      </c>
      <c r="AQ333" s="161">
        <f t="shared" si="372"/>
        <v>3266053816.4560351</v>
      </c>
      <c r="AR333" s="161">
        <f t="shared" si="372"/>
        <v>3286809517.4678836</v>
      </c>
      <c r="AS333" s="161">
        <f t="shared" si="372"/>
        <v>3307007391.8118811</v>
      </c>
      <c r="AT333" s="161">
        <f t="shared" si="372"/>
        <v>3326628147.498353</v>
      </c>
      <c r="AU333" s="161">
        <f t="shared" si="372"/>
        <v>3345665999.6416559</v>
      </c>
      <c r="AV333" s="161">
        <f t="shared" si="372"/>
        <v>3364118592.323051</v>
      </c>
      <c r="AW333" s="161">
        <f t="shared" si="372"/>
        <v>3381983864.2387199</v>
      </c>
      <c r="AX333" s="161">
        <f t="shared" ref="AX333:BN333" si="373">AX292</f>
        <v>3399258055.8303623</v>
      </c>
      <c r="AY333" s="161">
        <f t="shared" si="373"/>
        <v>3415938174.8518424</v>
      </c>
      <c r="AZ333" s="161">
        <f t="shared" si="373"/>
        <v>3432025169.835258</v>
      </c>
      <c r="BA333" s="161">
        <f t="shared" si="373"/>
        <v>3447522993.2476516</v>
      </c>
      <c r="BB333" s="161">
        <f t="shared" si="373"/>
        <v>3462434441.0932441</v>
      </c>
      <c r="BC333" s="161">
        <f t="shared" si="373"/>
        <v>3476760553.5445561</v>
      </c>
      <c r="BD333" s="161">
        <f t="shared" si="373"/>
        <v>3490503172.8188505</v>
      </c>
      <c r="BE333" s="161">
        <f t="shared" si="373"/>
        <v>3503667202.1836958</v>
      </c>
      <c r="BF333" s="161">
        <f t="shared" si="373"/>
        <v>3516260560.8098426</v>
      </c>
      <c r="BG333" s="161">
        <f t="shared" si="373"/>
        <v>3528291179.7372661</v>
      </c>
      <c r="BH333" s="161">
        <f t="shared" si="373"/>
        <v>3539765781.3492956</v>
      </c>
      <c r="BI333" s="161">
        <f t="shared" si="373"/>
        <v>3550423268.1151161</v>
      </c>
      <c r="BJ333" s="161">
        <f t="shared" si="373"/>
        <v>3557809165.1136632</v>
      </c>
      <c r="BK333" s="161">
        <f t="shared" si="373"/>
        <v>3562467236.5959435</v>
      </c>
      <c r="BL333" s="161">
        <f t="shared" si="373"/>
        <v>3567131406.671185</v>
      </c>
      <c r="BM333" s="161">
        <f t="shared" si="373"/>
        <v>3571801683.323988</v>
      </c>
      <c r="BN333" s="161">
        <f t="shared" si="373"/>
        <v>3576478074.5494065</v>
      </c>
      <c r="BO333" s="161">
        <f>BO292</f>
        <v>3581160588.3529611</v>
      </c>
      <c r="BP333" s="161">
        <f>BP292</f>
        <v>3585849232.7506528</v>
      </c>
      <c r="BQ333" s="161">
        <f t="shared" ref="BQ333:CD333" si="374">BQ292</f>
        <v>3590544015.7689815</v>
      </c>
      <c r="BR333" s="161">
        <f t="shared" si="374"/>
        <v>3595244945.4449525</v>
      </c>
      <c r="BS333" s="161">
        <f t="shared" si="374"/>
        <v>3599952029.8260932</v>
      </c>
      <c r="BT333" s="161">
        <f t="shared" si="374"/>
        <v>3604665276.97047</v>
      </c>
      <c r="BU333" s="161">
        <f t="shared" si="374"/>
        <v>3609384694.9466953</v>
      </c>
      <c r="BV333" s="161">
        <f t="shared" si="374"/>
        <v>3614110291.8339491</v>
      </c>
      <c r="BW333" s="161">
        <f t="shared" si="374"/>
        <v>3618842075.7219901</v>
      </c>
      <c r="BX333" s="161">
        <f t="shared" si="374"/>
        <v>3623580054.7111626</v>
      </c>
      <c r="BY333" s="161">
        <f t="shared" si="374"/>
        <v>3628324236.9124212</v>
      </c>
      <c r="BZ333" s="161">
        <f t="shared" si="374"/>
        <v>3633074630.4473391</v>
      </c>
      <c r="CA333" s="161">
        <f t="shared" si="374"/>
        <v>3637831243.4481196</v>
      </c>
      <c r="CB333" s="161">
        <f t="shared" si="374"/>
        <v>3642594084.0576186</v>
      </c>
      <c r="CC333" s="161">
        <f t="shared" si="374"/>
        <v>3647363160.4293499</v>
      </c>
      <c r="CD333" s="161">
        <f t="shared" si="374"/>
        <v>3652138480.7274995</v>
      </c>
      <c r="CG333" s="14"/>
      <c r="CH333" s="14"/>
    </row>
    <row r="334" spans="4:86" outlineLevel="1">
      <c r="D334" s="72"/>
      <c r="E334" s="62" t="s">
        <v>201</v>
      </c>
      <c r="J334" t="s">
        <v>112</v>
      </c>
      <c r="R334" s="161">
        <f t="shared" ref="R334:AW334" si="375">R297</f>
        <v>2516952827.920464</v>
      </c>
      <c r="S334" s="161">
        <f t="shared" si="375"/>
        <v>2804525230.3784266</v>
      </c>
      <c r="T334" s="161">
        <f t="shared" si="375"/>
        <v>3173872066.7417693</v>
      </c>
      <c r="U334" s="161">
        <f t="shared" si="375"/>
        <v>3096156324.3961339</v>
      </c>
      <c r="V334" s="161">
        <f t="shared" si="375"/>
        <v>2952415015.9870949</v>
      </c>
      <c r="W334" s="161">
        <f t="shared" si="375"/>
        <v>3086057385.0520964</v>
      </c>
      <c r="X334" s="161">
        <f t="shared" si="375"/>
        <v>3111334209.2370572</v>
      </c>
      <c r="Y334" s="161">
        <f t="shared" si="375"/>
        <v>3271669337.7528443</v>
      </c>
      <c r="Z334" s="161">
        <f t="shared" si="375"/>
        <v>3330853362.3360538</v>
      </c>
      <c r="AA334" s="161">
        <f t="shared" si="375"/>
        <v>3306581989.268774</v>
      </c>
      <c r="AB334" s="161">
        <f t="shared" si="375"/>
        <v>3203672671.3112411</v>
      </c>
      <c r="AC334" s="161">
        <f t="shared" si="375"/>
        <v>3101459559.0338197</v>
      </c>
      <c r="AD334" s="161">
        <f t="shared" si="375"/>
        <v>3001097749.8557668</v>
      </c>
      <c r="AE334" s="161">
        <f t="shared" si="375"/>
        <v>2933012338.7364817</v>
      </c>
      <c r="AF334" s="161">
        <f t="shared" si="375"/>
        <v>2865306720.65553</v>
      </c>
      <c r="AG334" s="161">
        <f t="shared" si="375"/>
        <v>2826543129.5355544</v>
      </c>
      <c r="AH334" s="161">
        <f t="shared" si="375"/>
        <v>2786518308.9381452</v>
      </c>
      <c r="AI334" s="161">
        <f t="shared" si="375"/>
        <v>2773373791.9106259</v>
      </c>
      <c r="AJ334" s="161">
        <f t="shared" si="375"/>
        <v>2758919469.6590147</v>
      </c>
      <c r="AK334" s="161">
        <f t="shared" si="375"/>
        <v>2743337094.1440387</v>
      </c>
      <c r="AL334" s="161">
        <f t="shared" si="375"/>
        <v>2767825296.3814526</v>
      </c>
      <c r="AM334" s="161">
        <f t="shared" si="375"/>
        <v>2804658134.8945627</v>
      </c>
      <c r="AN334" s="161">
        <f t="shared" si="375"/>
        <v>2840138062.0780435</v>
      </c>
      <c r="AO334" s="161">
        <f t="shared" si="375"/>
        <v>2874525040.8116255</v>
      </c>
      <c r="AP334" s="161">
        <f t="shared" si="375"/>
        <v>2908328927.7354441</v>
      </c>
      <c r="AQ334" s="161">
        <f t="shared" si="375"/>
        <v>2941734463.4848146</v>
      </c>
      <c r="AR334" s="161">
        <f t="shared" si="375"/>
        <v>2974155059.7626143</v>
      </c>
      <c r="AS334" s="161">
        <f t="shared" si="375"/>
        <v>3005230807.6488461</v>
      </c>
      <c r="AT334" s="161">
        <f t="shared" si="375"/>
        <v>3035112247.1647787</v>
      </c>
      <c r="AU334" s="161">
        <f t="shared" si="375"/>
        <v>3063916214.486331</v>
      </c>
      <c r="AV334" s="161">
        <f t="shared" si="375"/>
        <v>3091583097.3700271</v>
      </c>
      <c r="AW334" s="161">
        <f t="shared" si="375"/>
        <v>3117979169.5042934</v>
      </c>
      <c r="AX334" s="161">
        <f t="shared" ref="AX334:BN334" si="376">AX297</f>
        <v>3143082783.2378931</v>
      </c>
      <c r="AY334" s="161">
        <f t="shared" si="376"/>
        <v>3166980529.1757765</v>
      </c>
      <c r="AZ334" s="161">
        <f t="shared" si="376"/>
        <v>3189734063.9556684</v>
      </c>
      <c r="BA334" s="161">
        <f t="shared" si="376"/>
        <v>3211266751.453021</v>
      </c>
      <c r="BB334" s="161">
        <f t="shared" si="376"/>
        <v>3231448648.4409442</v>
      </c>
      <c r="BC334" s="161">
        <f t="shared" si="376"/>
        <v>3250247464.9542203</v>
      </c>
      <c r="BD334" s="161">
        <f t="shared" si="376"/>
        <v>3267730436.7251592</v>
      </c>
      <c r="BE334" s="161">
        <f t="shared" si="376"/>
        <v>3283956889.3999119</v>
      </c>
      <c r="BF334" s="161">
        <f t="shared" si="376"/>
        <v>3298878368.9241662</v>
      </c>
      <c r="BG334" s="161">
        <f t="shared" si="376"/>
        <v>3312399228.2175183</v>
      </c>
      <c r="BH334" s="161">
        <f t="shared" si="376"/>
        <v>3324501411.6485333</v>
      </c>
      <c r="BI334" s="161">
        <f t="shared" si="376"/>
        <v>3335251428.9029617</v>
      </c>
      <c r="BJ334" s="161">
        <f t="shared" si="376"/>
        <v>3342668338.3809419</v>
      </c>
      <c r="BK334" s="161">
        <f t="shared" si="376"/>
        <v>3347408003.6372147</v>
      </c>
      <c r="BL334" s="161">
        <f t="shared" si="376"/>
        <v>3352154389.4007187</v>
      </c>
      <c r="BM334" s="161">
        <f t="shared" si="376"/>
        <v>3356907505.200655</v>
      </c>
      <c r="BN334" s="161">
        <f t="shared" si="376"/>
        <v>3361667360.5797348</v>
      </c>
      <c r="BO334" s="161">
        <f>BO297</f>
        <v>3366433965.0942006</v>
      </c>
      <c r="BP334" s="161">
        <f>BP297</f>
        <v>3371207328.3138428</v>
      </c>
      <c r="BQ334" s="161">
        <f t="shared" ref="BQ334:CD334" si="377">BQ297</f>
        <v>3375987459.8220258</v>
      </c>
      <c r="BR334" s="161">
        <f t="shared" si="377"/>
        <v>3380774369.2156997</v>
      </c>
      <c r="BS334" s="161">
        <f t="shared" si="377"/>
        <v>3385568066.1054215</v>
      </c>
      <c r="BT334" s="161">
        <f t="shared" si="377"/>
        <v>3390368560.1153774</v>
      </c>
      <c r="BU334" s="161">
        <f t="shared" si="377"/>
        <v>3395175860.8833981</v>
      </c>
      <c r="BV334" s="161">
        <f t="shared" si="377"/>
        <v>3399989978.0609822</v>
      </c>
      <c r="BW334" s="161">
        <f t="shared" si="377"/>
        <v>3404810921.3133111</v>
      </c>
      <c r="BX334" s="161">
        <f t="shared" si="377"/>
        <v>3409638700.319272</v>
      </c>
      <c r="BY334" s="161">
        <f t="shared" si="377"/>
        <v>3414473324.7714767</v>
      </c>
      <c r="BZ334" s="161">
        <f t="shared" si="377"/>
        <v>3419314804.3762794</v>
      </c>
      <c r="CA334" s="161">
        <f t="shared" si="377"/>
        <v>3424163148.8537974</v>
      </c>
      <c r="CB334" s="161">
        <f t="shared" si="377"/>
        <v>3429018367.9379301</v>
      </c>
      <c r="CC334" s="161">
        <f t="shared" si="377"/>
        <v>3433880471.376379</v>
      </c>
      <c r="CD334" s="161">
        <f t="shared" si="377"/>
        <v>3438749468.9306679</v>
      </c>
      <c r="CG334" s="14"/>
      <c r="CH334" s="14"/>
    </row>
    <row r="335" spans="4:86" outlineLevel="1">
      <c r="D335" s="72"/>
      <c r="E335" s="72" t="s">
        <v>208</v>
      </c>
      <c r="J335" t="s">
        <v>112</v>
      </c>
      <c r="R335" s="154">
        <f>SUM(R322:R334)</f>
        <v>201479149429.98297</v>
      </c>
      <c r="S335" s="154">
        <f t="shared" ref="S335:BM335" si="378">SUM(S322:S334)</f>
        <v>240012764477.79916</v>
      </c>
      <c r="T335" s="154">
        <f t="shared" si="378"/>
        <v>249189180609.58398</v>
      </c>
      <c r="U335" s="154">
        <f t="shared" si="378"/>
        <v>251398268363.31265</v>
      </c>
      <c r="V335" s="154">
        <f t="shared" si="378"/>
        <v>247134980740.58832</v>
      </c>
      <c r="W335" s="154">
        <f t="shared" si="378"/>
        <v>256984832917.9353</v>
      </c>
      <c r="X335" s="154">
        <f t="shared" si="378"/>
        <v>277845905228.95575</v>
      </c>
      <c r="Y335" s="154">
        <f t="shared" si="378"/>
        <v>298120544483.71088</v>
      </c>
      <c r="Z335" s="154">
        <f t="shared" si="378"/>
        <v>297543620147.63812</v>
      </c>
      <c r="AA335" s="154">
        <f t="shared" si="378"/>
        <v>297011456427.78845</v>
      </c>
      <c r="AB335" s="154">
        <f t="shared" si="378"/>
        <v>305046810293.16711</v>
      </c>
      <c r="AC335" s="154">
        <f t="shared" si="378"/>
        <v>311566524269.57874</v>
      </c>
      <c r="AD335" s="154">
        <f t="shared" si="378"/>
        <v>316983036639.50635</v>
      </c>
      <c r="AE335" s="154">
        <f t="shared" si="378"/>
        <v>323322663467.57532</v>
      </c>
      <c r="AF335" s="154">
        <f t="shared" si="378"/>
        <v>329407999315.74188</v>
      </c>
      <c r="AG335" s="154">
        <f t="shared" si="378"/>
        <v>336285348047.18188</v>
      </c>
      <c r="AH335" s="154">
        <f t="shared" si="378"/>
        <v>341860211863.19531</v>
      </c>
      <c r="AI335" s="154">
        <f t="shared" si="378"/>
        <v>348285957796.81134</v>
      </c>
      <c r="AJ335" s="154">
        <f t="shared" si="378"/>
        <v>354534165254.47693</v>
      </c>
      <c r="AK335" s="154">
        <f t="shared" si="378"/>
        <v>360616359448.52063</v>
      </c>
      <c r="AL335" s="154">
        <f t="shared" si="378"/>
        <v>365275681058.83789</v>
      </c>
      <c r="AM335" s="154">
        <f t="shared" si="378"/>
        <v>368856612414.03302</v>
      </c>
      <c r="AN335" s="154">
        <f t="shared" si="378"/>
        <v>372325645303.31989</v>
      </c>
      <c r="AO335" s="154">
        <f t="shared" si="378"/>
        <v>375694860787.53278</v>
      </c>
      <c r="AP335" s="154">
        <f t="shared" si="378"/>
        <v>378989672229.61646</v>
      </c>
      <c r="AQ335" s="154">
        <f t="shared" si="378"/>
        <v>382222379754.93243</v>
      </c>
      <c r="AR335" s="154">
        <f t="shared" si="378"/>
        <v>385365402057.02417</v>
      </c>
      <c r="AS335" s="154">
        <f t="shared" si="378"/>
        <v>388399321171.84088</v>
      </c>
      <c r="AT335" s="154">
        <f t="shared" si="378"/>
        <v>391330614193.14954</v>
      </c>
      <c r="AU335" s="154">
        <f t="shared" si="378"/>
        <v>394164952846.65564</v>
      </c>
      <c r="AV335" s="154">
        <f t="shared" si="378"/>
        <v>396899070844.84467</v>
      </c>
      <c r="AW335" s="154">
        <f t="shared" si="378"/>
        <v>399525867246.92413</v>
      </c>
      <c r="AX335" s="154">
        <f t="shared" si="378"/>
        <v>402043952138.48859</v>
      </c>
      <c r="AY335" s="154">
        <f t="shared" si="378"/>
        <v>404457619880.36359</v>
      </c>
      <c r="AZ335" s="154">
        <f t="shared" si="378"/>
        <v>406770144343.11084</v>
      </c>
      <c r="BA335" s="154">
        <f t="shared" si="378"/>
        <v>408977816370.37231</v>
      </c>
      <c r="BB335" s="154">
        <f t="shared" si="378"/>
        <v>411074072676.76251</v>
      </c>
      <c r="BC335" s="154">
        <f t="shared" si="378"/>
        <v>413057306570.24078</v>
      </c>
      <c r="BD335" s="154">
        <f t="shared" si="378"/>
        <v>414931144854.15704</v>
      </c>
      <c r="BE335" s="154">
        <f t="shared" si="378"/>
        <v>416699017668.88647</v>
      </c>
      <c r="BF335" s="154">
        <f t="shared" si="378"/>
        <v>418358960221.90686</v>
      </c>
      <c r="BG335" s="154">
        <f t="shared" si="378"/>
        <v>419906553627.04926</v>
      </c>
      <c r="BH335" s="154">
        <f t="shared" si="378"/>
        <v>421341330397.47052</v>
      </c>
      <c r="BI335" s="154">
        <f t="shared" si="378"/>
        <v>422648427656.27399</v>
      </c>
      <c r="BJ335" s="154">
        <f t="shared" si="378"/>
        <v>423552555260.95685</v>
      </c>
      <c r="BK335" s="154">
        <f t="shared" si="378"/>
        <v>424125989369.05322</v>
      </c>
      <c r="BL335" s="154">
        <f t="shared" si="378"/>
        <v>424700201041.59003</v>
      </c>
      <c r="BM335" s="154">
        <f t="shared" si="378"/>
        <v>425275191334.58844</v>
      </c>
      <c r="BN335" s="154">
        <f>SUM(BN322:BN334)</f>
        <v>425850961305.50555</v>
      </c>
      <c r="BO335" s="154">
        <f>SUM(BO322:BO334)</f>
        <v>426427512013.23718</v>
      </c>
      <c r="BP335" s="154">
        <f>SUM(BP322:BP334)</f>
        <v>427004844518.1189</v>
      </c>
      <c r="BQ335" s="154">
        <f t="shared" ref="BQ335:CD335" si="379">SUM(BQ322:BQ334)</f>
        <v>427582959881.92932</v>
      </c>
      <c r="BR335" s="154">
        <f t="shared" si="379"/>
        <v>428161859167.89124</v>
      </c>
      <c r="BS335" s="154">
        <f t="shared" si="379"/>
        <v>428741543440.67334</v>
      </c>
      <c r="BT335" s="154">
        <f t="shared" si="379"/>
        <v>429322013766.39307</v>
      </c>
      <c r="BU335" s="154">
        <f t="shared" si="379"/>
        <v>429903271212.61774</v>
      </c>
      <c r="BV335" s="154">
        <f t="shared" si="379"/>
        <v>430485316848.36676</v>
      </c>
      <c r="BW335" s="154">
        <f t="shared" si="379"/>
        <v>431068151744.11438</v>
      </c>
      <c r="BX335" s="154">
        <f t="shared" si="379"/>
        <v>431651776971.79028</v>
      </c>
      <c r="BY335" s="154">
        <f t="shared" si="379"/>
        <v>432236193604.78247</v>
      </c>
      <c r="BZ335" s="154">
        <f t="shared" si="379"/>
        <v>432821402717.93958</v>
      </c>
      <c r="CA335" s="154">
        <f t="shared" si="379"/>
        <v>433407405387.57147</v>
      </c>
      <c r="CB335" s="154">
        <f t="shared" si="379"/>
        <v>433994202691.45288</v>
      </c>
      <c r="CC335" s="154">
        <f t="shared" si="379"/>
        <v>434581795708.82446</v>
      </c>
      <c r="CD335" s="154">
        <f t="shared" si="379"/>
        <v>435170185520.3949</v>
      </c>
      <c r="CG335" s="14"/>
      <c r="CH335" s="14"/>
    </row>
    <row r="336" spans="4:86" ht="12" outlineLevel="1">
      <c r="D336" s="67" t="s">
        <v>110</v>
      </c>
      <c r="K336" s="97" t="str">
        <f>IF(AND(R336:BM336),"ok","error")</f>
        <v>ok</v>
      </c>
      <c r="R336" s="181" t="b">
        <f t="shared" ref="R336:AW336" si="380">(ROUND(R335-R302,0)=0)</f>
        <v>1</v>
      </c>
      <c r="S336" s="181" t="b">
        <f t="shared" si="380"/>
        <v>1</v>
      </c>
      <c r="T336" s="181" t="b">
        <f t="shared" si="380"/>
        <v>1</v>
      </c>
      <c r="U336" s="181" t="b">
        <f t="shared" si="380"/>
        <v>1</v>
      </c>
      <c r="V336" s="181" t="b">
        <f t="shared" si="380"/>
        <v>1</v>
      </c>
      <c r="W336" s="181" t="b">
        <f t="shared" si="380"/>
        <v>1</v>
      </c>
      <c r="X336" s="181" t="b">
        <f t="shared" si="380"/>
        <v>1</v>
      </c>
      <c r="Y336" s="181" t="b">
        <f t="shared" si="380"/>
        <v>1</v>
      </c>
      <c r="Z336" s="181" t="b">
        <f t="shared" si="380"/>
        <v>1</v>
      </c>
      <c r="AA336" s="181" t="b">
        <f t="shared" si="380"/>
        <v>1</v>
      </c>
      <c r="AB336" s="181" t="b">
        <f t="shared" si="380"/>
        <v>1</v>
      </c>
      <c r="AC336" s="181" t="b">
        <f t="shared" si="380"/>
        <v>1</v>
      </c>
      <c r="AD336" s="181" t="b">
        <f t="shared" si="380"/>
        <v>1</v>
      </c>
      <c r="AE336" s="181" t="b">
        <f t="shared" si="380"/>
        <v>1</v>
      </c>
      <c r="AF336" s="181" t="b">
        <f t="shared" si="380"/>
        <v>1</v>
      </c>
      <c r="AG336" s="181" t="b">
        <f t="shared" si="380"/>
        <v>1</v>
      </c>
      <c r="AH336" s="181" t="b">
        <f t="shared" si="380"/>
        <v>1</v>
      </c>
      <c r="AI336" s="181" t="b">
        <f t="shared" si="380"/>
        <v>1</v>
      </c>
      <c r="AJ336" s="181" t="b">
        <f t="shared" si="380"/>
        <v>1</v>
      </c>
      <c r="AK336" s="181" t="b">
        <f t="shared" si="380"/>
        <v>1</v>
      </c>
      <c r="AL336" s="181" t="b">
        <f t="shared" si="380"/>
        <v>1</v>
      </c>
      <c r="AM336" s="181" t="b">
        <f t="shared" si="380"/>
        <v>1</v>
      </c>
      <c r="AN336" s="181" t="b">
        <f t="shared" si="380"/>
        <v>1</v>
      </c>
      <c r="AO336" s="181" t="b">
        <f t="shared" si="380"/>
        <v>1</v>
      </c>
      <c r="AP336" s="181" t="b">
        <f t="shared" si="380"/>
        <v>1</v>
      </c>
      <c r="AQ336" s="181" t="b">
        <f t="shared" si="380"/>
        <v>1</v>
      </c>
      <c r="AR336" s="181" t="b">
        <f t="shared" si="380"/>
        <v>1</v>
      </c>
      <c r="AS336" s="181" t="b">
        <f t="shared" si="380"/>
        <v>1</v>
      </c>
      <c r="AT336" s="181" t="b">
        <f t="shared" si="380"/>
        <v>1</v>
      </c>
      <c r="AU336" s="181" t="b">
        <f t="shared" si="380"/>
        <v>1</v>
      </c>
      <c r="AV336" s="181" t="b">
        <f t="shared" si="380"/>
        <v>1</v>
      </c>
      <c r="AW336" s="181" t="b">
        <f t="shared" si="380"/>
        <v>1</v>
      </c>
      <c r="AX336" s="181" t="b">
        <f t="shared" ref="AX336:BN336" si="381">(ROUND(AX335-AX302,0)=0)</f>
        <v>1</v>
      </c>
      <c r="AY336" s="181" t="b">
        <f t="shared" si="381"/>
        <v>1</v>
      </c>
      <c r="AZ336" s="181" t="b">
        <f t="shared" si="381"/>
        <v>1</v>
      </c>
      <c r="BA336" s="181" t="b">
        <f t="shared" si="381"/>
        <v>1</v>
      </c>
      <c r="BB336" s="181" t="b">
        <f t="shared" si="381"/>
        <v>1</v>
      </c>
      <c r="BC336" s="181" t="b">
        <f t="shared" si="381"/>
        <v>1</v>
      </c>
      <c r="BD336" s="181" t="b">
        <f t="shared" si="381"/>
        <v>1</v>
      </c>
      <c r="BE336" s="181" t="b">
        <f t="shared" si="381"/>
        <v>1</v>
      </c>
      <c r="BF336" s="181" t="b">
        <f t="shared" si="381"/>
        <v>1</v>
      </c>
      <c r="BG336" s="181" t="b">
        <f t="shared" si="381"/>
        <v>1</v>
      </c>
      <c r="BH336" s="181" t="b">
        <f t="shared" si="381"/>
        <v>1</v>
      </c>
      <c r="BI336" s="181" t="b">
        <f t="shared" si="381"/>
        <v>1</v>
      </c>
      <c r="BJ336" s="181" t="b">
        <f t="shared" si="381"/>
        <v>1</v>
      </c>
      <c r="BK336" s="181" t="b">
        <f t="shared" si="381"/>
        <v>1</v>
      </c>
      <c r="BL336" s="181" t="b">
        <f t="shared" si="381"/>
        <v>1</v>
      </c>
      <c r="BM336" s="181" t="b">
        <f t="shared" si="381"/>
        <v>1</v>
      </c>
      <c r="BN336" s="181" t="b">
        <f t="shared" si="381"/>
        <v>1</v>
      </c>
      <c r="BO336" s="181" t="b">
        <f>(ROUND(BO335-BO302,0)=0)</f>
        <v>1</v>
      </c>
      <c r="BP336" s="181" t="b">
        <f>(ROUND(BP335-BP302,0)=0)</f>
        <v>1</v>
      </c>
      <c r="BQ336" s="181" t="b">
        <f t="shared" ref="BQ336:CD336" si="382">(ROUND(BQ335-BQ302,0)=0)</f>
        <v>1</v>
      </c>
      <c r="BR336" s="181" t="b">
        <f t="shared" si="382"/>
        <v>1</v>
      </c>
      <c r="BS336" s="181" t="b">
        <f t="shared" si="382"/>
        <v>1</v>
      </c>
      <c r="BT336" s="181" t="b">
        <f t="shared" si="382"/>
        <v>1</v>
      </c>
      <c r="BU336" s="181" t="b">
        <f t="shared" si="382"/>
        <v>1</v>
      </c>
      <c r="BV336" s="181" t="b">
        <f t="shared" si="382"/>
        <v>1</v>
      </c>
      <c r="BW336" s="181" t="b">
        <f t="shared" si="382"/>
        <v>1</v>
      </c>
      <c r="BX336" s="181" t="b">
        <f t="shared" si="382"/>
        <v>1</v>
      </c>
      <c r="BY336" s="181" t="b">
        <f t="shared" si="382"/>
        <v>1</v>
      </c>
      <c r="BZ336" s="181" t="b">
        <f t="shared" si="382"/>
        <v>1</v>
      </c>
      <c r="CA336" s="181" t="b">
        <f t="shared" si="382"/>
        <v>1</v>
      </c>
      <c r="CB336" s="181" t="b">
        <f t="shared" si="382"/>
        <v>1</v>
      </c>
      <c r="CC336" s="181" t="b">
        <f t="shared" si="382"/>
        <v>1</v>
      </c>
      <c r="CD336" s="181" t="b">
        <f t="shared" si="382"/>
        <v>1</v>
      </c>
      <c r="CG336" s="14"/>
      <c r="CH336" s="14"/>
    </row>
    <row r="337" spans="2:86" ht="12" outlineLevel="1">
      <c r="D337" s="67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  <c r="AT337" s="181"/>
      <c r="AU337" s="181"/>
      <c r="AV337" s="181"/>
      <c r="AW337" s="181"/>
      <c r="AX337" s="181"/>
      <c r="AY337" s="181"/>
      <c r="AZ337" s="181"/>
      <c r="BA337" s="181"/>
      <c r="BB337" s="181"/>
      <c r="BC337" s="181"/>
      <c r="BD337" s="181"/>
      <c r="BE337" s="181"/>
      <c r="BF337" s="181"/>
      <c r="BG337" s="181"/>
      <c r="BH337" s="181"/>
      <c r="BI337" s="181"/>
      <c r="BJ337" s="181"/>
      <c r="BK337" s="181"/>
      <c r="BL337" s="181"/>
      <c r="BM337" s="181"/>
      <c r="BN337" s="181"/>
      <c r="BO337" s="181"/>
      <c r="BP337" s="181"/>
      <c r="BQ337" s="181"/>
      <c r="BR337" s="181"/>
      <c r="BS337" s="181"/>
      <c r="BT337" s="181"/>
      <c r="BU337" s="181"/>
      <c r="BV337" s="181"/>
      <c r="BW337" s="181"/>
      <c r="BX337" s="181"/>
      <c r="BY337" s="181"/>
      <c r="BZ337" s="181"/>
      <c r="CA337" s="181"/>
      <c r="CB337" s="181"/>
      <c r="CC337" s="181"/>
      <c r="CD337" s="181"/>
      <c r="CG337" s="14"/>
      <c r="CH337" s="14"/>
    </row>
    <row r="338" spans="2:86" outlineLevel="1">
      <c r="D338" s="72"/>
      <c r="R338" s="50"/>
      <c r="BR338"/>
      <c r="BS338"/>
      <c r="CG338" s="14"/>
      <c r="CH338" s="14"/>
    </row>
    <row r="339" spans="2:86" outlineLevel="1">
      <c r="B339" s="86" t="s">
        <v>267</v>
      </c>
      <c r="BR339"/>
      <c r="BS339"/>
      <c r="CG339" s="14"/>
      <c r="CH339" s="14"/>
    </row>
    <row r="340" spans="2:86" outlineLevel="1">
      <c r="D340" s="63" t="s">
        <v>242</v>
      </c>
      <c r="Q340" s="161">
        <f t="shared" ref="Q340:AV340" si="383">Q171</f>
        <v>130084445.38802178</v>
      </c>
      <c r="R340" s="161">
        <f t="shared" si="383"/>
        <v>162237174.89173034</v>
      </c>
      <c r="S340" s="161">
        <f t="shared" si="383"/>
        <v>304956838.33322525</v>
      </c>
      <c r="T340" s="161">
        <f t="shared" si="383"/>
        <v>448602690.76776087</v>
      </c>
      <c r="U340" s="161">
        <f t="shared" si="383"/>
        <v>564862881.85993099</v>
      </c>
      <c r="V340" s="161">
        <f t="shared" si="383"/>
        <v>602881558.4256165</v>
      </c>
      <c r="W340" s="161">
        <f t="shared" si="383"/>
        <v>689462320.06135428</v>
      </c>
      <c r="X340" s="161">
        <f t="shared" si="383"/>
        <v>810478093.00341368</v>
      </c>
      <c r="Y340" s="161">
        <f t="shared" si="383"/>
        <v>852624615.07703722</v>
      </c>
      <c r="Z340" s="161">
        <f t="shared" si="383"/>
        <v>864165664.22391403</v>
      </c>
      <c r="AA340" s="161">
        <f t="shared" si="383"/>
        <v>853217575.11693764</v>
      </c>
      <c r="AB340" s="161">
        <f t="shared" si="383"/>
        <v>911950308.32831013</v>
      </c>
      <c r="AC340" s="161">
        <f t="shared" si="383"/>
        <v>964987622.29861724</v>
      </c>
      <c r="AD340" s="161">
        <f t="shared" si="383"/>
        <v>1012880953.6093125</v>
      </c>
      <c r="AE340" s="161">
        <f t="shared" si="383"/>
        <v>1060161366.8895615</v>
      </c>
      <c r="AF340" s="161">
        <f t="shared" si="383"/>
        <v>1106863595.2515726</v>
      </c>
      <c r="AG340" s="161">
        <f t="shared" si="383"/>
        <v>1153057859.9594171</v>
      </c>
      <c r="AH340" s="161">
        <f t="shared" si="383"/>
        <v>1192876366.0774395</v>
      </c>
      <c r="AI340" s="161">
        <f t="shared" si="383"/>
        <v>1231865328.547893</v>
      </c>
      <c r="AJ340" s="161">
        <f t="shared" si="383"/>
        <v>1270052506.3758771</v>
      </c>
      <c r="AK340" s="161">
        <f t="shared" si="383"/>
        <v>1307466841.0919573</v>
      </c>
      <c r="AL340" s="161">
        <f t="shared" si="383"/>
        <v>1327779683.1934009</v>
      </c>
      <c r="AM340" s="161">
        <f t="shared" si="383"/>
        <v>1337769261.6491106</v>
      </c>
      <c r="AN340" s="161">
        <f t="shared" si="383"/>
        <v>1347509710.5947692</v>
      </c>
      <c r="AO340" s="161">
        <f t="shared" si="383"/>
        <v>1356992378.5873497</v>
      </c>
      <c r="AP340" s="161">
        <f t="shared" si="383"/>
        <v>1366210612.892025</v>
      </c>
      <c r="AQ340" s="161">
        <f t="shared" si="383"/>
        <v>1375180554.2972779</v>
      </c>
      <c r="AR340" s="161">
        <f t="shared" si="383"/>
        <v>1383919796.8285825</v>
      </c>
      <c r="AS340" s="161">
        <f t="shared" si="383"/>
        <v>1392424164.9734235</v>
      </c>
      <c r="AT340" s="161">
        <f t="shared" si="383"/>
        <v>1400685535.78878</v>
      </c>
      <c r="AU340" s="161">
        <f t="shared" si="383"/>
        <v>1408701473.5333288</v>
      </c>
      <c r="AV340" s="161">
        <f t="shared" si="383"/>
        <v>1416470986.2412846</v>
      </c>
      <c r="AW340" s="161">
        <f t="shared" ref="AW340:BN340" si="384">AW171</f>
        <v>1423993205.9952505</v>
      </c>
      <c r="AX340" s="161">
        <f t="shared" si="384"/>
        <v>1431266549.8233104</v>
      </c>
      <c r="AY340" s="161">
        <f t="shared" si="384"/>
        <v>1438289757.8323538</v>
      </c>
      <c r="AZ340" s="161">
        <f t="shared" si="384"/>
        <v>1445063229.404319</v>
      </c>
      <c r="BA340" s="161">
        <f t="shared" si="384"/>
        <v>1451588628.7358527</v>
      </c>
      <c r="BB340" s="161">
        <f t="shared" si="384"/>
        <v>1457867133.0918922</v>
      </c>
      <c r="BC340" s="161">
        <f t="shared" si="384"/>
        <v>1463899180.4398129</v>
      </c>
      <c r="BD340" s="161">
        <f t="shared" si="384"/>
        <v>1469685546.450042</v>
      </c>
      <c r="BE340" s="161">
        <f t="shared" si="384"/>
        <v>1475228295.6562927</v>
      </c>
      <c r="BF340" s="161">
        <f t="shared" si="384"/>
        <v>1480530762.4462495</v>
      </c>
      <c r="BG340" s="161">
        <f t="shared" si="384"/>
        <v>1485596286.2051644</v>
      </c>
      <c r="BH340" s="161">
        <f t="shared" si="384"/>
        <v>1490427697.4102294</v>
      </c>
      <c r="BI340" s="161">
        <f t="shared" si="384"/>
        <v>1494915060.2589958</v>
      </c>
      <c r="BJ340" s="161">
        <f t="shared" si="384"/>
        <v>1498024911.6268055</v>
      </c>
      <c r="BK340" s="161">
        <f t="shared" si="384"/>
        <v>1499986204.8825023</v>
      </c>
      <c r="BL340" s="161">
        <f t="shared" si="384"/>
        <v>1501950065.9668143</v>
      </c>
      <c r="BM340" s="161">
        <f t="shared" si="384"/>
        <v>1503916498.2416787</v>
      </c>
      <c r="BN340" s="161">
        <f t="shared" si="384"/>
        <v>1505885505.0734341</v>
      </c>
      <c r="BO340" s="161">
        <f>BO171</f>
        <v>1507857089.8328254</v>
      </c>
      <c r="BP340" s="161">
        <f>BP171</f>
        <v>1509831255.8950114</v>
      </c>
      <c r="BQ340" s="161">
        <f t="shared" ref="BQ340:CD340" si="385">BQ171</f>
        <v>1511808006.639571</v>
      </c>
      <c r="BR340" s="161">
        <f t="shared" si="385"/>
        <v>1513787345.450506</v>
      </c>
      <c r="BS340" s="161">
        <f t="shared" si="385"/>
        <v>1515769275.7162497</v>
      </c>
      <c r="BT340" s="161">
        <f t="shared" si="385"/>
        <v>1517753800.8296714</v>
      </c>
      <c r="BU340" s="161">
        <f t="shared" si="385"/>
        <v>1519740924.1880822</v>
      </c>
      <c r="BV340" s="161">
        <f t="shared" si="385"/>
        <v>1521730649.1932416</v>
      </c>
      <c r="BW340" s="161">
        <f t="shared" si="385"/>
        <v>1523722979.2513638</v>
      </c>
      <c r="BX340" s="161">
        <f t="shared" si="385"/>
        <v>1525717917.7731206</v>
      </c>
      <c r="BY340" s="161">
        <f t="shared" si="385"/>
        <v>1527715468.1736505</v>
      </c>
      <c r="BZ340" s="161">
        <f t="shared" si="385"/>
        <v>1529715633.8725634</v>
      </c>
      <c r="CA340" s="161">
        <f t="shared" si="385"/>
        <v>1531718418.2939448</v>
      </c>
      <c r="CB340" s="161">
        <f t="shared" si="385"/>
        <v>1533723824.8663652</v>
      </c>
      <c r="CC340" s="161">
        <f t="shared" si="385"/>
        <v>1535731857.0228839</v>
      </c>
      <c r="CD340" s="161">
        <f t="shared" si="385"/>
        <v>1537742518.2010522</v>
      </c>
      <c r="CG340" s="14"/>
      <c r="CH340" s="14"/>
    </row>
    <row r="341" spans="2:86" outlineLevel="1">
      <c r="D341" s="63" t="s">
        <v>241</v>
      </c>
      <c r="Q341" s="161">
        <f t="shared" ref="Q341:AV341" si="386">Q172</f>
        <v>86722963.592014536</v>
      </c>
      <c r="R341" s="161">
        <f t="shared" si="386"/>
        <v>108158116.59448691</v>
      </c>
      <c r="S341" s="161">
        <f t="shared" si="386"/>
        <v>203304558.88881686</v>
      </c>
      <c r="T341" s="161">
        <f t="shared" si="386"/>
        <v>299068460.51184058</v>
      </c>
      <c r="U341" s="161">
        <f t="shared" si="386"/>
        <v>376575254.57328737</v>
      </c>
      <c r="V341" s="161">
        <f t="shared" si="386"/>
        <v>401921038.95041108</v>
      </c>
      <c r="W341" s="161">
        <f t="shared" si="386"/>
        <v>459641546.70756954</v>
      </c>
      <c r="X341" s="161">
        <f t="shared" si="386"/>
        <v>540318728.66894245</v>
      </c>
      <c r="Y341" s="161">
        <f t="shared" si="386"/>
        <v>568416410.0513581</v>
      </c>
      <c r="Z341" s="161">
        <f t="shared" si="386"/>
        <v>576110442.81594265</v>
      </c>
      <c r="AA341" s="161">
        <f t="shared" si="386"/>
        <v>568811716.74462509</v>
      </c>
      <c r="AB341" s="161">
        <f t="shared" si="386"/>
        <v>607966872.21887338</v>
      </c>
      <c r="AC341" s="161">
        <f t="shared" si="386"/>
        <v>643325081.53241146</v>
      </c>
      <c r="AD341" s="161">
        <f t="shared" si="386"/>
        <v>675253969.07287502</v>
      </c>
      <c r="AE341" s="161">
        <f t="shared" si="386"/>
        <v>706774244.59304106</v>
      </c>
      <c r="AF341" s="161">
        <f t="shared" si="386"/>
        <v>737909063.50104856</v>
      </c>
      <c r="AG341" s="161">
        <f t="shared" si="386"/>
        <v>768705239.97294474</v>
      </c>
      <c r="AH341" s="161">
        <f t="shared" si="386"/>
        <v>795250910.71829319</v>
      </c>
      <c r="AI341" s="161">
        <f t="shared" si="386"/>
        <v>821243552.36526215</v>
      </c>
      <c r="AJ341" s="161">
        <f t="shared" si="386"/>
        <v>846701670.91725159</v>
      </c>
      <c r="AK341" s="161">
        <f t="shared" si="386"/>
        <v>871644560.72797167</v>
      </c>
      <c r="AL341" s="161">
        <f t="shared" si="386"/>
        <v>885186455.4622674</v>
      </c>
      <c r="AM341" s="161">
        <f t="shared" si="386"/>
        <v>891846174.43274045</v>
      </c>
      <c r="AN341" s="161">
        <f t="shared" si="386"/>
        <v>898339807.06317961</v>
      </c>
      <c r="AO341" s="161">
        <f t="shared" si="386"/>
        <v>904661585.72489989</v>
      </c>
      <c r="AP341" s="161">
        <f t="shared" si="386"/>
        <v>910807075.26135015</v>
      </c>
      <c r="AQ341" s="161">
        <f t="shared" si="386"/>
        <v>916787036.19818544</v>
      </c>
      <c r="AR341" s="161">
        <f t="shared" si="386"/>
        <v>922613197.8857218</v>
      </c>
      <c r="AS341" s="161">
        <f t="shared" si="386"/>
        <v>928282776.64894915</v>
      </c>
      <c r="AT341" s="161">
        <f t="shared" si="386"/>
        <v>933790357.19252002</v>
      </c>
      <c r="AU341" s="161">
        <f t="shared" si="386"/>
        <v>939134315.68888593</v>
      </c>
      <c r="AV341" s="161">
        <f t="shared" si="386"/>
        <v>944313990.82752311</v>
      </c>
      <c r="AW341" s="161">
        <f t="shared" ref="AW341:BN341" si="387">AW172</f>
        <v>949328803.99683368</v>
      </c>
      <c r="AX341" s="161">
        <f t="shared" si="387"/>
        <v>954177699.88220692</v>
      </c>
      <c r="AY341" s="161">
        <f t="shared" si="387"/>
        <v>958859838.55490267</v>
      </c>
      <c r="AZ341" s="161">
        <f t="shared" si="387"/>
        <v>963375486.26954615</v>
      </c>
      <c r="BA341" s="161">
        <f t="shared" si="387"/>
        <v>967725752.49056864</v>
      </c>
      <c r="BB341" s="161">
        <f t="shared" si="387"/>
        <v>971911422.06126165</v>
      </c>
      <c r="BC341" s="161">
        <f t="shared" si="387"/>
        <v>975932786.95987535</v>
      </c>
      <c r="BD341" s="161">
        <f t="shared" si="387"/>
        <v>979790364.30002809</v>
      </c>
      <c r="BE341" s="161">
        <f t="shared" si="387"/>
        <v>983485530.43752849</v>
      </c>
      <c r="BF341" s="161">
        <f t="shared" si="387"/>
        <v>987020508.29749966</v>
      </c>
      <c r="BG341" s="161">
        <f t="shared" si="387"/>
        <v>990397524.13677645</v>
      </c>
      <c r="BH341" s="161">
        <f t="shared" si="387"/>
        <v>993618464.940153</v>
      </c>
      <c r="BI341" s="161">
        <f t="shared" si="387"/>
        <v>996610040.17266393</v>
      </c>
      <c r="BJ341" s="161">
        <f t="shared" si="387"/>
        <v>998683274.4178704</v>
      </c>
      <c r="BK341" s="161">
        <f t="shared" si="387"/>
        <v>999990803.25500166</v>
      </c>
      <c r="BL341" s="161">
        <f t="shared" si="387"/>
        <v>1001300043.9778763</v>
      </c>
      <c r="BM341" s="161">
        <f t="shared" si="387"/>
        <v>1002610998.827786</v>
      </c>
      <c r="BN341" s="161">
        <f t="shared" si="387"/>
        <v>1003923670.0489562</v>
      </c>
      <c r="BO341" s="161">
        <f>BO172</f>
        <v>1005238059.8885504</v>
      </c>
      <c r="BP341" s="161">
        <f>BP172</f>
        <v>1006554170.5966744</v>
      </c>
      <c r="BQ341" s="161">
        <f t="shared" ref="BQ341:CD341" si="388">BQ172</f>
        <v>1007872004.4263808</v>
      </c>
      <c r="BR341" s="161">
        <f t="shared" si="388"/>
        <v>1009191563.6336707</v>
      </c>
      <c r="BS341" s="161">
        <f t="shared" si="388"/>
        <v>1010512850.4774998</v>
      </c>
      <c r="BT341" s="161">
        <f t="shared" si="388"/>
        <v>1011835867.2197809</v>
      </c>
      <c r="BU341" s="161">
        <f t="shared" si="388"/>
        <v>1013160616.1253881</v>
      </c>
      <c r="BV341" s="161">
        <f t="shared" si="388"/>
        <v>1014487099.4621611</v>
      </c>
      <c r="BW341" s="161">
        <f t="shared" si="388"/>
        <v>1015815319.5009093</v>
      </c>
      <c r="BX341" s="161">
        <f t="shared" si="388"/>
        <v>1017145278.5154139</v>
      </c>
      <c r="BY341" s="161">
        <f t="shared" si="388"/>
        <v>1018476978.7824337</v>
      </c>
      <c r="BZ341" s="161">
        <f t="shared" si="388"/>
        <v>1019810422.5817089</v>
      </c>
      <c r="CA341" s="161">
        <f t="shared" si="388"/>
        <v>1021145612.1959634</v>
      </c>
      <c r="CB341" s="161">
        <f t="shared" si="388"/>
        <v>1022482549.9109102</v>
      </c>
      <c r="CC341" s="161">
        <f t="shared" si="388"/>
        <v>1023821238.0152559</v>
      </c>
      <c r="CD341" s="161">
        <f t="shared" si="388"/>
        <v>1025161678.8007016</v>
      </c>
      <c r="CG341" s="14"/>
      <c r="CH341" s="14"/>
    </row>
    <row r="342" spans="2:86" outlineLevel="1" collapsed="1">
      <c r="D342" s="72"/>
      <c r="BR342"/>
      <c r="BS342"/>
      <c r="CG342" s="14"/>
      <c r="CH342" s="14"/>
    </row>
    <row r="343" spans="2:86" outlineLevel="1">
      <c r="B343" s="86" t="s">
        <v>331</v>
      </c>
      <c r="D343" s="72"/>
      <c r="BR343"/>
      <c r="BS343"/>
      <c r="CG343" s="14"/>
      <c r="CH343" s="14"/>
    </row>
    <row r="344" spans="2:86" outlineLevel="1">
      <c r="B344" s="86"/>
      <c r="C344" s="72" t="s">
        <v>282</v>
      </c>
      <c r="D344" s="72"/>
      <c r="BR344"/>
      <c r="BS344"/>
      <c r="CG344" s="14"/>
      <c r="CH344" s="14"/>
    </row>
    <row r="345" spans="2:86" outlineLevel="1">
      <c r="B345" s="86"/>
      <c r="D345" t="s">
        <v>13</v>
      </c>
      <c r="G345" s="109"/>
      <c r="J345" t="s">
        <v>83</v>
      </c>
      <c r="R345" s="192">
        <f t="shared" ref="R345:Z345" si="389">R657/SUM(R657,R660)</f>
        <v>0.82861233604127471</v>
      </c>
      <c r="S345" s="192">
        <f t="shared" si="389"/>
        <v>0.82810615436482693</v>
      </c>
      <c r="T345" s="192">
        <f t="shared" si="389"/>
        <v>0.80159654909681266</v>
      </c>
      <c r="U345" s="192">
        <f t="shared" si="389"/>
        <v>0.77667358338467218</v>
      </c>
      <c r="V345" s="192">
        <f t="shared" si="389"/>
        <v>0.72672331730757755</v>
      </c>
      <c r="W345" s="192">
        <f t="shared" si="389"/>
        <v>0.6972774793414972</v>
      </c>
      <c r="X345" s="192">
        <f t="shared" si="389"/>
        <v>0.67665101712002729</v>
      </c>
      <c r="Y345" s="192">
        <f t="shared" si="389"/>
        <v>0.68390740576648201</v>
      </c>
      <c r="Z345" s="192">
        <f t="shared" si="389"/>
        <v>0.65469267763589167</v>
      </c>
      <c r="AA345" s="171">
        <f t="shared" ref="AA345:AH345" si="390">Z345</f>
        <v>0.65469267763589167</v>
      </c>
      <c r="AB345" s="171">
        <f t="shared" si="390"/>
        <v>0.65469267763589167</v>
      </c>
      <c r="AC345" s="171">
        <f t="shared" si="390"/>
        <v>0.65469267763589167</v>
      </c>
      <c r="AD345" s="171">
        <f t="shared" si="390"/>
        <v>0.65469267763589167</v>
      </c>
      <c r="AE345" s="171">
        <f t="shared" si="390"/>
        <v>0.65469267763589167</v>
      </c>
      <c r="AF345" s="171">
        <f t="shared" si="390"/>
        <v>0.65469267763589167</v>
      </c>
      <c r="AG345" s="171">
        <f t="shared" si="390"/>
        <v>0.65469267763589167</v>
      </c>
      <c r="AH345" s="171">
        <f t="shared" si="390"/>
        <v>0.65469267763589167</v>
      </c>
      <c r="AI345" s="171">
        <f t="shared" ref="AI345:BN345" si="391">AH345</f>
        <v>0.65469267763589167</v>
      </c>
      <c r="AJ345" s="171">
        <f t="shared" si="391"/>
        <v>0.65469267763589167</v>
      </c>
      <c r="AK345" s="171">
        <f t="shared" si="391"/>
        <v>0.65469267763589167</v>
      </c>
      <c r="AL345" s="171">
        <f t="shared" si="391"/>
        <v>0.65469267763589167</v>
      </c>
      <c r="AM345" s="171">
        <f t="shared" si="391"/>
        <v>0.65469267763589167</v>
      </c>
      <c r="AN345" s="171">
        <f t="shared" si="391"/>
        <v>0.65469267763589167</v>
      </c>
      <c r="AO345" s="171">
        <f t="shared" si="391"/>
        <v>0.65469267763589167</v>
      </c>
      <c r="AP345" s="171">
        <f t="shared" si="391"/>
        <v>0.65469267763589167</v>
      </c>
      <c r="AQ345" s="171">
        <f t="shared" si="391"/>
        <v>0.65469267763589167</v>
      </c>
      <c r="AR345" s="171">
        <f t="shared" si="391"/>
        <v>0.65469267763589167</v>
      </c>
      <c r="AS345" s="171">
        <f t="shared" si="391"/>
        <v>0.65469267763589167</v>
      </c>
      <c r="AT345" s="171">
        <f t="shared" si="391"/>
        <v>0.65469267763589167</v>
      </c>
      <c r="AU345" s="171">
        <f t="shared" si="391"/>
        <v>0.65469267763589167</v>
      </c>
      <c r="AV345" s="171">
        <f t="shared" si="391"/>
        <v>0.65469267763589167</v>
      </c>
      <c r="AW345" s="171">
        <f t="shared" si="391"/>
        <v>0.65469267763589167</v>
      </c>
      <c r="AX345" s="171">
        <f t="shared" si="391"/>
        <v>0.65469267763589167</v>
      </c>
      <c r="AY345" s="171">
        <f t="shared" si="391"/>
        <v>0.65469267763589167</v>
      </c>
      <c r="AZ345" s="171">
        <f t="shared" si="391"/>
        <v>0.65469267763589167</v>
      </c>
      <c r="BA345" s="171">
        <f t="shared" si="391"/>
        <v>0.65469267763589167</v>
      </c>
      <c r="BB345" s="171">
        <f t="shared" si="391"/>
        <v>0.65469267763589167</v>
      </c>
      <c r="BC345" s="171">
        <f t="shared" si="391"/>
        <v>0.65469267763589167</v>
      </c>
      <c r="BD345" s="171">
        <f t="shared" si="391"/>
        <v>0.65469267763589167</v>
      </c>
      <c r="BE345" s="171">
        <f t="shared" si="391"/>
        <v>0.65469267763589167</v>
      </c>
      <c r="BF345" s="171">
        <f t="shared" si="391"/>
        <v>0.65469267763589167</v>
      </c>
      <c r="BG345" s="171">
        <f t="shared" si="391"/>
        <v>0.65469267763589167</v>
      </c>
      <c r="BH345" s="171">
        <f t="shared" si="391"/>
        <v>0.65469267763589167</v>
      </c>
      <c r="BI345" s="171">
        <f t="shared" si="391"/>
        <v>0.65469267763589167</v>
      </c>
      <c r="BJ345" s="171">
        <f t="shared" si="391"/>
        <v>0.65469267763589167</v>
      </c>
      <c r="BK345" s="171">
        <f t="shared" si="391"/>
        <v>0.65469267763589167</v>
      </c>
      <c r="BL345" s="171">
        <f t="shared" si="391"/>
        <v>0.65469267763589167</v>
      </c>
      <c r="BM345" s="171">
        <f t="shared" si="391"/>
        <v>0.65469267763589167</v>
      </c>
      <c r="BN345" s="171">
        <f t="shared" si="391"/>
        <v>0.65469267763589167</v>
      </c>
      <c r="BO345" s="171">
        <f>BN345</f>
        <v>0.65469267763589167</v>
      </c>
      <c r="BP345" s="171">
        <f>BO345</f>
        <v>0.65469267763589167</v>
      </c>
      <c r="BQ345" s="171">
        <f t="shared" ref="BQ345:CD345" si="392">BP345</f>
        <v>0.65469267763589167</v>
      </c>
      <c r="BR345" s="171">
        <f t="shared" si="392"/>
        <v>0.65469267763589167</v>
      </c>
      <c r="BS345" s="171">
        <f t="shared" si="392"/>
        <v>0.65469267763589167</v>
      </c>
      <c r="BT345" s="171">
        <f t="shared" si="392"/>
        <v>0.65469267763589167</v>
      </c>
      <c r="BU345" s="171">
        <f t="shared" si="392"/>
        <v>0.65469267763589167</v>
      </c>
      <c r="BV345" s="171">
        <f t="shared" si="392"/>
        <v>0.65469267763589167</v>
      </c>
      <c r="BW345" s="171">
        <f t="shared" si="392"/>
        <v>0.65469267763589167</v>
      </c>
      <c r="BX345" s="171">
        <f t="shared" si="392"/>
        <v>0.65469267763589167</v>
      </c>
      <c r="BY345" s="171">
        <f t="shared" si="392"/>
        <v>0.65469267763589167</v>
      </c>
      <c r="BZ345" s="171">
        <f t="shared" si="392"/>
        <v>0.65469267763589167</v>
      </c>
      <c r="CA345" s="171">
        <f t="shared" si="392"/>
        <v>0.65469267763589167</v>
      </c>
      <c r="CB345" s="171">
        <f t="shared" si="392"/>
        <v>0.65469267763589167</v>
      </c>
      <c r="CC345" s="171">
        <f t="shared" si="392"/>
        <v>0.65469267763589167</v>
      </c>
      <c r="CD345" s="171">
        <f t="shared" si="392"/>
        <v>0.65469267763589167</v>
      </c>
      <c r="CG345" s="14"/>
      <c r="CH345" s="14"/>
    </row>
    <row r="346" spans="2:86" outlineLevel="1">
      <c r="B346" s="86"/>
      <c r="D346" t="s">
        <v>259</v>
      </c>
      <c r="G346" s="59"/>
      <c r="J346" t="s">
        <v>83</v>
      </c>
      <c r="R346" s="70">
        <f>1-R345</f>
        <v>0.17138766395872529</v>
      </c>
      <c r="S346" s="70">
        <f t="shared" ref="S346:BM346" si="393">1-S345</f>
        <v>0.17189384563517307</v>
      </c>
      <c r="T346" s="70">
        <f t="shared" si="393"/>
        <v>0.19840345090318734</v>
      </c>
      <c r="U346" s="70">
        <f t="shared" si="393"/>
        <v>0.22332641661532782</v>
      </c>
      <c r="V346" s="70">
        <f t="shared" si="393"/>
        <v>0.27327668269242245</v>
      </c>
      <c r="W346" s="70">
        <f t="shared" si="393"/>
        <v>0.3027225206585028</v>
      </c>
      <c r="X346" s="70">
        <f>1-X345</f>
        <v>0.32334898287997271</v>
      </c>
      <c r="Y346" s="70">
        <f>1-Y345</f>
        <v>0.31609259423351799</v>
      </c>
      <c r="Z346" s="70">
        <f>1-Z345</f>
        <v>0.34530732236410833</v>
      </c>
      <c r="AA346" s="70">
        <f t="shared" si="393"/>
        <v>0.34530732236410833</v>
      </c>
      <c r="AB346" s="70">
        <f t="shared" si="393"/>
        <v>0.34530732236410833</v>
      </c>
      <c r="AC346" s="70">
        <f t="shared" si="393"/>
        <v>0.34530732236410833</v>
      </c>
      <c r="AD346" s="70">
        <f t="shared" si="393"/>
        <v>0.34530732236410833</v>
      </c>
      <c r="AE346" s="70">
        <f t="shared" si="393"/>
        <v>0.34530732236410833</v>
      </c>
      <c r="AF346" s="70">
        <f t="shared" si="393"/>
        <v>0.34530732236410833</v>
      </c>
      <c r="AG346" s="70">
        <f t="shared" si="393"/>
        <v>0.34530732236410833</v>
      </c>
      <c r="AH346" s="70">
        <f t="shared" si="393"/>
        <v>0.34530732236410833</v>
      </c>
      <c r="AI346" s="70">
        <f t="shared" si="393"/>
        <v>0.34530732236410833</v>
      </c>
      <c r="AJ346" s="70">
        <f t="shared" si="393"/>
        <v>0.34530732236410833</v>
      </c>
      <c r="AK346" s="70">
        <f t="shared" si="393"/>
        <v>0.34530732236410833</v>
      </c>
      <c r="AL346" s="70">
        <f t="shared" si="393"/>
        <v>0.34530732236410833</v>
      </c>
      <c r="AM346" s="70">
        <f t="shared" si="393"/>
        <v>0.34530732236410833</v>
      </c>
      <c r="AN346" s="70">
        <f t="shared" si="393"/>
        <v>0.34530732236410833</v>
      </c>
      <c r="AO346" s="70">
        <f t="shared" si="393"/>
        <v>0.34530732236410833</v>
      </c>
      <c r="AP346" s="70">
        <f t="shared" si="393"/>
        <v>0.34530732236410833</v>
      </c>
      <c r="AQ346" s="70">
        <f t="shared" si="393"/>
        <v>0.34530732236410833</v>
      </c>
      <c r="AR346" s="70">
        <f t="shared" si="393"/>
        <v>0.34530732236410833</v>
      </c>
      <c r="AS346" s="70">
        <f t="shared" si="393"/>
        <v>0.34530732236410833</v>
      </c>
      <c r="AT346" s="70">
        <f t="shared" si="393"/>
        <v>0.34530732236410833</v>
      </c>
      <c r="AU346" s="70">
        <f t="shared" si="393"/>
        <v>0.34530732236410833</v>
      </c>
      <c r="AV346" s="70">
        <f t="shared" si="393"/>
        <v>0.34530732236410833</v>
      </c>
      <c r="AW346" s="70">
        <f t="shared" si="393"/>
        <v>0.34530732236410833</v>
      </c>
      <c r="AX346" s="70">
        <f t="shared" si="393"/>
        <v>0.34530732236410833</v>
      </c>
      <c r="AY346" s="70">
        <f t="shared" si="393"/>
        <v>0.34530732236410833</v>
      </c>
      <c r="AZ346" s="70">
        <f t="shared" si="393"/>
        <v>0.34530732236410833</v>
      </c>
      <c r="BA346" s="70">
        <f t="shared" si="393"/>
        <v>0.34530732236410833</v>
      </c>
      <c r="BB346" s="70">
        <f t="shared" si="393"/>
        <v>0.34530732236410833</v>
      </c>
      <c r="BC346" s="70">
        <f t="shared" si="393"/>
        <v>0.34530732236410833</v>
      </c>
      <c r="BD346" s="70">
        <f t="shared" si="393"/>
        <v>0.34530732236410833</v>
      </c>
      <c r="BE346" s="70">
        <f t="shared" si="393"/>
        <v>0.34530732236410833</v>
      </c>
      <c r="BF346" s="70">
        <f t="shared" si="393"/>
        <v>0.34530732236410833</v>
      </c>
      <c r="BG346" s="70">
        <f t="shared" si="393"/>
        <v>0.34530732236410833</v>
      </c>
      <c r="BH346" s="70">
        <f t="shared" si="393"/>
        <v>0.34530732236410833</v>
      </c>
      <c r="BI346" s="70">
        <f t="shared" si="393"/>
        <v>0.34530732236410833</v>
      </c>
      <c r="BJ346" s="70">
        <f t="shared" si="393"/>
        <v>0.34530732236410833</v>
      </c>
      <c r="BK346" s="70">
        <f t="shared" si="393"/>
        <v>0.34530732236410833</v>
      </c>
      <c r="BL346" s="70">
        <f t="shared" si="393"/>
        <v>0.34530732236410833</v>
      </c>
      <c r="BM346" s="70">
        <f t="shared" si="393"/>
        <v>0.34530732236410833</v>
      </c>
      <c r="BN346" s="70">
        <f>1-BN345</f>
        <v>0.34530732236410833</v>
      </c>
      <c r="BO346" s="70">
        <f>1-BO345</f>
        <v>0.34530732236410833</v>
      </c>
      <c r="BP346" s="70">
        <f>1-BP345</f>
        <v>0.34530732236410833</v>
      </c>
      <c r="BQ346" s="70">
        <f t="shared" ref="BQ346:CD346" si="394">1-BQ345</f>
        <v>0.34530732236410833</v>
      </c>
      <c r="BR346" s="70">
        <f t="shared" si="394"/>
        <v>0.34530732236410833</v>
      </c>
      <c r="BS346" s="70">
        <f t="shared" si="394"/>
        <v>0.34530732236410833</v>
      </c>
      <c r="BT346" s="70">
        <f t="shared" si="394"/>
        <v>0.34530732236410833</v>
      </c>
      <c r="BU346" s="70">
        <f t="shared" si="394"/>
        <v>0.34530732236410833</v>
      </c>
      <c r="BV346" s="70">
        <f t="shared" si="394"/>
        <v>0.34530732236410833</v>
      </c>
      <c r="BW346" s="70">
        <f t="shared" si="394"/>
        <v>0.34530732236410833</v>
      </c>
      <c r="BX346" s="70">
        <f t="shared" si="394"/>
        <v>0.34530732236410833</v>
      </c>
      <c r="BY346" s="70">
        <f t="shared" si="394"/>
        <v>0.34530732236410833</v>
      </c>
      <c r="BZ346" s="70">
        <f t="shared" si="394"/>
        <v>0.34530732236410833</v>
      </c>
      <c r="CA346" s="70">
        <f t="shared" si="394"/>
        <v>0.34530732236410833</v>
      </c>
      <c r="CB346" s="70">
        <f t="shared" si="394"/>
        <v>0.34530732236410833</v>
      </c>
      <c r="CC346" s="70">
        <f t="shared" si="394"/>
        <v>0.34530732236410833</v>
      </c>
      <c r="CD346" s="70">
        <f t="shared" si="394"/>
        <v>0.34530732236410833</v>
      </c>
      <c r="CG346" s="14"/>
      <c r="CH346" s="14"/>
    </row>
    <row r="347" spans="2:86" outlineLevel="1">
      <c r="B347" s="86"/>
      <c r="D347" s="72"/>
      <c r="BR347"/>
      <c r="BS347"/>
      <c r="CG347" s="14"/>
      <c r="CH347" s="14"/>
    </row>
    <row r="348" spans="2:86" outlineLevel="1">
      <c r="C348" s="72" t="s">
        <v>231</v>
      </c>
      <c r="J348" t="s">
        <v>96</v>
      </c>
      <c r="R348" s="154">
        <f>SUM(R330)</f>
        <v>0</v>
      </c>
      <c r="S348" s="154">
        <f>SUM(S330)</f>
        <v>0</v>
      </c>
      <c r="T348" s="154">
        <f t="shared" ref="T348:BM348" si="395">SUM(T330)</f>
        <v>0</v>
      </c>
      <c r="U348" s="154">
        <f t="shared" si="395"/>
        <v>0</v>
      </c>
      <c r="V348" s="154">
        <f t="shared" si="395"/>
        <v>0</v>
      </c>
      <c r="W348" s="154">
        <f t="shared" si="395"/>
        <v>0</v>
      </c>
      <c r="X348" s="154">
        <f t="shared" si="395"/>
        <v>10438674050.464348</v>
      </c>
      <c r="Y348" s="154">
        <f t="shared" si="395"/>
        <v>20571398745.974251</v>
      </c>
      <c r="Z348" s="154">
        <f>SUM(Z330)</f>
        <v>26811021849.122387</v>
      </c>
      <c r="AA348" s="154">
        <f t="shared" si="395"/>
        <v>27823505425.921593</v>
      </c>
      <c r="AB348" s="154">
        <f t="shared" si="395"/>
        <v>29330583231.122437</v>
      </c>
      <c r="AC348" s="154">
        <f t="shared" si="395"/>
        <v>27620167678.757942</v>
      </c>
      <c r="AD348" s="154">
        <f t="shared" si="395"/>
        <v>26019762505.816021</v>
      </c>
      <c r="AE348" s="154">
        <f t="shared" si="395"/>
        <v>24832889611.820091</v>
      </c>
      <c r="AF348" s="154">
        <f t="shared" si="395"/>
        <v>23683502914.775105</v>
      </c>
      <c r="AG348" s="154">
        <f t="shared" si="395"/>
        <v>22889511382.855862</v>
      </c>
      <c r="AH348" s="154">
        <f t="shared" si="395"/>
        <v>22147387107.710167</v>
      </c>
      <c r="AI348" s="154">
        <f t="shared" si="395"/>
        <v>21721658067.749962</v>
      </c>
      <c r="AJ348" s="154">
        <f t="shared" si="395"/>
        <v>21296504839.751255</v>
      </c>
      <c r="AK348" s="154">
        <f t="shared" si="395"/>
        <v>20873314110.614338</v>
      </c>
      <c r="AL348" s="154">
        <f t="shared" si="395"/>
        <v>21001927879.24194</v>
      </c>
      <c r="AM348" s="154">
        <f t="shared" si="395"/>
        <v>21332679971.894001</v>
      </c>
      <c r="AN348" s="154">
        <f t="shared" si="395"/>
        <v>21650719477.837845</v>
      </c>
      <c r="AO348" s="154">
        <f t="shared" si="395"/>
        <v>21958877009.097408</v>
      </c>
      <c r="AP348" s="154">
        <f t="shared" si="395"/>
        <v>22262695969.433174</v>
      </c>
      <c r="AQ348" s="154">
        <f t="shared" si="395"/>
        <v>22564065014.066181</v>
      </c>
      <c r="AR348" s="154">
        <f t="shared" si="395"/>
        <v>22856491118.697308</v>
      </c>
      <c r="AS348" s="154">
        <f t="shared" si="395"/>
        <v>23136066392.163338</v>
      </c>
      <c r="AT348" s="154">
        <f t="shared" si="395"/>
        <v>23404453448.328781</v>
      </c>
      <c r="AU348" s="154">
        <f t="shared" si="395"/>
        <v>23662918027.109997</v>
      </c>
      <c r="AV348" s="154">
        <f t="shared" si="395"/>
        <v>23910798373.041084</v>
      </c>
      <c r="AW348" s="154">
        <f t="shared" si="395"/>
        <v>24146622635.251358</v>
      </c>
      <c r="AX348" s="154">
        <f t="shared" si="395"/>
        <v>24370145402.555622</v>
      </c>
      <c r="AY348" s="154">
        <f t="shared" si="395"/>
        <v>24582303236.760159</v>
      </c>
      <c r="AZ348" s="154">
        <f t="shared" si="395"/>
        <v>24783752694.669422</v>
      </c>
      <c r="BA348" s="154">
        <f t="shared" si="395"/>
        <v>24973631577.637745</v>
      </c>
      <c r="BB348" s="154">
        <f t="shared" si="395"/>
        <v>25150497254.139786</v>
      </c>
      <c r="BC348" s="154">
        <f t="shared" si="395"/>
        <v>25313980520.008331</v>
      </c>
      <c r="BD348" s="154">
        <f t="shared" si="395"/>
        <v>25464801166.116722</v>
      </c>
      <c r="BE348" s="154">
        <f t="shared" si="395"/>
        <v>25603585940.077023</v>
      </c>
      <c r="BF348" s="154">
        <f t="shared" si="395"/>
        <v>25729773752.629475</v>
      </c>
      <c r="BG348" s="154">
        <f t="shared" si="395"/>
        <v>25842287185.833248</v>
      </c>
      <c r="BH348" s="154">
        <f t="shared" si="395"/>
        <v>25940903847.592026</v>
      </c>
      <c r="BI348" s="154">
        <f t="shared" si="395"/>
        <v>26027124305.327358</v>
      </c>
      <c r="BJ348" s="154">
        <f t="shared" si="395"/>
        <v>26086514457.953266</v>
      </c>
      <c r="BK348" s="154">
        <f t="shared" si="395"/>
        <v>26124650192.148293</v>
      </c>
      <c r="BL348" s="154">
        <f t="shared" si="395"/>
        <v>26162841602.53759</v>
      </c>
      <c r="BM348" s="154">
        <f t="shared" si="395"/>
        <v>26201088770.298374</v>
      </c>
      <c r="BN348" s="154">
        <f>SUM(BN330)</f>
        <v>26239391776.726116</v>
      </c>
      <c r="BO348" s="154">
        <f>SUM(BO330)</f>
        <v>26277750703.234615</v>
      </c>
      <c r="BP348" s="154">
        <f>SUM(BP330)</f>
        <v>26316165631.356239</v>
      </c>
      <c r="BQ348" s="154">
        <f t="shared" ref="BQ348:CD348" si="396">SUM(BQ330)</f>
        <v>26354636642.742073</v>
      </c>
      <c r="BR348" s="154">
        <f t="shared" si="396"/>
        <v>26393163819.162121</v>
      </c>
      <c r="BS348" s="154">
        <f t="shared" si="396"/>
        <v>26431747242.505405</v>
      </c>
      <c r="BT348" s="154">
        <f t="shared" si="396"/>
        <v>26470386994.780231</v>
      </c>
      <c r="BU348" s="154">
        <f t="shared" si="396"/>
        <v>26509083158.1143</v>
      </c>
      <c r="BV348" s="154">
        <f t="shared" si="396"/>
        <v>26547835814.754898</v>
      </c>
      <c r="BW348" s="154">
        <f t="shared" si="396"/>
        <v>26586645047.069054</v>
      </c>
      <c r="BX348" s="154">
        <f t="shared" si="396"/>
        <v>26625510937.543774</v>
      </c>
      <c r="BY348" s="154">
        <f t="shared" si="396"/>
        <v>26664433568.78614</v>
      </c>
      <c r="BZ348" s="154">
        <f t="shared" si="396"/>
        <v>26703413023.523537</v>
      </c>
      <c r="CA348" s="154">
        <f t="shared" si="396"/>
        <v>26742449384.603794</v>
      </c>
      <c r="CB348" s="154">
        <f t="shared" si="396"/>
        <v>26781542734.995369</v>
      </c>
      <c r="CC348" s="154">
        <f t="shared" si="396"/>
        <v>26820693157.787552</v>
      </c>
      <c r="CD348" s="154">
        <f t="shared" si="396"/>
        <v>26859900736.190605</v>
      </c>
      <c r="CG348" s="14"/>
      <c r="CH348" s="14"/>
    </row>
    <row r="349" spans="2:86" outlineLevel="1">
      <c r="D349" t="s">
        <v>13</v>
      </c>
      <c r="J349" t="s">
        <v>96</v>
      </c>
      <c r="R349" s="154">
        <f t="shared" ref="R349:BM349" si="397">R$348*R345</f>
        <v>0</v>
      </c>
      <c r="S349" s="154">
        <f t="shared" si="397"/>
        <v>0</v>
      </c>
      <c r="T349" s="154">
        <f t="shared" si="397"/>
        <v>0</v>
      </c>
      <c r="U349" s="154">
        <f t="shared" si="397"/>
        <v>0</v>
      </c>
      <c r="V349" s="154">
        <f t="shared" si="397"/>
        <v>0</v>
      </c>
      <c r="W349" s="154">
        <f t="shared" si="397"/>
        <v>0</v>
      </c>
      <c r="X349" s="154">
        <f t="shared" si="397"/>
        <v>7063339413.6311359</v>
      </c>
      <c r="Y349" s="154">
        <f t="shared" si="397"/>
        <v>14068931949.347111</v>
      </c>
      <c r="Z349" s="154">
        <f t="shared" si="397"/>
        <v>17552979684.556332</v>
      </c>
      <c r="AA349" s="154">
        <f t="shared" si="397"/>
        <v>18215845268.513367</v>
      </c>
      <c r="AB349" s="154">
        <f t="shared" si="397"/>
        <v>19202518072.205933</v>
      </c>
      <c r="AC349" s="154">
        <f t="shared" si="397"/>
        <v>18082721534.358349</v>
      </c>
      <c r="AD349" s="154">
        <f t="shared" si="397"/>
        <v>17034947986.382669</v>
      </c>
      <c r="AE349" s="154">
        <f t="shared" si="397"/>
        <v>16257910993.399014</v>
      </c>
      <c r="AF349" s="154">
        <f t="shared" si="397"/>
        <v>15505415939.071558</v>
      </c>
      <c r="AG349" s="154">
        <f t="shared" si="397"/>
        <v>14985595497.019125</v>
      </c>
      <c r="AH349" s="154">
        <f t="shared" si="397"/>
        <v>14499732168.185396</v>
      </c>
      <c r="AI349" s="154">
        <f t="shared" si="397"/>
        <v>14221010483.066492</v>
      </c>
      <c r="AJ349" s="154">
        <f t="shared" si="397"/>
        <v>13942665777.822475</v>
      </c>
      <c r="AK349" s="154">
        <f t="shared" si="397"/>
        <v>13665605906.213142</v>
      </c>
      <c r="AL349" s="154">
        <f t="shared" si="397"/>
        <v>13749808398.776789</v>
      </c>
      <c r="AM349" s="154">
        <f t="shared" si="397"/>
        <v>13966349371.948841</v>
      </c>
      <c r="AN349" s="154">
        <f t="shared" si="397"/>
        <v>14174567507.689213</v>
      </c>
      <c r="AO349" s="154">
        <f t="shared" si="397"/>
        <v>14376315986.963203</v>
      </c>
      <c r="AP349" s="154">
        <f t="shared" si="397"/>
        <v>14575224035.621979</v>
      </c>
      <c r="AQ349" s="154">
        <f t="shared" si="397"/>
        <v>14772528142.409332</v>
      </c>
      <c r="AR349" s="154">
        <f t="shared" si="397"/>
        <v>14963977371.860918</v>
      </c>
      <c r="AS349" s="154">
        <f t="shared" si="397"/>
        <v>15147013256.247179</v>
      </c>
      <c r="AT349" s="154">
        <f t="shared" si="397"/>
        <v>15322724296.690948</v>
      </c>
      <c r="AU349" s="154">
        <f t="shared" si="397"/>
        <v>15491939163.847256</v>
      </c>
      <c r="AV349" s="154">
        <f t="shared" si="397"/>
        <v>15654224611.25819</v>
      </c>
      <c r="AW349" s="154">
        <f t="shared" si="397"/>
        <v>15808617028.936142</v>
      </c>
      <c r="AX349" s="154">
        <f t="shared" si="397"/>
        <v>15954955747.975155</v>
      </c>
      <c r="AY349" s="154">
        <f t="shared" si="397"/>
        <v>16093853928.531956</v>
      </c>
      <c r="AZ349" s="154">
        <f t="shared" si="397"/>
        <v>16225741413.53887</v>
      </c>
      <c r="BA349" s="154">
        <f t="shared" si="397"/>
        <v>16350053727.855913</v>
      </c>
      <c r="BB349" s="154">
        <f t="shared" si="397"/>
        <v>16465846391.186918</v>
      </c>
      <c r="BC349" s="154">
        <f t="shared" si="397"/>
        <v>16572877688.267056</v>
      </c>
      <c r="BD349" s="154">
        <f t="shared" si="397"/>
        <v>16671618860.910534</v>
      </c>
      <c r="BE349" s="154">
        <f t="shared" si="397"/>
        <v>16762480236.189695</v>
      </c>
      <c r="BF349" s="154">
        <f t="shared" si="397"/>
        <v>16845094473.074675</v>
      </c>
      <c r="BG349" s="154">
        <f t="shared" si="397"/>
        <v>16918756193.928862</v>
      </c>
      <c r="BH349" s="154">
        <f t="shared" si="397"/>
        <v>16983319800.275229</v>
      </c>
      <c r="BI349" s="154">
        <f t="shared" si="397"/>
        <v>17039767702.616964</v>
      </c>
      <c r="BJ349" s="154">
        <f t="shared" si="397"/>
        <v>17078650000.664825</v>
      </c>
      <c r="BK349" s="154">
        <f t="shared" si="397"/>
        <v>17103617186.598577</v>
      </c>
      <c r="BL349" s="154">
        <f t="shared" si="397"/>
        <v>17128620823.329039</v>
      </c>
      <c r="BM349" s="154">
        <f t="shared" si="397"/>
        <v>17153660964.002335</v>
      </c>
      <c r="BN349" s="154">
        <f t="shared" ref="BN349:BP350" si="398">BN$348*BN345</f>
        <v>17178737661.842018</v>
      </c>
      <c r="BO349" s="154">
        <f t="shared" si="398"/>
        <v>17203850970.149105</v>
      </c>
      <c r="BP349" s="154">
        <f t="shared" si="398"/>
        <v>17229000942.302242</v>
      </c>
      <c r="BQ349" s="154">
        <f t="shared" ref="BQ349:CD349" si="399">BQ$348*BQ345</f>
        <v>17254187631.757793</v>
      </c>
      <c r="BR349" s="154">
        <f t="shared" si="399"/>
        <v>17279411092.049984</v>
      </c>
      <c r="BS349" s="154">
        <f t="shared" si="399"/>
        <v>17304671376.790958</v>
      </c>
      <c r="BT349" s="154">
        <f t="shared" si="399"/>
        <v>17329968539.670952</v>
      </c>
      <c r="BU349" s="154">
        <f t="shared" si="399"/>
        <v>17355302634.45837</v>
      </c>
      <c r="BV349" s="154">
        <f t="shared" si="399"/>
        <v>17380673714.999908</v>
      </c>
      <c r="BW349" s="154">
        <f t="shared" si="399"/>
        <v>17406081835.220657</v>
      </c>
      <c r="BX349" s="154">
        <f t="shared" si="399"/>
        <v>17431527049.124252</v>
      </c>
      <c r="BY349" s="154">
        <f t="shared" si="399"/>
        <v>17457009410.792953</v>
      </c>
      <c r="BZ349" s="154">
        <f t="shared" si="399"/>
        <v>17482528974.387768</v>
      </c>
      <c r="CA349" s="154">
        <f t="shared" si="399"/>
        <v>17508085794.14856</v>
      </c>
      <c r="CB349" s="154">
        <f t="shared" si="399"/>
        <v>17533679924.39418</v>
      </c>
      <c r="CC349" s="154">
        <f t="shared" si="399"/>
        <v>17559311419.522572</v>
      </c>
      <c r="CD349" s="154">
        <f t="shared" si="399"/>
        <v>17584980334.010887</v>
      </c>
      <c r="CG349" s="14"/>
      <c r="CH349" s="14"/>
    </row>
    <row r="350" spans="2:86" outlineLevel="1">
      <c r="D350" t="s">
        <v>259</v>
      </c>
      <c r="J350" t="s">
        <v>96</v>
      </c>
      <c r="R350" s="154">
        <f t="shared" ref="R350:BM350" si="400">R$348*R346</f>
        <v>0</v>
      </c>
      <c r="S350" s="154">
        <f t="shared" si="400"/>
        <v>0</v>
      </c>
      <c r="T350" s="154">
        <f t="shared" si="400"/>
        <v>0</v>
      </c>
      <c r="U350" s="154">
        <f t="shared" si="400"/>
        <v>0</v>
      </c>
      <c r="V350" s="154">
        <f t="shared" si="400"/>
        <v>0</v>
      </c>
      <c r="W350" s="154">
        <f t="shared" si="400"/>
        <v>0</v>
      </c>
      <c r="X350" s="154">
        <f t="shared" si="400"/>
        <v>3375334636.8332119</v>
      </c>
      <c r="Y350" s="154">
        <f t="shared" si="400"/>
        <v>6502466796.62714</v>
      </c>
      <c r="Z350" s="154">
        <f t="shared" si="400"/>
        <v>9258042164.5660553</v>
      </c>
      <c r="AA350" s="154">
        <f t="shared" si="400"/>
        <v>9607660157.4082241</v>
      </c>
      <c r="AB350" s="154">
        <f t="shared" si="400"/>
        <v>10128065158.916506</v>
      </c>
      <c r="AC350" s="154">
        <f t="shared" si="400"/>
        <v>9537446144.3995953</v>
      </c>
      <c r="AD350" s="154">
        <f t="shared" si="400"/>
        <v>8984814519.4333515</v>
      </c>
      <c r="AE350" s="154">
        <f t="shared" si="400"/>
        <v>8574978618.4210768</v>
      </c>
      <c r="AF350" s="154">
        <f t="shared" si="400"/>
        <v>8178086975.7035465</v>
      </c>
      <c r="AG350" s="154">
        <f t="shared" si="400"/>
        <v>7903915885.8367357</v>
      </c>
      <c r="AH350" s="154">
        <f t="shared" si="400"/>
        <v>7647654939.5247717</v>
      </c>
      <c r="AI350" s="154">
        <f t="shared" si="400"/>
        <v>7500647584.6834707</v>
      </c>
      <c r="AJ350" s="154">
        <f t="shared" si="400"/>
        <v>7353839061.9287796</v>
      </c>
      <c r="AK350" s="154">
        <f t="shared" si="400"/>
        <v>7207708204.4011965</v>
      </c>
      <c r="AL350" s="154">
        <f t="shared" si="400"/>
        <v>7252119480.4651499</v>
      </c>
      <c r="AM350" s="154">
        <f t="shared" si="400"/>
        <v>7366330599.945159</v>
      </c>
      <c r="AN350" s="154">
        <f t="shared" si="400"/>
        <v>7476151970.148632</v>
      </c>
      <c r="AO350" s="154">
        <f t="shared" si="400"/>
        <v>7582561022.1342058</v>
      </c>
      <c r="AP350" s="154">
        <f t="shared" si="400"/>
        <v>7687471933.8111963</v>
      </c>
      <c r="AQ350" s="154">
        <f t="shared" si="400"/>
        <v>7791536871.6568489</v>
      </c>
      <c r="AR350" s="154">
        <f t="shared" si="400"/>
        <v>7892513746.8363905</v>
      </c>
      <c r="AS350" s="154">
        <f t="shared" si="400"/>
        <v>7989053135.9161587</v>
      </c>
      <c r="AT350" s="154">
        <f t="shared" si="400"/>
        <v>8081729151.6378336</v>
      </c>
      <c r="AU350" s="154">
        <f t="shared" si="400"/>
        <v>8170978863.262742</v>
      </c>
      <c r="AV350" s="154">
        <f t="shared" si="400"/>
        <v>8256573761.7828941</v>
      </c>
      <c r="AW350" s="154">
        <f t="shared" si="400"/>
        <v>8338005606.3152161</v>
      </c>
      <c r="AX350" s="154">
        <f t="shared" si="400"/>
        <v>8415189654.5804663</v>
      </c>
      <c r="AY350" s="154">
        <f t="shared" si="400"/>
        <v>8488449308.2282038</v>
      </c>
      <c r="AZ350" s="154">
        <f t="shared" si="400"/>
        <v>8558011281.1305523</v>
      </c>
      <c r="BA350" s="154">
        <f t="shared" si="400"/>
        <v>8623577849.7818317</v>
      </c>
      <c r="BB350" s="154">
        <f t="shared" si="400"/>
        <v>8684650862.9528675</v>
      </c>
      <c r="BC350" s="154">
        <f t="shared" si="400"/>
        <v>8741102831.7412758</v>
      </c>
      <c r="BD350" s="154">
        <f t="shared" si="400"/>
        <v>8793182305.2061882</v>
      </c>
      <c r="BE350" s="154">
        <f t="shared" si="400"/>
        <v>8841105703.8873272</v>
      </c>
      <c r="BF350" s="154">
        <f t="shared" si="400"/>
        <v>8884679279.5548</v>
      </c>
      <c r="BG350" s="154">
        <f t="shared" si="400"/>
        <v>8923530991.9043865</v>
      </c>
      <c r="BH350" s="154">
        <f t="shared" si="400"/>
        <v>8957584047.3167973</v>
      </c>
      <c r="BI350" s="154">
        <f t="shared" si="400"/>
        <v>8987356602.7103939</v>
      </c>
      <c r="BJ350" s="154">
        <f t="shared" si="400"/>
        <v>9007864457.2884407</v>
      </c>
      <c r="BK350" s="154">
        <f t="shared" si="400"/>
        <v>9021033005.549715</v>
      </c>
      <c r="BL350" s="154">
        <f t="shared" si="400"/>
        <v>9034220779.2085514</v>
      </c>
      <c r="BM350" s="154">
        <f t="shared" si="400"/>
        <v>9047427806.2960396</v>
      </c>
      <c r="BN350" s="154">
        <f t="shared" si="398"/>
        <v>9060654114.8840981</v>
      </c>
      <c r="BO350" s="154">
        <f t="shared" si="398"/>
        <v>9073899733.0855103</v>
      </c>
      <c r="BP350" s="154">
        <f t="shared" si="398"/>
        <v>9087164689.053997</v>
      </c>
      <c r="BQ350" s="154">
        <f t="shared" ref="BQ350:CD350" si="401">BQ$348*BQ346</f>
        <v>9100449010.9842777</v>
      </c>
      <c r="BR350" s="154">
        <f t="shared" si="401"/>
        <v>9113752727.1121349</v>
      </c>
      <c r="BS350" s="154">
        <f t="shared" si="401"/>
        <v>9127075865.7144451</v>
      </c>
      <c r="BT350" s="154">
        <f t="shared" si="401"/>
        <v>9140418455.1092777</v>
      </c>
      <c r="BU350" s="154">
        <f t="shared" si="401"/>
        <v>9153780523.6559296</v>
      </c>
      <c r="BV350" s="154">
        <f t="shared" si="401"/>
        <v>9167162099.7549896</v>
      </c>
      <c r="BW350" s="154">
        <f t="shared" si="401"/>
        <v>9180563211.8483982</v>
      </c>
      <c r="BX350" s="154">
        <f t="shared" si="401"/>
        <v>9193983888.4195194</v>
      </c>
      <c r="BY350" s="154">
        <f t="shared" si="401"/>
        <v>9207424157.993187</v>
      </c>
      <c r="BZ350" s="154">
        <f t="shared" si="401"/>
        <v>9220884049.1357708</v>
      </c>
      <c r="CA350" s="154">
        <f t="shared" si="401"/>
        <v>9234363590.4552326</v>
      </c>
      <c r="CB350" s="154">
        <f t="shared" si="401"/>
        <v>9247862810.6011887</v>
      </c>
      <c r="CC350" s="154">
        <f t="shared" si="401"/>
        <v>9261381738.2649803</v>
      </c>
      <c r="CD350" s="154">
        <f t="shared" si="401"/>
        <v>9274920402.1797199</v>
      </c>
    </row>
    <row r="351" spans="2:86" outlineLevel="1">
      <c r="BR351"/>
      <c r="BS351"/>
    </row>
    <row r="352" spans="2:86" outlineLevel="1">
      <c r="B352" s="86" t="s">
        <v>283</v>
      </c>
      <c r="D352" s="72"/>
      <c r="BR352"/>
      <c r="BS352"/>
      <c r="CG352" s="14"/>
      <c r="CH352" s="14"/>
    </row>
    <row r="353" spans="3:86" outlineLevel="1">
      <c r="D353" s="72"/>
      <c r="BR353"/>
      <c r="BS353"/>
      <c r="CG353" s="14"/>
      <c r="CH353" s="14"/>
    </row>
    <row r="354" spans="3:86" outlineLevel="1">
      <c r="C354" t="s">
        <v>286</v>
      </c>
      <c r="D354" s="72"/>
      <c r="G354" s="252" t="s">
        <v>506</v>
      </c>
      <c r="J354" t="s">
        <v>96</v>
      </c>
      <c r="R354" s="154">
        <f t="shared" ref="R354:AW354" si="402">SUM(R293:R294,R299:R300)</f>
        <v>15174139323.398642</v>
      </c>
      <c r="S354" s="154">
        <f t="shared" si="402"/>
        <v>22951781880.420769</v>
      </c>
      <c r="T354" s="154">
        <f t="shared" si="402"/>
        <v>31557867210.781227</v>
      </c>
      <c r="U354" s="154">
        <f t="shared" si="402"/>
        <v>35422420705.12532</v>
      </c>
      <c r="V354" s="154">
        <f t="shared" si="402"/>
        <v>35960894201.210464</v>
      </c>
      <c r="W354" s="154">
        <f t="shared" si="402"/>
        <v>38148716463.544724</v>
      </c>
      <c r="X354" s="154">
        <f t="shared" si="402"/>
        <v>51751272493.248085</v>
      </c>
      <c r="Y354" s="154">
        <f t="shared" si="402"/>
        <v>65275908240.909904</v>
      </c>
      <c r="Z354" s="154">
        <f t="shared" si="402"/>
        <v>71488054644.971329</v>
      </c>
      <c r="AA354" s="154">
        <f t="shared" si="402"/>
        <v>85927500558.154724</v>
      </c>
      <c r="AB354" s="154">
        <f t="shared" si="402"/>
        <v>91153034805.860352</v>
      </c>
      <c r="AC354" s="154">
        <f t="shared" si="402"/>
        <v>92803355797.580688</v>
      </c>
      <c r="AD354" s="154">
        <f t="shared" si="402"/>
        <v>94251178200.558334</v>
      </c>
      <c r="AE354" s="154">
        <f t="shared" si="402"/>
        <v>96193381915.556641</v>
      </c>
      <c r="AF354" s="154">
        <f t="shared" si="402"/>
        <v>98139754982.727158</v>
      </c>
      <c r="AG354" s="154">
        <f t="shared" si="402"/>
        <v>100562243626.68663</v>
      </c>
      <c r="AH354" s="154">
        <f t="shared" si="402"/>
        <v>102701263360.06589</v>
      </c>
      <c r="AI354" s="154">
        <f t="shared" si="402"/>
        <v>105286835985.65506</v>
      </c>
      <c r="AJ354" s="154">
        <f t="shared" si="402"/>
        <v>107856753996.48705</v>
      </c>
      <c r="AK354" s="154">
        <f t="shared" si="402"/>
        <v>110414295665.96043</v>
      </c>
      <c r="AL354" s="154">
        <f t="shared" si="402"/>
        <v>111820221248.84232</v>
      </c>
      <c r="AM354" s="154">
        <f t="shared" si="402"/>
        <v>112934767087.93213</v>
      </c>
      <c r="AN354" s="154">
        <f t="shared" si="402"/>
        <v>114013722279.90633</v>
      </c>
      <c r="AO354" s="154">
        <f t="shared" si="402"/>
        <v>115061158648.13208</v>
      </c>
      <c r="AP354" s="154">
        <f t="shared" si="402"/>
        <v>116085459936.40765</v>
      </c>
      <c r="AQ354" s="154">
        <f t="shared" si="402"/>
        <v>117090559427.60414</v>
      </c>
      <c r="AR354" s="154">
        <f t="shared" si="402"/>
        <v>118067378943.06699</v>
      </c>
      <c r="AS354" s="154">
        <f t="shared" si="402"/>
        <v>119009661362.26474</v>
      </c>
      <c r="AT354" s="154">
        <f t="shared" si="402"/>
        <v>119919608632.93294</v>
      </c>
      <c r="AU354" s="154">
        <f t="shared" si="402"/>
        <v>120799115827.99957</v>
      </c>
      <c r="AV354" s="154">
        <f t="shared" si="402"/>
        <v>121647160187.6265</v>
      </c>
      <c r="AW354" s="154">
        <f t="shared" si="402"/>
        <v>122461476248.33464</v>
      </c>
      <c r="AX354" s="154">
        <f t="shared" ref="AX354:BN354" si="403">SUM(AX293:AX294,AX299:AX300)</f>
        <v>123241655837.42592</v>
      </c>
      <c r="AY354" s="154">
        <f t="shared" si="403"/>
        <v>123989126328.22498</v>
      </c>
      <c r="AZ354" s="154">
        <f t="shared" si="403"/>
        <v>124704969981.18974</v>
      </c>
      <c r="BA354" s="154">
        <f t="shared" si="403"/>
        <v>125388000947.53065</v>
      </c>
      <c r="BB354" s="154">
        <f t="shared" si="403"/>
        <v>126036114292.62907</v>
      </c>
      <c r="BC354" s="154">
        <f t="shared" si="403"/>
        <v>126648810714.59558</v>
      </c>
      <c r="BD354" s="154">
        <f t="shared" si="403"/>
        <v>127227276514.54688</v>
      </c>
      <c r="BE354" s="154">
        <f t="shared" si="403"/>
        <v>127772624092.31982</v>
      </c>
      <c r="BF354" s="154">
        <f t="shared" si="403"/>
        <v>128284215904.0097</v>
      </c>
      <c r="BG354" s="154">
        <f t="shared" si="403"/>
        <v>128760621185.86798</v>
      </c>
      <c r="BH354" s="154">
        <f t="shared" si="403"/>
        <v>129201684235.22221</v>
      </c>
      <c r="BI354" s="154">
        <f t="shared" si="403"/>
        <v>129603109852.6756</v>
      </c>
      <c r="BJ354" s="154">
        <f t="shared" si="403"/>
        <v>129880751585.87857</v>
      </c>
      <c r="BK354" s="154">
        <f t="shared" si="403"/>
        <v>130056892774.78497</v>
      </c>
      <c r="BL354" s="154">
        <f t="shared" si="403"/>
        <v>130233273045.94693</v>
      </c>
      <c r="BM354" s="154">
        <f t="shared" si="403"/>
        <v>130409892724.16199</v>
      </c>
      <c r="BN354" s="154">
        <f t="shared" si="403"/>
        <v>130586752134.66919</v>
      </c>
      <c r="BO354" s="154">
        <f>SUM(BO293:BO294,BO299:BO300)</f>
        <v>130763851603.14987</v>
      </c>
      <c r="BP354" s="154">
        <f>SUM(BP293:BP294,BP299:BP300)</f>
        <v>130941191455.72818</v>
      </c>
      <c r="BQ354" s="154">
        <f t="shared" ref="BQ354:CD354" si="404">SUM(BQ293:BQ294,BQ299:BQ300)</f>
        <v>131118772018.9718</v>
      </c>
      <c r="BR354" s="154">
        <f t="shared" si="404"/>
        <v>131296593619.89238</v>
      </c>
      <c r="BS354" s="154">
        <f t="shared" si="404"/>
        <v>131474656585.94621</v>
      </c>
      <c r="BT354" s="154">
        <f t="shared" si="404"/>
        <v>131652961245.03493</v>
      </c>
      <c r="BU354" s="154">
        <f t="shared" si="404"/>
        <v>131831507925.50591</v>
      </c>
      <c r="BV354" s="154">
        <f t="shared" si="404"/>
        <v>132010296956.15308</v>
      </c>
      <c r="BW354" s="154">
        <f t="shared" si="404"/>
        <v>132189328666.21747</v>
      </c>
      <c r="BX354" s="154">
        <f t="shared" si="404"/>
        <v>132368603385.38771</v>
      </c>
      <c r="BY354" s="154">
        <f t="shared" si="404"/>
        <v>132548121443.80075</v>
      </c>
      <c r="BZ354" s="154">
        <f t="shared" si="404"/>
        <v>132727883172.04251</v>
      </c>
      <c r="CA354" s="154">
        <f t="shared" si="404"/>
        <v>132907888901.14832</v>
      </c>
      <c r="CB354" s="154">
        <f t="shared" si="404"/>
        <v>133088138962.60373</v>
      </c>
      <c r="CC354" s="154">
        <f t="shared" si="404"/>
        <v>133268633688.34502</v>
      </c>
      <c r="CD354" s="154">
        <f t="shared" si="404"/>
        <v>133449373410.75977</v>
      </c>
      <c r="CG354" s="14"/>
      <c r="CH354" s="14"/>
    </row>
    <row r="355" spans="3:86" outlineLevel="1">
      <c r="D355" s="72"/>
      <c r="BR355"/>
      <c r="BS355"/>
    </row>
    <row r="356" spans="3:86" outlineLevel="1">
      <c r="C356" s="72" t="s">
        <v>285</v>
      </c>
      <c r="D356" s="72"/>
      <c r="BR356"/>
      <c r="BS356"/>
    </row>
    <row r="357" spans="3:86" outlineLevel="1">
      <c r="D357" t="s">
        <v>13</v>
      </c>
      <c r="G357" s="59" t="s">
        <v>387</v>
      </c>
      <c r="J357" t="s">
        <v>83</v>
      </c>
      <c r="R357" s="183">
        <v>0.9</v>
      </c>
      <c r="S357" s="171">
        <f t="shared" ref="S357:BN357" si="405">R357</f>
        <v>0.9</v>
      </c>
      <c r="T357" s="171">
        <f t="shared" si="405"/>
        <v>0.9</v>
      </c>
      <c r="U357" s="171">
        <f t="shared" si="405"/>
        <v>0.9</v>
      </c>
      <c r="V357" s="171">
        <f t="shared" si="405"/>
        <v>0.9</v>
      </c>
      <c r="W357" s="171">
        <f t="shared" si="405"/>
        <v>0.9</v>
      </c>
      <c r="X357" s="171">
        <f t="shared" si="405"/>
        <v>0.9</v>
      </c>
      <c r="Y357" s="171">
        <f t="shared" si="405"/>
        <v>0.9</v>
      </c>
      <c r="Z357" s="171">
        <f t="shared" si="405"/>
        <v>0.9</v>
      </c>
      <c r="AA357" s="171">
        <f t="shared" si="405"/>
        <v>0.9</v>
      </c>
      <c r="AB357" s="171">
        <f t="shared" si="405"/>
        <v>0.9</v>
      </c>
      <c r="AC357" s="171">
        <f t="shared" si="405"/>
        <v>0.9</v>
      </c>
      <c r="AD357" s="171">
        <f t="shared" si="405"/>
        <v>0.9</v>
      </c>
      <c r="AE357" s="171">
        <f t="shared" si="405"/>
        <v>0.9</v>
      </c>
      <c r="AF357" s="171">
        <f t="shared" si="405"/>
        <v>0.9</v>
      </c>
      <c r="AG357" s="171">
        <f t="shared" si="405"/>
        <v>0.9</v>
      </c>
      <c r="AH357" s="171">
        <f t="shared" si="405"/>
        <v>0.9</v>
      </c>
      <c r="AI357" s="171">
        <f t="shared" si="405"/>
        <v>0.9</v>
      </c>
      <c r="AJ357" s="171">
        <f t="shared" si="405"/>
        <v>0.9</v>
      </c>
      <c r="AK357" s="171">
        <f t="shared" si="405"/>
        <v>0.9</v>
      </c>
      <c r="AL357" s="171">
        <f t="shared" si="405"/>
        <v>0.9</v>
      </c>
      <c r="AM357" s="171">
        <f t="shared" si="405"/>
        <v>0.9</v>
      </c>
      <c r="AN357" s="171">
        <f t="shared" si="405"/>
        <v>0.9</v>
      </c>
      <c r="AO357" s="171">
        <f t="shared" si="405"/>
        <v>0.9</v>
      </c>
      <c r="AP357" s="171">
        <f t="shared" si="405"/>
        <v>0.9</v>
      </c>
      <c r="AQ357" s="171">
        <f t="shared" si="405"/>
        <v>0.9</v>
      </c>
      <c r="AR357" s="171">
        <f t="shared" si="405"/>
        <v>0.9</v>
      </c>
      <c r="AS357" s="171">
        <f t="shared" si="405"/>
        <v>0.9</v>
      </c>
      <c r="AT357" s="171">
        <f t="shared" si="405"/>
        <v>0.9</v>
      </c>
      <c r="AU357" s="171">
        <f t="shared" si="405"/>
        <v>0.9</v>
      </c>
      <c r="AV357" s="171">
        <f t="shared" si="405"/>
        <v>0.9</v>
      </c>
      <c r="AW357" s="171">
        <f t="shared" si="405"/>
        <v>0.9</v>
      </c>
      <c r="AX357" s="171">
        <f t="shared" si="405"/>
        <v>0.9</v>
      </c>
      <c r="AY357" s="171">
        <f t="shared" si="405"/>
        <v>0.9</v>
      </c>
      <c r="AZ357" s="171">
        <f t="shared" si="405"/>
        <v>0.9</v>
      </c>
      <c r="BA357" s="171">
        <f t="shared" si="405"/>
        <v>0.9</v>
      </c>
      <c r="BB357" s="171">
        <f t="shared" si="405"/>
        <v>0.9</v>
      </c>
      <c r="BC357" s="171">
        <f t="shared" si="405"/>
        <v>0.9</v>
      </c>
      <c r="BD357" s="171">
        <f t="shared" si="405"/>
        <v>0.9</v>
      </c>
      <c r="BE357" s="171">
        <f t="shared" si="405"/>
        <v>0.9</v>
      </c>
      <c r="BF357" s="171">
        <f t="shared" si="405"/>
        <v>0.9</v>
      </c>
      <c r="BG357" s="171">
        <f t="shared" si="405"/>
        <v>0.9</v>
      </c>
      <c r="BH357" s="171">
        <f t="shared" si="405"/>
        <v>0.9</v>
      </c>
      <c r="BI357" s="171">
        <f t="shared" si="405"/>
        <v>0.9</v>
      </c>
      <c r="BJ357" s="171">
        <f t="shared" si="405"/>
        <v>0.9</v>
      </c>
      <c r="BK357" s="171">
        <f t="shared" si="405"/>
        <v>0.9</v>
      </c>
      <c r="BL357" s="171">
        <f t="shared" si="405"/>
        <v>0.9</v>
      </c>
      <c r="BM357" s="171">
        <f t="shared" si="405"/>
        <v>0.9</v>
      </c>
      <c r="BN357" s="171">
        <f t="shared" si="405"/>
        <v>0.9</v>
      </c>
      <c r="BO357" s="171">
        <f>BN357</f>
        <v>0.9</v>
      </c>
      <c r="BP357" s="171">
        <f>BO357</f>
        <v>0.9</v>
      </c>
      <c r="BQ357" s="171">
        <f t="shared" ref="BQ357:CD357" si="406">BP357</f>
        <v>0.9</v>
      </c>
      <c r="BR357" s="171">
        <f t="shared" si="406"/>
        <v>0.9</v>
      </c>
      <c r="BS357" s="171">
        <f t="shared" si="406"/>
        <v>0.9</v>
      </c>
      <c r="BT357" s="171">
        <f t="shared" si="406"/>
        <v>0.9</v>
      </c>
      <c r="BU357" s="171">
        <f t="shared" si="406"/>
        <v>0.9</v>
      </c>
      <c r="BV357" s="171">
        <f t="shared" si="406"/>
        <v>0.9</v>
      </c>
      <c r="BW357" s="171">
        <f t="shared" si="406"/>
        <v>0.9</v>
      </c>
      <c r="BX357" s="171">
        <f t="shared" si="406"/>
        <v>0.9</v>
      </c>
      <c r="BY357" s="171">
        <f t="shared" si="406"/>
        <v>0.9</v>
      </c>
      <c r="BZ357" s="171">
        <f t="shared" si="406"/>
        <v>0.9</v>
      </c>
      <c r="CA357" s="171">
        <f t="shared" si="406"/>
        <v>0.9</v>
      </c>
      <c r="CB357" s="171">
        <f t="shared" si="406"/>
        <v>0.9</v>
      </c>
      <c r="CC357" s="171">
        <f t="shared" si="406"/>
        <v>0.9</v>
      </c>
      <c r="CD357" s="171">
        <f t="shared" si="406"/>
        <v>0.9</v>
      </c>
    </row>
    <row r="358" spans="3:86" outlineLevel="1">
      <c r="D358" t="s">
        <v>259</v>
      </c>
      <c r="G358" s="59"/>
      <c r="J358" t="s">
        <v>83</v>
      </c>
      <c r="R358" s="70">
        <f>1-R357</f>
        <v>9.9999999999999978E-2</v>
      </c>
      <c r="S358" s="70">
        <f t="shared" ref="S358:BM358" si="407">1-S357</f>
        <v>9.9999999999999978E-2</v>
      </c>
      <c r="T358" s="70">
        <f t="shared" si="407"/>
        <v>9.9999999999999978E-2</v>
      </c>
      <c r="U358" s="70">
        <f t="shared" si="407"/>
        <v>9.9999999999999978E-2</v>
      </c>
      <c r="V358" s="70">
        <f t="shared" si="407"/>
        <v>9.9999999999999978E-2</v>
      </c>
      <c r="W358" s="70">
        <f t="shared" si="407"/>
        <v>9.9999999999999978E-2</v>
      </c>
      <c r="X358" s="70">
        <f t="shared" si="407"/>
        <v>9.9999999999999978E-2</v>
      </c>
      <c r="Y358" s="70">
        <f t="shared" si="407"/>
        <v>9.9999999999999978E-2</v>
      </c>
      <c r="Z358" s="70">
        <f t="shared" si="407"/>
        <v>9.9999999999999978E-2</v>
      </c>
      <c r="AA358" s="70">
        <f t="shared" si="407"/>
        <v>9.9999999999999978E-2</v>
      </c>
      <c r="AB358" s="70">
        <f t="shared" si="407"/>
        <v>9.9999999999999978E-2</v>
      </c>
      <c r="AC358" s="70">
        <f t="shared" si="407"/>
        <v>9.9999999999999978E-2</v>
      </c>
      <c r="AD358" s="70">
        <f t="shared" si="407"/>
        <v>9.9999999999999978E-2</v>
      </c>
      <c r="AE358" s="70">
        <f t="shared" si="407"/>
        <v>9.9999999999999978E-2</v>
      </c>
      <c r="AF358" s="70">
        <f t="shared" si="407"/>
        <v>9.9999999999999978E-2</v>
      </c>
      <c r="AG358" s="70">
        <f t="shared" si="407"/>
        <v>9.9999999999999978E-2</v>
      </c>
      <c r="AH358" s="70">
        <f t="shared" si="407"/>
        <v>9.9999999999999978E-2</v>
      </c>
      <c r="AI358" s="70">
        <f t="shared" si="407"/>
        <v>9.9999999999999978E-2</v>
      </c>
      <c r="AJ358" s="70">
        <f t="shared" si="407"/>
        <v>9.9999999999999978E-2</v>
      </c>
      <c r="AK358" s="70">
        <f t="shared" si="407"/>
        <v>9.9999999999999978E-2</v>
      </c>
      <c r="AL358" s="70">
        <f t="shared" si="407"/>
        <v>9.9999999999999978E-2</v>
      </c>
      <c r="AM358" s="70">
        <f t="shared" si="407"/>
        <v>9.9999999999999978E-2</v>
      </c>
      <c r="AN358" s="70">
        <f t="shared" si="407"/>
        <v>9.9999999999999978E-2</v>
      </c>
      <c r="AO358" s="70">
        <f t="shared" si="407"/>
        <v>9.9999999999999978E-2</v>
      </c>
      <c r="AP358" s="70">
        <f t="shared" si="407"/>
        <v>9.9999999999999978E-2</v>
      </c>
      <c r="AQ358" s="70">
        <f t="shared" si="407"/>
        <v>9.9999999999999978E-2</v>
      </c>
      <c r="AR358" s="70">
        <f t="shared" si="407"/>
        <v>9.9999999999999978E-2</v>
      </c>
      <c r="AS358" s="70">
        <f t="shared" si="407"/>
        <v>9.9999999999999978E-2</v>
      </c>
      <c r="AT358" s="70">
        <f t="shared" si="407"/>
        <v>9.9999999999999978E-2</v>
      </c>
      <c r="AU358" s="70">
        <f t="shared" si="407"/>
        <v>9.9999999999999978E-2</v>
      </c>
      <c r="AV358" s="70">
        <f t="shared" si="407"/>
        <v>9.9999999999999978E-2</v>
      </c>
      <c r="AW358" s="70">
        <f t="shared" si="407"/>
        <v>9.9999999999999978E-2</v>
      </c>
      <c r="AX358" s="70">
        <f t="shared" si="407"/>
        <v>9.9999999999999978E-2</v>
      </c>
      <c r="AY358" s="70">
        <f t="shared" si="407"/>
        <v>9.9999999999999978E-2</v>
      </c>
      <c r="AZ358" s="70">
        <f t="shared" si="407"/>
        <v>9.9999999999999978E-2</v>
      </c>
      <c r="BA358" s="70">
        <f t="shared" si="407"/>
        <v>9.9999999999999978E-2</v>
      </c>
      <c r="BB358" s="70">
        <f t="shared" si="407"/>
        <v>9.9999999999999978E-2</v>
      </c>
      <c r="BC358" s="70">
        <f t="shared" si="407"/>
        <v>9.9999999999999978E-2</v>
      </c>
      <c r="BD358" s="70">
        <f t="shared" si="407"/>
        <v>9.9999999999999978E-2</v>
      </c>
      <c r="BE358" s="70">
        <f t="shared" si="407"/>
        <v>9.9999999999999978E-2</v>
      </c>
      <c r="BF358" s="70">
        <f t="shared" si="407"/>
        <v>9.9999999999999978E-2</v>
      </c>
      <c r="BG358" s="70">
        <f t="shared" si="407"/>
        <v>9.9999999999999978E-2</v>
      </c>
      <c r="BH358" s="70">
        <f t="shared" si="407"/>
        <v>9.9999999999999978E-2</v>
      </c>
      <c r="BI358" s="70">
        <f t="shared" si="407"/>
        <v>9.9999999999999978E-2</v>
      </c>
      <c r="BJ358" s="70">
        <f t="shared" si="407"/>
        <v>9.9999999999999978E-2</v>
      </c>
      <c r="BK358" s="70">
        <f t="shared" si="407"/>
        <v>9.9999999999999978E-2</v>
      </c>
      <c r="BL358" s="70">
        <f t="shared" si="407"/>
        <v>9.9999999999999978E-2</v>
      </c>
      <c r="BM358" s="70">
        <f t="shared" si="407"/>
        <v>9.9999999999999978E-2</v>
      </c>
      <c r="BN358" s="70">
        <f>1-BN357</f>
        <v>9.9999999999999978E-2</v>
      </c>
      <c r="BO358" s="70">
        <f>1-BO357</f>
        <v>9.9999999999999978E-2</v>
      </c>
      <c r="BP358" s="70">
        <f>1-BP357</f>
        <v>9.9999999999999978E-2</v>
      </c>
      <c r="BQ358" s="70">
        <f t="shared" ref="BQ358:CD358" si="408">1-BQ357</f>
        <v>9.9999999999999978E-2</v>
      </c>
      <c r="BR358" s="70">
        <f t="shared" si="408"/>
        <v>9.9999999999999978E-2</v>
      </c>
      <c r="BS358" s="70">
        <f t="shared" si="408"/>
        <v>9.9999999999999978E-2</v>
      </c>
      <c r="BT358" s="70">
        <f t="shared" si="408"/>
        <v>9.9999999999999978E-2</v>
      </c>
      <c r="BU358" s="70">
        <f t="shared" si="408"/>
        <v>9.9999999999999978E-2</v>
      </c>
      <c r="BV358" s="70">
        <f t="shared" si="408"/>
        <v>9.9999999999999978E-2</v>
      </c>
      <c r="BW358" s="70">
        <f t="shared" si="408"/>
        <v>9.9999999999999978E-2</v>
      </c>
      <c r="BX358" s="70">
        <f t="shared" si="408"/>
        <v>9.9999999999999978E-2</v>
      </c>
      <c r="BY358" s="70">
        <f t="shared" si="408"/>
        <v>9.9999999999999978E-2</v>
      </c>
      <c r="BZ358" s="70">
        <f t="shared" si="408"/>
        <v>9.9999999999999978E-2</v>
      </c>
      <c r="CA358" s="70">
        <f t="shared" si="408"/>
        <v>9.9999999999999978E-2</v>
      </c>
      <c r="CB358" s="70">
        <f t="shared" si="408"/>
        <v>9.9999999999999978E-2</v>
      </c>
      <c r="CC358" s="70">
        <f t="shared" si="408"/>
        <v>9.9999999999999978E-2</v>
      </c>
      <c r="CD358" s="70">
        <f t="shared" si="408"/>
        <v>9.9999999999999978E-2</v>
      </c>
    </row>
    <row r="359" spans="3:86" outlineLevel="1">
      <c r="G359" s="59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</row>
    <row r="360" spans="3:86" outlineLevel="1">
      <c r="C360" s="72" t="s">
        <v>508</v>
      </c>
      <c r="G360" s="59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</row>
    <row r="361" spans="3:86" outlineLevel="1">
      <c r="D361" t="s">
        <v>488</v>
      </c>
      <c r="G361" s="59"/>
      <c r="R361" s="285">
        <v>0.05</v>
      </c>
      <c r="S361" s="171">
        <f>R361</f>
        <v>0.05</v>
      </c>
      <c r="T361" s="171">
        <f t="shared" ref="T361:BN361" si="409">S361</f>
        <v>0.05</v>
      </c>
      <c r="U361" s="171">
        <f t="shared" si="409"/>
        <v>0.05</v>
      </c>
      <c r="V361" s="171">
        <f t="shared" si="409"/>
        <v>0.05</v>
      </c>
      <c r="W361" s="171">
        <f t="shared" si="409"/>
        <v>0.05</v>
      </c>
      <c r="X361" s="171">
        <f t="shared" si="409"/>
        <v>0.05</v>
      </c>
      <c r="Y361" s="171">
        <f t="shared" si="409"/>
        <v>0.05</v>
      </c>
      <c r="Z361" s="171">
        <f t="shared" si="409"/>
        <v>0.05</v>
      </c>
      <c r="AA361" s="171">
        <f t="shared" si="409"/>
        <v>0.05</v>
      </c>
      <c r="AB361" s="171">
        <f t="shared" si="409"/>
        <v>0.05</v>
      </c>
      <c r="AC361" s="171">
        <f t="shared" si="409"/>
        <v>0.05</v>
      </c>
      <c r="AD361" s="171">
        <f t="shared" si="409"/>
        <v>0.05</v>
      </c>
      <c r="AE361" s="171">
        <f t="shared" si="409"/>
        <v>0.05</v>
      </c>
      <c r="AF361" s="171">
        <f t="shared" si="409"/>
        <v>0.05</v>
      </c>
      <c r="AG361" s="171">
        <f t="shared" si="409"/>
        <v>0.05</v>
      </c>
      <c r="AH361" s="171">
        <f t="shared" si="409"/>
        <v>0.05</v>
      </c>
      <c r="AI361" s="171">
        <f t="shared" si="409"/>
        <v>0.05</v>
      </c>
      <c r="AJ361" s="171">
        <f t="shared" si="409"/>
        <v>0.05</v>
      </c>
      <c r="AK361" s="171">
        <f t="shared" si="409"/>
        <v>0.05</v>
      </c>
      <c r="AL361" s="171">
        <f t="shared" si="409"/>
        <v>0.05</v>
      </c>
      <c r="AM361" s="171">
        <f t="shared" si="409"/>
        <v>0.05</v>
      </c>
      <c r="AN361" s="171">
        <f t="shared" si="409"/>
        <v>0.05</v>
      </c>
      <c r="AO361" s="171">
        <f t="shared" si="409"/>
        <v>0.05</v>
      </c>
      <c r="AP361" s="171">
        <f t="shared" si="409"/>
        <v>0.05</v>
      </c>
      <c r="AQ361" s="171">
        <f t="shared" si="409"/>
        <v>0.05</v>
      </c>
      <c r="AR361" s="171">
        <f t="shared" si="409"/>
        <v>0.05</v>
      </c>
      <c r="AS361" s="171">
        <f t="shared" si="409"/>
        <v>0.05</v>
      </c>
      <c r="AT361" s="171">
        <f t="shared" si="409"/>
        <v>0.05</v>
      </c>
      <c r="AU361" s="171">
        <f t="shared" si="409"/>
        <v>0.05</v>
      </c>
      <c r="AV361" s="171">
        <f t="shared" si="409"/>
        <v>0.05</v>
      </c>
      <c r="AW361" s="171">
        <f t="shared" si="409"/>
        <v>0.05</v>
      </c>
      <c r="AX361" s="171">
        <f t="shared" si="409"/>
        <v>0.05</v>
      </c>
      <c r="AY361" s="171">
        <f t="shared" si="409"/>
        <v>0.05</v>
      </c>
      <c r="AZ361" s="171">
        <f t="shared" si="409"/>
        <v>0.05</v>
      </c>
      <c r="BA361" s="171">
        <f t="shared" si="409"/>
        <v>0.05</v>
      </c>
      <c r="BB361" s="171">
        <f t="shared" si="409"/>
        <v>0.05</v>
      </c>
      <c r="BC361" s="171">
        <f t="shared" si="409"/>
        <v>0.05</v>
      </c>
      <c r="BD361" s="171">
        <f t="shared" si="409"/>
        <v>0.05</v>
      </c>
      <c r="BE361" s="171">
        <f t="shared" si="409"/>
        <v>0.05</v>
      </c>
      <c r="BF361" s="171">
        <f t="shared" si="409"/>
        <v>0.05</v>
      </c>
      <c r="BG361" s="171">
        <f t="shared" si="409"/>
        <v>0.05</v>
      </c>
      <c r="BH361" s="171">
        <f t="shared" si="409"/>
        <v>0.05</v>
      </c>
      <c r="BI361" s="171">
        <f t="shared" si="409"/>
        <v>0.05</v>
      </c>
      <c r="BJ361" s="171">
        <f t="shared" si="409"/>
        <v>0.05</v>
      </c>
      <c r="BK361" s="171">
        <f t="shared" si="409"/>
        <v>0.05</v>
      </c>
      <c r="BL361" s="171">
        <f t="shared" si="409"/>
        <v>0.05</v>
      </c>
      <c r="BM361" s="171">
        <f t="shared" si="409"/>
        <v>0.05</v>
      </c>
      <c r="BN361" s="171">
        <f t="shared" si="409"/>
        <v>0.05</v>
      </c>
      <c r="BO361" s="171">
        <f>BN361</f>
        <v>0.05</v>
      </c>
      <c r="BP361" s="171">
        <f>BO361</f>
        <v>0.05</v>
      </c>
      <c r="BQ361" s="171">
        <f t="shared" ref="BQ361:CD361" si="410">BP361</f>
        <v>0.05</v>
      </c>
      <c r="BR361" s="171">
        <f t="shared" si="410"/>
        <v>0.05</v>
      </c>
      <c r="BS361" s="171">
        <f t="shared" si="410"/>
        <v>0.05</v>
      </c>
      <c r="BT361" s="171">
        <f t="shared" si="410"/>
        <v>0.05</v>
      </c>
      <c r="BU361" s="171">
        <f t="shared" si="410"/>
        <v>0.05</v>
      </c>
      <c r="BV361" s="171">
        <f t="shared" si="410"/>
        <v>0.05</v>
      </c>
      <c r="BW361" s="171">
        <f t="shared" si="410"/>
        <v>0.05</v>
      </c>
      <c r="BX361" s="171">
        <f t="shared" si="410"/>
        <v>0.05</v>
      </c>
      <c r="BY361" s="171">
        <f t="shared" si="410"/>
        <v>0.05</v>
      </c>
      <c r="BZ361" s="171">
        <f t="shared" si="410"/>
        <v>0.05</v>
      </c>
      <c r="CA361" s="171">
        <f t="shared" si="410"/>
        <v>0.05</v>
      </c>
      <c r="CB361" s="171">
        <f t="shared" si="410"/>
        <v>0.05</v>
      </c>
      <c r="CC361" s="171">
        <f t="shared" si="410"/>
        <v>0.05</v>
      </c>
      <c r="CD361" s="171">
        <f t="shared" si="410"/>
        <v>0.05</v>
      </c>
    </row>
    <row r="362" spans="3:86" outlineLevel="1">
      <c r="D362" t="s">
        <v>489</v>
      </c>
      <c r="R362" s="276">
        <f>1-R361</f>
        <v>0.95</v>
      </c>
      <c r="S362" s="171">
        <f t="shared" ref="S362:BN362" si="411">R362</f>
        <v>0.95</v>
      </c>
      <c r="T362" s="171">
        <f t="shared" si="411"/>
        <v>0.95</v>
      </c>
      <c r="U362" s="171">
        <f t="shared" si="411"/>
        <v>0.95</v>
      </c>
      <c r="V362" s="171">
        <f t="shared" si="411"/>
        <v>0.95</v>
      </c>
      <c r="W362" s="171">
        <f t="shared" si="411"/>
        <v>0.95</v>
      </c>
      <c r="X362" s="171">
        <f t="shared" si="411"/>
        <v>0.95</v>
      </c>
      <c r="Y362" s="171">
        <f t="shared" si="411"/>
        <v>0.95</v>
      </c>
      <c r="Z362" s="171">
        <f t="shared" si="411"/>
        <v>0.95</v>
      </c>
      <c r="AA362" s="171">
        <f t="shared" si="411"/>
        <v>0.95</v>
      </c>
      <c r="AB362" s="171">
        <f t="shared" si="411"/>
        <v>0.95</v>
      </c>
      <c r="AC362" s="171">
        <f t="shared" si="411"/>
        <v>0.95</v>
      </c>
      <c r="AD362" s="171">
        <f t="shared" si="411"/>
        <v>0.95</v>
      </c>
      <c r="AE362" s="171">
        <f t="shared" si="411"/>
        <v>0.95</v>
      </c>
      <c r="AF362" s="171">
        <f t="shared" si="411"/>
        <v>0.95</v>
      </c>
      <c r="AG362" s="171">
        <f t="shared" si="411"/>
        <v>0.95</v>
      </c>
      <c r="AH362" s="171">
        <f t="shared" si="411"/>
        <v>0.95</v>
      </c>
      <c r="AI362" s="171">
        <f t="shared" si="411"/>
        <v>0.95</v>
      </c>
      <c r="AJ362" s="171">
        <f t="shared" si="411"/>
        <v>0.95</v>
      </c>
      <c r="AK362" s="171">
        <f t="shared" si="411"/>
        <v>0.95</v>
      </c>
      <c r="AL362" s="171">
        <f t="shared" si="411"/>
        <v>0.95</v>
      </c>
      <c r="AM362" s="171">
        <f t="shared" si="411"/>
        <v>0.95</v>
      </c>
      <c r="AN362" s="171">
        <f t="shared" si="411"/>
        <v>0.95</v>
      </c>
      <c r="AO362" s="171">
        <f t="shared" si="411"/>
        <v>0.95</v>
      </c>
      <c r="AP362" s="171">
        <f t="shared" si="411"/>
        <v>0.95</v>
      </c>
      <c r="AQ362" s="171">
        <f t="shared" si="411"/>
        <v>0.95</v>
      </c>
      <c r="AR362" s="171">
        <f t="shared" si="411"/>
        <v>0.95</v>
      </c>
      <c r="AS362" s="171">
        <f t="shared" si="411"/>
        <v>0.95</v>
      </c>
      <c r="AT362" s="171">
        <f t="shared" si="411"/>
        <v>0.95</v>
      </c>
      <c r="AU362" s="171">
        <f t="shared" si="411"/>
        <v>0.95</v>
      </c>
      <c r="AV362" s="171">
        <f t="shared" si="411"/>
        <v>0.95</v>
      </c>
      <c r="AW362" s="171">
        <f t="shared" si="411"/>
        <v>0.95</v>
      </c>
      <c r="AX362" s="171">
        <f t="shared" si="411"/>
        <v>0.95</v>
      </c>
      <c r="AY362" s="171">
        <f t="shared" si="411"/>
        <v>0.95</v>
      </c>
      <c r="AZ362" s="171">
        <f t="shared" si="411"/>
        <v>0.95</v>
      </c>
      <c r="BA362" s="171">
        <f t="shared" si="411"/>
        <v>0.95</v>
      </c>
      <c r="BB362" s="171">
        <f t="shared" si="411"/>
        <v>0.95</v>
      </c>
      <c r="BC362" s="171">
        <f t="shared" si="411"/>
        <v>0.95</v>
      </c>
      <c r="BD362" s="171">
        <f t="shared" si="411"/>
        <v>0.95</v>
      </c>
      <c r="BE362" s="171">
        <f t="shared" si="411"/>
        <v>0.95</v>
      </c>
      <c r="BF362" s="171">
        <f t="shared" si="411"/>
        <v>0.95</v>
      </c>
      <c r="BG362" s="171">
        <f t="shared" si="411"/>
        <v>0.95</v>
      </c>
      <c r="BH362" s="171">
        <f t="shared" si="411"/>
        <v>0.95</v>
      </c>
      <c r="BI362" s="171">
        <f t="shared" si="411"/>
        <v>0.95</v>
      </c>
      <c r="BJ362" s="171">
        <f t="shared" si="411"/>
        <v>0.95</v>
      </c>
      <c r="BK362" s="171">
        <f t="shared" si="411"/>
        <v>0.95</v>
      </c>
      <c r="BL362" s="171">
        <f t="shared" si="411"/>
        <v>0.95</v>
      </c>
      <c r="BM362" s="171">
        <f t="shared" si="411"/>
        <v>0.95</v>
      </c>
      <c r="BN362" s="171">
        <f t="shared" si="411"/>
        <v>0.95</v>
      </c>
      <c r="BO362" s="171">
        <f>BN362</f>
        <v>0.95</v>
      </c>
      <c r="BP362" s="171">
        <f>BO362</f>
        <v>0.95</v>
      </c>
      <c r="BQ362" s="171">
        <f t="shared" ref="BQ362:CD362" si="412">BP362</f>
        <v>0.95</v>
      </c>
      <c r="BR362" s="171">
        <f t="shared" si="412"/>
        <v>0.95</v>
      </c>
      <c r="BS362" s="171">
        <f t="shared" si="412"/>
        <v>0.95</v>
      </c>
      <c r="BT362" s="171">
        <f t="shared" si="412"/>
        <v>0.95</v>
      </c>
      <c r="BU362" s="171">
        <f t="shared" si="412"/>
        <v>0.95</v>
      </c>
      <c r="BV362" s="171">
        <f t="shared" si="412"/>
        <v>0.95</v>
      </c>
      <c r="BW362" s="171">
        <f t="shared" si="412"/>
        <v>0.95</v>
      </c>
      <c r="BX362" s="171">
        <f t="shared" si="412"/>
        <v>0.95</v>
      </c>
      <c r="BY362" s="171">
        <f t="shared" si="412"/>
        <v>0.95</v>
      </c>
      <c r="BZ362" s="171">
        <f t="shared" si="412"/>
        <v>0.95</v>
      </c>
      <c r="CA362" s="171">
        <f t="shared" si="412"/>
        <v>0.95</v>
      </c>
      <c r="CB362" s="171">
        <f t="shared" si="412"/>
        <v>0.95</v>
      </c>
      <c r="CC362" s="171">
        <f t="shared" si="412"/>
        <v>0.95</v>
      </c>
      <c r="CD362" s="171">
        <f t="shared" si="412"/>
        <v>0.95</v>
      </c>
    </row>
    <row r="363" spans="3:86" outlineLevel="1">
      <c r="BR363"/>
      <c r="BS363"/>
    </row>
    <row r="364" spans="3:86" outlineLevel="1">
      <c r="C364" s="72" t="s">
        <v>284</v>
      </c>
      <c r="J364" t="s">
        <v>96</v>
      </c>
      <c r="R364" s="161">
        <f>R$354</f>
        <v>15174139323.398642</v>
      </c>
      <c r="S364" s="161">
        <f>S$354</f>
        <v>22951781880.420769</v>
      </c>
      <c r="T364" s="161">
        <f t="shared" ref="T364:CD364" si="413">T$354</f>
        <v>31557867210.781227</v>
      </c>
      <c r="U364" s="161">
        <f t="shared" si="413"/>
        <v>35422420705.12532</v>
      </c>
      <c r="V364" s="161">
        <f t="shared" si="413"/>
        <v>35960894201.210464</v>
      </c>
      <c r="W364" s="161">
        <f t="shared" si="413"/>
        <v>38148716463.544724</v>
      </c>
      <c r="X364" s="161">
        <f t="shared" si="413"/>
        <v>51751272493.248085</v>
      </c>
      <c r="Y364" s="161">
        <f t="shared" si="413"/>
        <v>65275908240.909904</v>
      </c>
      <c r="Z364" s="161">
        <f t="shared" si="413"/>
        <v>71488054644.971329</v>
      </c>
      <c r="AA364" s="161">
        <f t="shared" si="413"/>
        <v>85927500558.154724</v>
      </c>
      <c r="AB364" s="161">
        <f t="shared" si="413"/>
        <v>91153034805.860352</v>
      </c>
      <c r="AC364" s="161">
        <f t="shared" si="413"/>
        <v>92803355797.580688</v>
      </c>
      <c r="AD364" s="161">
        <f t="shared" si="413"/>
        <v>94251178200.558334</v>
      </c>
      <c r="AE364" s="161">
        <f t="shared" si="413"/>
        <v>96193381915.556641</v>
      </c>
      <c r="AF364" s="161">
        <f t="shared" si="413"/>
        <v>98139754982.727158</v>
      </c>
      <c r="AG364" s="161">
        <f t="shared" si="413"/>
        <v>100562243626.68663</v>
      </c>
      <c r="AH364" s="161">
        <f t="shared" si="413"/>
        <v>102701263360.06589</v>
      </c>
      <c r="AI364" s="161">
        <f t="shared" si="413"/>
        <v>105286835985.65506</v>
      </c>
      <c r="AJ364" s="161">
        <f t="shared" si="413"/>
        <v>107856753996.48705</v>
      </c>
      <c r="AK364" s="161">
        <f t="shared" si="413"/>
        <v>110414295665.96043</v>
      </c>
      <c r="AL364" s="161">
        <f t="shared" si="413"/>
        <v>111820221248.84232</v>
      </c>
      <c r="AM364" s="161">
        <f t="shared" si="413"/>
        <v>112934767087.93213</v>
      </c>
      <c r="AN364" s="161">
        <f t="shared" si="413"/>
        <v>114013722279.90633</v>
      </c>
      <c r="AO364" s="161">
        <f t="shared" si="413"/>
        <v>115061158648.13208</v>
      </c>
      <c r="AP364" s="161">
        <f t="shared" si="413"/>
        <v>116085459936.40765</v>
      </c>
      <c r="AQ364" s="161">
        <f t="shared" si="413"/>
        <v>117090559427.60414</v>
      </c>
      <c r="AR364" s="161">
        <f t="shared" si="413"/>
        <v>118067378943.06699</v>
      </c>
      <c r="AS364" s="161">
        <f t="shared" si="413"/>
        <v>119009661362.26474</v>
      </c>
      <c r="AT364" s="161">
        <f t="shared" si="413"/>
        <v>119919608632.93294</v>
      </c>
      <c r="AU364" s="161">
        <f t="shared" si="413"/>
        <v>120799115827.99957</v>
      </c>
      <c r="AV364" s="161">
        <f t="shared" si="413"/>
        <v>121647160187.6265</v>
      </c>
      <c r="AW364" s="161">
        <f t="shared" si="413"/>
        <v>122461476248.33464</v>
      </c>
      <c r="AX364" s="161">
        <f t="shared" si="413"/>
        <v>123241655837.42592</v>
      </c>
      <c r="AY364" s="161">
        <f t="shared" si="413"/>
        <v>123989126328.22498</v>
      </c>
      <c r="AZ364" s="161">
        <f t="shared" si="413"/>
        <v>124704969981.18974</v>
      </c>
      <c r="BA364" s="161">
        <f t="shared" si="413"/>
        <v>125388000947.53065</v>
      </c>
      <c r="BB364" s="161">
        <f t="shared" si="413"/>
        <v>126036114292.62907</v>
      </c>
      <c r="BC364" s="161">
        <f t="shared" si="413"/>
        <v>126648810714.59558</v>
      </c>
      <c r="BD364" s="161">
        <f t="shared" si="413"/>
        <v>127227276514.54688</v>
      </c>
      <c r="BE364" s="161">
        <f t="shared" si="413"/>
        <v>127772624092.31982</v>
      </c>
      <c r="BF364" s="161">
        <f t="shared" si="413"/>
        <v>128284215904.0097</v>
      </c>
      <c r="BG364" s="161">
        <f t="shared" si="413"/>
        <v>128760621185.86798</v>
      </c>
      <c r="BH364" s="161">
        <f t="shared" si="413"/>
        <v>129201684235.22221</v>
      </c>
      <c r="BI364" s="161">
        <f t="shared" si="413"/>
        <v>129603109852.6756</v>
      </c>
      <c r="BJ364" s="161">
        <f t="shared" si="413"/>
        <v>129880751585.87857</v>
      </c>
      <c r="BK364" s="161">
        <f t="shared" si="413"/>
        <v>130056892774.78497</v>
      </c>
      <c r="BL364" s="161">
        <f t="shared" si="413"/>
        <v>130233273045.94693</v>
      </c>
      <c r="BM364" s="161">
        <f t="shared" si="413"/>
        <v>130409892724.16199</v>
      </c>
      <c r="BN364" s="161">
        <f t="shared" si="413"/>
        <v>130586752134.66919</v>
      </c>
      <c r="BO364" s="161">
        <f t="shared" si="413"/>
        <v>130763851603.14987</v>
      </c>
      <c r="BP364" s="161">
        <f t="shared" si="413"/>
        <v>130941191455.72818</v>
      </c>
      <c r="BQ364" s="161">
        <f t="shared" si="413"/>
        <v>131118772018.9718</v>
      </c>
      <c r="BR364" s="161">
        <f t="shared" si="413"/>
        <v>131296593619.89238</v>
      </c>
      <c r="BS364" s="161">
        <f t="shared" si="413"/>
        <v>131474656585.94621</v>
      </c>
      <c r="BT364" s="161">
        <f t="shared" si="413"/>
        <v>131652961245.03493</v>
      </c>
      <c r="BU364" s="161">
        <f t="shared" si="413"/>
        <v>131831507925.50591</v>
      </c>
      <c r="BV364" s="161">
        <f t="shared" si="413"/>
        <v>132010296956.15308</v>
      </c>
      <c r="BW364" s="161">
        <f t="shared" si="413"/>
        <v>132189328666.21747</v>
      </c>
      <c r="BX364" s="161">
        <f t="shared" si="413"/>
        <v>132368603385.38771</v>
      </c>
      <c r="BY364" s="161">
        <f t="shared" si="413"/>
        <v>132548121443.80075</v>
      </c>
      <c r="BZ364" s="161">
        <f t="shared" si="413"/>
        <v>132727883172.04251</v>
      </c>
      <c r="CA364" s="161">
        <f t="shared" si="413"/>
        <v>132907888901.14832</v>
      </c>
      <c r="CB364" s="161">
        <f t="shared" si="413"/>
        <v>133088138962.60373</v>
      </c>
      <c r="CC364" s="161">
        <f t="shared" si="413"/>
        <v>133268633688.34502</v>
      </c>
      <c r="CD364" s="161">
        <f t="shared" si="413"/>
        <v>133449373410.75977</v>
      </c>
      <c r="CG364" s="14"/>
      <c r="CH364" s="14"/>
    </row>
    <row r="365" spans="3:86" outlineLevel="1">
      <c r="C365" s="72"/>
      <c r="D365" s="72" t="s">
        <v>490</v>
      </c>
      <c r="BR365"/>
      <c r="BS365"/>
    </row>
    <row r="366" spans="3:86" outlineLevel="1">
      <c r="D366" s="62" t="s">
        <v>13</v>
      </c>
      <c r="J366" t="s">
        <v>96</v>
      </c>
      <c r="R366" s="130">
        <f>R$364*R357*R$362</f>
        <v>12973889121.505836</v>
      </c>
      <c r="S366" s="130">
        <f t="shared" ref="S366:BN366" si="414">S$364*S357*S$362</f>
        <v>19623773507.759758</v>
      </c>
      <c r="T366" s="130">
        <f t="shared" si="414"/>
        <v>26981976465.217949</v>
      </c>
      <c r="U366" s="130">
        <f t="shared" si="414"/>
        <v>30286169702.882149</v>
      </c>
      <c r="V366" s="130">
        <f t="shared" si="414"/>
        <v>30746564542.034946</v>
      </c>
      <c r="W366" s="130">
        <f t="shared" si="414"/>
        <v>32617152576.330738</v>
      </c>
      <c r="X366" s="130">
        <f t="shared" si="414"/>
        <v>44247337981.727112</v>
      </c>
      <c r="Y366" s="130">
        <f t="shared" si="414"/>
        <v>55810901545.977966</v>
      </c>
      <c r="Z366" s="130">
        <f t="shared" si="414"/>
        <v>61122286721.450485</v>
      </c>
      <c r="AA366" s="130">
        <f t="shared" si="414"/>
        <v>73468012977.22229</v>
      </c>
      <c r="AB366" s="130">
        <f t="shared" si="414"/>
        <v>77935844759.010605</v>
      </c>
      <c r="AC366" s="130">
        <f t="shared" si="414"/>
        <v>79346869206.931488</v>
      </c>
      <c r="AD366" s="130">
        <f t="shared" si="414"/>
        <v>80584757361.477371</v>
      </c>
      <c r="AE366" s="130">
        <f t="shared" si="414"/>
        <v>82245341537.800919</v>
      </c>
      <c r="AF366" s="130">
        <f t="shared" si="414"/>
        <v>83909490510.231705</v>
      </c>
      <c r="AG366" s="130">
        <f t="shared" si="414"/>
        <v>85980718300.817078</v>
      </c>
      <c r="AH366" s="130">
        <f t="shared" si="414"/>
        <v>87809580172.856323</v>
      </c>
      <c r="AI366" s="130">
        <f t="shared" si="414"/>
        <v>90020244767.735077</v>
      </c>
      <c r="AJ366" s="130">
        <f t="shared" si="414"/>
        <v>92217524666.996429</v>
      </c>
      <c r="AK366" s="130">
        <f t="shared" si="414"/>
        <v>94404222794.396164</v>
      </c>
      <c r="AL366" s="130">
        <f t="shared" si="414"/>
        <v>95606289167.760178</v>
      </c>
      <c r="AM366" s="130">
        <f t="shared" si="414"/>
        <v>96559225860.181961</v>
      </c>
      <c r="AN366" s="130">
        <f t="shared" si="414"/>
        <v>97481732549.319901</v>
      </c>
      <c r="AO366" s="130">
        <f t="shared" si="414"/>
        <v>98377290644.152924</v>
      </c>
      <c r="AP366" s="130">
        <f t="shared" si="414"/>
        <v>99253068245.62854</v>
      </c>
      <c r="AQ366" s="130">
        <f t="shared" si="414"/>
        <v>100112428310.60155</v>
      </c>
      <c r="AR366" s="130">
        <f t="shared" si="414"/>
        <v>100947608996.32227</v>
      </c>
      <c r="AS366" s="130">
        <f t="shared" si="414"/>
        <v>101753260464.73634</v>
      </c>
      <c r="AT366" s="130">
        <f t="shared" si="414"/>
        <v>102531265381.15765</v>
      </c>
      <c r="AU366" s="130">
        <f t="shared" si="414"/>
        <v>103283244032.93964</v>
      </c>
      <c r="AV366" s="130">
        <f t="shared" si="414"/>
        <v>104008321960.42065</v>
      </c>
      <c r="AW366" s="130">
        <f t="shared" si="414"/>
        <v>104704562192.32611</v>
      </c>
      <c r="AX366" s="130">
        <f t="shared" si="414"/>
        <v>105371615740.99916</v>
      </c>
      <c r="AY366" s="130">
        <f t="shared" si="414"/>
        <v>106010703010.63235</v>
      </c>
      <c r="AZ366" s="130">
        <f t="shared" si="414"/>
        <v>106622749333.91722</v>
      </c>
      <c r="BA366" s="130">
        <f t="shared" si="414"/>
        <v>107206740810.1387</v>
      </c>
      <c r="BB366" s="130">
        <f t="shared" si="414"/>
        <v>107760877720.19785</v>
      </c>
      <c r="BC366" s="130">
        <f t="shared" si="414"/>
        <v>108284733160.97923</v>
      </c>
      <c r="BD366" s="130">
        <f t="shared" si="414"/>
        <v>108779321419.93758</v>
      </c>
      <c r="BE366" s="130">
        <f t="shared" si="414"/>
        <v>109245593598.93344</v>
      </c>
      <c r="BF366" s="130">
        <f t="shared" si="414"/>
        <v>109683004597.9283</v>
      </c>
      <c r="BG366" s="130">
        <f t="shared" si="414"/>
        <v>110090331113.91713</v>
      </c>
      <c r="BH366" s="130">
        <f t="shared" si="414"/>
        <v>110467440021.11499</v>
      </c>
      <c r="BI366" s="130">
        <f t="shared" si="414"/>
        <v>110810658924.03763</v>
      </c>
      <c r="BJ366" s="130">
        <f t="shared" si="414"/>
        <v>111048042605.92616</v>
      </c>
      <c r="BK366" s="130">
        <f t="shared" si="414"/>
        <v>111198643322.44115</v>
      </c>
      <c r="BL366" s="130">
        <f t="shared" si="414"/>
        <v>111349448454.28462</v>
      </c>
      <c r="BM366" s="130">
        <f t="shared" si="414"/>
        <v>111500458279.15849</v>
      </c>
      <c r="BN366" s="130">
        <f t="shared" si="414"/>
        <v>111651673075.14215</v>
      </c>
      <c r="BO366" s="130">
        <f>BO$364*BO357*BO$362</f>
        <v>111803093120.69313</v>
      </c>
      <c r="BP366" s="130">
        <f>BP$364*BP357*BP$362</f>
        <v>111954718694.6476</v>
      </c>
      <c r="BQ366" s="130">
        <f t="shared" ref="BQ366:CD366" si="415">BQ$364*BQ357*BQ$362</f>
        <v>112106550076.2209</v>
      </c>
      <c r="BR366" s="130">
        <f t="shared" si="415"/>
        <v>112258587545.00798</v>
      </c>
      <c r="BS366" s="130">
        <f t="shared" si="415"/>
        <v>112410831380.98401</v>
      </c>
      <c r="BT366" s="130">
        <f t="shared" si="415"/>
        <v>112563281864.50485</v>
      </c>
      <c r="BU366" s="130">
        <f t="shared" si="415"/>
        <v>112715939276.30756</v>
      </c>
      <c r="BV366" s="130">
        <f t="shared" si="415"/>
        <v>112868803897.51088</v>
      </c>
      <c r="BW366" s="130">
        <f t="shared" si="415"/>
        <v>113021876009.61592</v>
      </c>
      <c r="BX366" s="130">
        <f t="shared" si="415"/>
        <v>113175155894.50648</v>
      </c>
      <c r="BY366" s="130">
        <f t="shared" si="415"/>
        <v>113328643834.44965</v>
      </c>
      <c r="BZ366" s="130">
        <f t="shared" si="415"/>
        <v>113482340112.09634</v>
      </c>
      <c r="CA366" s="130">
        <f t="shared" si="415"/>
        <v>113636245010.48181</v>
      </c>
      <c r="CB366" s="130">
        <f t="shared" si="415"/>
        <v>113790358813.02618</v>
      </c>
      <c r="CC366" s="130">
        <f t="shared" si="415"/>
        <v>113944681803.53499</v>
      </c>
      <c r="CD366" s="130">
        <f t="shared" si="415"/>
        <v>114099214266.1996</v>
      </c>
      <c r="CG366" s="14"/>
      <c r="CH366" s="14"/>
    </row>
    <row r="367" spans="3:86" outlineLevel="1">
      <c r="D367" s="62" t="s">
        <v>259</v>
      </c>
      <c r="J367" t="s">
        <v>96</v>
      </c>
      <c r="R367" s="130">
        <f>R$364*R358*R$362</f>
        <v>1441543235.7228706</v>
      </c>
      <c r="S367" s="130">
        <f t="shared" ref="S367:BN367" si="416">S$364*S358*S$362</f>
        <v>2180419278.6399727</v>
      </c>
      <c r="T367" s="130">
        <f t="shared" si="416"/>
        <v>2997997385.0242157</v>
      </c>
      <c r="U367" s="130">
        <f t="shared" si="416"/>
        <v>3365129966.9869046</v>
      </c>
      <c r="V367" s="130">
        <f t="shared" si="416"/>
        <v>3416284949.1149931</v>
      </c>
      <c r="W367" s="130">
        <f t="shared" si="416"/>
        <v>3624128064.0367479</v>
      </c>
      <c r="X367" s="130">
        <f t="shared" si="416"/>
        <v>4916370886.8585663</v>
      </c>
      <c r="Y367" s="130">
        <f t="shared" si="416"/>
        <v>6201211282.8864393</v>
      </c>
      <c r="Z367" s="130">
        <f t="shared" si="416"/>
        <v>6791365191.272274</v>
      </c>
      <c r="AA367" s="130">
        <f t="shared" si="416"/>
        <v>8163112553.0246964</v>
      </c>
      <c r="AB367" s="130">
        <f t="shared" si="416"/>
        <v>8659538306.5567303</v>
      </c>
      <c r="AC367" s="130">
        <f t="shared" si="416"/>
        <v>8816318800.7701626</v>
      </c>
      <c r="AD367" s="130">
        <f t="shared" si="416"/>
        <v>8953861929.0530396</v>
      </c>
      <c r="AE367" s="130">
        <f t="shared" si="416"/>
        <v>9138371281.9778786</v>
      </c>
      <c r="AF367" s="130">
        <f t="shared" si="416"/>
        <v>9323276723.3590775</v>
      </c>
      <c r="AG367" s="130">
        <f t="shared" si="416"/>
        <v>9553413144.5352268</v>
      </c>
      <c r="AH367" s="130">
        <f t="shared" si="416"/>
        <v>9756620019.2062569</v>
      </c>
      <c r="AI367" s="130">
        <f t="shared" si="416"/>
        <v>10002249418.637228</v>
      </c>
      <c r="AJ367" s="130">
        <f t="shared" si="416"/>
        <v>10246391629.666267</v>
      </c>
      <c r="AK367" s="130">
        <f t="shared" si="416"/>
        <v>10489358088.266237</v>
      </c>
      <c r="AL367" s="130">
        <f t="shared" si="416"/>
        <v>10622921018.640018</v>
      </c>
      <c r="AM367" s="130">
        <f t="shared" si="416"/>
        <v>10728802873.35355</v>
      </c>
      <c r="AN367" s="130">
        <f t="shared" si="416"/>
        <v>10831303616.591097</v>
      </c>
      <c r="AO367" s="130">
        <f t="shared" si="416"/>
        <v>10930810071.572544</v>
      </c>
      <c r="AP367" s="130">
        <f t="shared" si="416"/>
        <v>11028118693.958723</v>
      </c>
      <c r="AQ367" s="130">
        <f t="shared" si="416"/>
        <v>11123603145.622391</v>
      </c>
      <c r="AR367" s="130">
        <f t="shared" si="416"/>
        <v>11216400999.59136</v>
      </c>
      <c r="AS367" s="130">
        <f t="shared" si="416"/>
        <v>11305917829.415148</v>
      </c>
      <c r="AT367" s="130">
        <f t="shared" si="416"/>
        <v>11392362820.128626</v>
      </c>
      <c r="AU367" s="130">
        <f t="shared" si="416"/>
        <v>11475916003.659958</v>
      </c>
      <c r="AV367" s="130">
        <f t="shared" si="416"/>
        <v>11556480217.824514</v>
      </c>
      <c r="AW367" s="130">
        <f t="shared" si="416"/>
        <v>11633840243.591787</v>
      </c>
      <c r="AX367" s="130">
        <f t="shared" si="416"/>
        <v>11707957304.55546</v>
      </c>
      <c r="AY367" s="130">
        <f t="shared" si="416"/>
        <v>11778967001.18137</v>
      </c>
      <c r="AZ367" s="130">
        <f t="shared" si="416"/>
        <v>11846972148.213022</v>
      </c>
      <c r="BA367" s="130">
        <f t="shared" si="416"/>
        <v>11911860090.015409</v>
      </c>
      <c r="BB367" s="130">
        <f t="shared" si="416"/>
        <v>11973430857.799759</v>
      </c>
      <c r="BC367" s="130">
        <f t="shared" si="416"/>
        <v>12031637017.886576</v>
      </c>
      <c r="BD367" s="130">
        <f t="shared" si="416"/>
        <v>12086591268.88195</v>
      </c>
      <c r="BE367" s="130">
        <f t="shared" si="416"/>
        <v>12138399288.77038</v>
      </c>
      <c r="BF367" s="130">
        <f t="shared" si="416"/>
        <v>12187000510.88092</v>
      </c>
      <c r="BG367" s="130">
        <f t="shared" si="416"/>
        <v>12232259012.657455</v>
      </c>
      <c r="BH367" s="130">
        <f t="shared" si="416"/>
        <v>12274160002.346107</v>
      </c>
      <c r="BI367" s="130">
        <f t="shared" si="416"/>
        <v>12312295436.004179</v>
      </c>
      <c r="BJ367" s="130">
        <f t="shared" si="416"/>
        <v>12338671400.658461</v>
      </c>
      <c r="BK367" s="130">
        <f t="shared" si="416"/>
        <v>12355404813.604568</v>
      </c>
      <c r="BL367" s="130">
        <f t="shared" si="416"/>
        <v>12372160939.364956</v>
      </c>
      <c r="BM367" s="130">
        <f t="shared" si="416"/>
        <v>12388939808.795385</v>
      </c>
      <c r="BN367" s="130">
        <f t="shared" si="416"/>
        <v>12405741452.79357</v>
      </c>
      <c r="BO367" s="130">
        <f>BO$364*BO358*BO$362</f>
        <v>12422565902.299234</v>
      </c>
      <c r="BP367" s="130">
        <f>BP$364*BP358*BP$362</f>
        <v>12439413188.294174</v>
      </c>
      <c r="BQ367" s="130">
        <f t="shared" ref="BQ367:CD367" si="417">BQ$364*BQ358*BQ$362</f>
        <v>12456283341.802317</v>
      </c>
      <c r="BR367" s="130">
        <f t="shared" si="417"/>
        <v>12473176393.889772</v>
      </c>
      <c r="BS367" s="130">
        <f t="shared" si="417"/>
        <v>12490092375.664886</v>
      </c>
      <c r="BT367" s="130">
        <f t="shared" si="417"/>
        <v>12507031318.278315</v>
      </c>
      <c r="BU367" s="130">
        <f t="shared" si="417"/>
        <v>12523993252.923058</v>
      </c>
      <c r="BV367" s="130">
        <f t="shared" si="417"/>
        <v>12540978210.834539</v>
      </c>
      <c r="BW367" s="130">
        <f t="shared" si="417"/>
        <v>12557986223.290657</v>
      </c>
      <c r="BX367" s="130">
        <f t="shared" si="417"/>
        <v>12575017321.61183</v>
      </c>
      <c r="BY367" s="130">
        <f t="shared" si="417"/>
        <v>12592071537.161068</v>
      </c>
      <c r="BZ367" s="130">
        <f t="shared" si="417"/>
        <v>12609148901.344036</v>
      </c>
      <c r="CA367" s="130">
        <f t="shared" si="417"/>
        <v>12626249445.609087</v>
      </c>
      <c r="CB367" s="130">
        <f t="shared" si="417"/>
        <v>12643373201.447351</v>
      </c>
      <c r="CC367" s="130">
        <f t="shared" si="417"/>
        <v>12660520200.392775</v>
      </c>
      <c r="CD367" s="130">
        <f t="shared" si="417"/>
        <v>12677690474.022175</v>
      </c>
      <c r="CG367" s="14"/>
      <c r="CH367" s="14"/>
    </row>
    <row r="368" spans="3:86" outlineLevel="1">
      <c r="D368" s="82" t="s">
        <v>488</v>
      </c>
      <c r="Q368" s="130"/>
      <c r="R368" s="154">
        <f>R364-SUM(R366:R367)</f>
        <v>758706966.16993523</v>
      </c>
      <c r="S368" s="154">
        <f t="shared" ref="S368:BN368" si="418">S364-SUM(S366:S367)</f>
        <v>1147589094.0210381</v>
      </c>
      <c r="T368" s="154">
        <f t="shared" si="418"/>
        <v>1577893360.5390625</v>
      </c>
      <c r="U368" s="154">
        <f t="shared" si="418"/>
        <v>1771121035.2562675</v>
      </c>
      <c r="V368" s="154">
        <f t="shared" si="418"/>
        <v>1798044710.060524</v>
      </c>
      <c r="W368" s="154">
        <f t="shared" si="418"/>
        <v>1907435823.1772385</v>
      </c>
      <c r="X368" s="154">
        <f t="shared" si="418"/>
        <v>2587563624.6624069</v>
      </c>
      <c r="Y368" s="154">
        <f t="shared" si="418"/>
        <v>3263795412.0455017</v>
      </c>
      <c r="Z368" s="154">
        <f t="shared" si="418"/>
        <v>3574402732.2485657</v>
      </c>
      <c r="AA368" s="154">
        <f t="shared" si="418"/>
        <v>4296375027.9077454</v>
      </c>
      <c r="AB368" s="154">
        <f t="shared" si="418"/>
        <v>4557651740.2930145</v>
      </c>
      <c r="AC368" s="154">
        <f t="shared" si="418"/>
        <v>4640167789.8790436</v>
      </c>
      <c r="AD368" s="154">
        <f t="shared" si="418"/>
        <v>4712558910.0279236</v>
      </c>
      <c r="AE368" s="154">
        <f t="shared" si="418"/>
        <v>4809669095.7778473</v>
      </c>
      <c r="AF368" s="154">
        <f t="shared" si="418"/>
        <v>4906987749.1363678</v>
      </c>
      <c r="AG368" s="154">
        <f t="shared" si="418"/>
        <v>5028112181.3343201</v>
      </c>
      <c r="AH368" s="154">
        <f t="shared" si="418"/>
        <v>5135063168.0033112</v>
      </c>
      <c r="AI368" s="154">
        <f t="shared" si="418"/>
        <v>5264341799.2827606</v>
      </c>
      <c r="AJ368" s="154">
        <f t="shared" si="418"/>
        <v>5392837699.8243561</v>
      </c>
      <c r="AK368" s="154">
        <f t="shared" si="418"/>
        <v>5520714783.2980347</v>
      </c>
      <c r="AL368" s="154">
        <f t="shared" si="418"/>
        <v>5591011062.4421234</v>
      </c>
      <c r="AM368" s="154">
        <f t="shared" si="418"/>
        <v>5646738354.3966217</v>
      </c>
      <c r="AN368" s="154">
        <f t="shared" si="418"/>
        <v>5700686113.9953308</v>
      </c>
      <c r="AO368" s="154">
        <f t="shared" si="418"/>
        <v>5753057932.4066162</v>
      </c>
      <c r="AP368" s="154">
        <f t="shared" si="418"/>
        <v>5804272996.8203888</v>
      </c>
      <c r="AQ368" s="154">
        <f t="shared" si="418"/>
        <v>5854527971.3802032</v>
      </c>
      <c r="AR368" s="154">
        <f t="shared" si="418"/>
        <v>5903368947.1533661</v>
      </c>
      <c r="AS368" s="154">
        <f t="shared" si="418"/>
        <v>5950483068.1132507</v>
      </c>
      <c r="AT368" s="154">
        <f t="shared" si="418"/>
        <v>5995980431.6466522</v>
      </c>
      <c r="AU368" s="154">
        <f t="shared" si="418"/>
        <v>6039955791.3999786</v>
      </c>
      <c r="AV368" s="154">
        <f t="shared" si="418"/>
        <v>6082358009.3813324</v>
      </c>
      <c r="AW368" s="154">
        <f t="shared" si="418"/>
        <v>6123073812.416748</v>
      </c>
      <c r="AX368" s="154">
        <f t="shared" si="418"/>
        <v>6162082791.8712921</v>
      </c>
      <c r="AY368" s="154">
        <f t="shared" si="418"/>
        <v>6199456316.4112549</v>
      </c>
      <c r="AZ368" s="154">
        <f t="shared" si="418"/>
        <v>6235248499.059494</v>
      </c>
      <c r="BA368" s="154">
        <f t="shared" si="418"/>
        <v>6269400047.3765411</v>
      </c>
      <c r="BB368" s="154">
        <f t="shared" si="418"/>
        <v>6301805714.6314697</v>
      </c>
      <c r="BC368" s="154">
        <f t="shared" si="418"/>
        <v>6332440535.7297668</v>
      </c>
      <c r="BD368" s="154">
        <f t="shared" si="418"/>
        <v>6361363825.727356</v>
      </c>
      <c r="BE368" s="154">
        <f t="shared" si="418"/>
        <v>6388631204.6159973</v>
      </c>
      <c r="BF368" s="154">
        <f t="shared" si="418"/>
        <v>6414210795.2004852</v>
      </c>
      <c r="BG368" s="154">
        <f t="shared" si="418"/>
        <v>6438031059.293396</v>
      </c>
      <c r="BH368" s="154">
        <f t="shared" si="418"/>
        <v>6460084211.7611237</v>
      </c>
      <c r="BI368" s="154">
        <f t="shared" si="418"/>
        <v>6480155492.6337891</v>
      </c>
      <c r="BJ368" s="154">
        <f t="shared" si="418"/>
        <v>6494037579.2939453</v>
      </c>
      <c r="BK368" s="154">
        <f t="shared" si="418"/>
        <v>6502844638.7392578</v>
      </c>
      <c r="BL368" s="154">
        <f t="shared" si="418"/>
        <v>6511663652.297348</v>
      </c>
      <c r="BM368" s="154">
        <f t="shared" si="418"/>
        <v>6520494636.2081146</v>
      </c>
      <c r="BN368" s="154">
        <f t="shared" si="418"/>
        <v>6529337606.7334747</v>
      </c>
      <c r="BO368" s="154">
        <f>BO364-SUM(BO366:BO367)</f>
        <v>6538192580.1575012</v>
      </c>
      <c r="BP368" s="154">
        <f>BP364-SUM(BP366:BP367)</f>
        <v>6547059572.7864075</v>
      </c>
      <c r="BQ368" s="154">
        <f t="shared" ref="BQ368:CD368" si="419">BQ364-SUM(BQ366:BQ367)</f>
        <v>6555938600.9485779</v>
      </c>
      <c r="BR368" s="154">
        <f t="shared" si="419"/>
        <v>6564829680.9946289</v>
      </c>
      <c r="BS368" s="154">
        <f t="shared" si="419"/>
        <v>6573732829.2973175</v>
      </c>
      <c r="BT368" s="154">
        <f t="shared" si="419"/>
        <v>6582648062.2517548</v>
      </c>
      <c r="BU368" s="154">
        <f t="shared" si="419"/>
        <v>6591575396.2752838</v>
      </c>
      <c r="BV368" s="154">
        <f t="shared" si="419"/>
        <v>6600514847.807663</v>
      </c>
      <c r="BW368" s="154">
        <f t="shared" si="419"/>
        <v>6609466433.3108826</v>
      </c>
      <c r="BX368" s="154">
        <f t="shared" si="419"/>
        <v>6618430169.2693939</v>
      </c>
      <c r="BY368" s="154">
        <f t="shared" si="419"/>
        <v>6627406072.190033</v>
      </c>
      <c r="BZ368" s="154">
        <f t="shared" si="419"/>
        <v>6636394158.6021271</v>
      </c>
      <c r="CA368" s="154">
        <f t="shared" si="419"/>
        <v>6645394445.0574188</v>
      </c>
      <c r="CB368" s="154">
        <f t="shared" si="419"/>
        <v>6654406948.130188</v>
      </c>
      <c r="CC368" s="154">
        <f t="shared" si="419"/>
        <v>6663431684.4172516</v>
      </c>
      <c r="CD368" s="154">
        <f t="shared" si="419"/>
        <v>6672468670.5379944</v>
      </c>
      <c r="CG368" s="14"/>
      <c r="CH368" s="14"/>
    </row>
    <row r="369" spans="2:86" outlineLevel="1">
      <c r="D369" s="62" t="s">
        <v>13</v>
      </c>
      <c r="J369" t="s">
        <v>96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0</v>
      </c>
      <c r="AX369" s="21">
        <v>0</v>
      </c>
      <c r="AY369" s="21">
        <v>0</v>
      </c>
      <c r="AZ369" s="21">
        <v>0</v>
      </c>
      <c r="BA369" s="21">
        <v>0</v>
      </c>
      <c r="BB369" s="21">
        <v>0</v>
      </c>
      <c r="BC369" s="21">
        <v>0</v>
      </c>
      <c r="BD369" s="21">
        <v>0</v>
      </c>
      <c r="BE369" s="21">
        <v>0</v>
      </c>
      <c r="BF369" s="21">
        <v>0</v>
      </c>
      <c r="BG369" s="21">
        <v>0</v>
      </c>
      <c r="BH369" s="21">
        <v>0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21">
        <v>0</v>
      </c>
      <c r="CG369" s="259"/>
      <c r="CH369" s="259"/>
    </row>
    <row r="370" spans="2:86" outlineLevel="1">
      <c r="D370" s="62" t="s">
        <v>259</v>
      </c>
      <c r="J370" t="s">
        <v>96</v>
      </c>
      <c r="R370" s="10">
        <f t="array" ref="R370:BP370">R368:BP368</f>
        <v>758706966.16993523</v>
      </c>
      <c r="S370" s="10">
        <v>1147589094.0210381</v>
      </c>
      <c r="T370" s="10">
        <v>1577893360.5390625</v>
      </c>
      <c r="U370" s="10">
        <v>1771121035.2562675</v>
      </c>
      <c r="V370" s="10">
        <v>1798044710.060524</v>
      </c>
      <c r="W370" s="10">
        <v>1907435823.1772385</v>
      </c>
      <c r="X370" s="10">
        <v>2587563624.6624069</v>
      </c>
      <c r="Y370" s="10">
        <v>3263795412.0455017</v>
      </c>
      <c r="Z370" s="10">
        <v>3574402732.2485657</v>
      </c>
      <c r="AA370" s="10">
        <v>4296375027.9077454</v>
      </c>
      <c r="AB370" s="10">
        <v>4557651740.2930145</v>
      </c>
      <c r="AC370" s="10">
        <v>4640167789.8790436</v>
      </c>
      <c r="AD370" s="10">
        <v>4712558910.0279236</v>
      </c>
      <c r="AE370" s="10">
        <v>4809669095.7778473</v>
      </c>
      <c r="AF370" s="10">
        <v>4906987749.1363678</v>
      </c>
      <c r="AG370" s="10">
        <v>5028112181.3343201</v>
      </c>
      <c r="AH370" s="10">
        <v>5135063168.0033112</v>
      </c>
      <c r="AI370" s="10">
        <v>5264341799.2827606</v>
      </c>
      <c r="AJ370" s="10">
        <v>5392837699.8243561</v>
      </c>
      <c r="AK370" s="10">
        <v>5520714783.2980347</v>
      </c>
      <c r="AL370" s="10">
        <v>5591011062.4421234</v>
      </c>
      <c r="AM370" s="10">
        <v>5646738354.3966217</v>
      </c>
      <c r="AN370" s="10">
        <v>5700686113.9953308</v>
      </c>
      <c r="AO370" s="10">
        <v>5753057932.4066162</v>
      </c>
      <c r="AP370" s="10">
        <v>5804272996.8203888</v>
      </c>
      <c r="AQ370" s="10">
        <v>5854527971.3802032</v>
      </c>
      <c r="AR370" s="10">
        <v>5903368947.1533661</v>
      </c>
      <c r="AS370" s="10">
        <v>5950483068.1132507</v>
      </c>
      <c r="AT370" s="10">
        <v>5995980431.6466522</v>
      </c>
      <c r="AU370" s="10">
        <v>6039955791.3999786</v>
      </c>
      <c r="AV370" s="10">
        <v>6082358009.3813324</v>
      </c>
      <c r="AW370" s="10">
        <v>6123073812.416748</v>
      </c>
      <c r="AX370" s="10">
        <v>6162082791.8712921</v>
      </c>
      <c r="AY370" s="10">
        <v>6199456316.4112549</v>
      </c>
      <c r="AZ370" s="10">
        <v>6235248499.059494</v>
      </c>
      <c r="BA370" s="10">
        <v>6269400047.3765411</v>
      </c>
      <c r="BB370" s="10">
        <v>6301805714.6314697</v>
      </c>
      <c r="BC370" s="10">
        <v>6332440535.7297668</v>
      </c>
      <c r="BD370" s="10">
        <v>6361363825.727356</v>
      </c>
      <c r="BE370" s="10">
        <v>6388631204.6159973</v>
      </c>
      <c r="BF370" s="10">
        <v>6414210795.2004852</v>
      </c>
      <c r="BG370" s="10">
        <v>6438031059.293396</v>
      </c>
      <c r="BH370" s="10">
        <v>6460084211.7611237</v>
      </c>
      <c r="BI370" s="10">
        <v>6480155492.6337891</v>
      </c>
      <c r="BJ370" s="10">
        <v>6494037579.2939453</v>
      </c>
      <c r="BK370" s="10">
        <v>6502844638.7392578</v>
      </c>
      <c r="BL370" s="10">
        <v>6511663652.297348</v>
      </c>
      <c r="BM370" s="10">
        <v>6520494636.2081146</v>
      </c>
      <c r="BN370" s="10">
        <v>6529337606.7334747</v>
      </c>
      <c r="BO370" s="10">
        <v>6538192580.1575012</v>
      </c>
      <c r="BP370" s="10">
        <v>6547059572.7864075</v>
      </c>
      <c r="BQ370" s="10">
        <f t="array" ref="BQ370">BQ368:DO368</f>
        <v>6555938600.9485779</v>
      </c>
      <c r="BR370" s="10">
        <f t="array" ref="BR370">BR368:DP368</f>
        <v>6564829680.9946289</v>
      </c>
      <c r="BS370" s="10">
        <f t="array" ref="BS370">BS368:DQ368</f>
        <v>6573732829.2973175</v>
      </c>
      <c r="BT370" s="10">
        <f t="array" ref="BT370">BT368:DR368</f>
        <v>6582648062.2517548</v>
      </c>
      <c r="BU370" s="10">
        <f t="array" ref="BU370">BU368:DS368</f>
        <v>6591575396.2752838</v>
      </c>
      <c r="BV370" s="10">
        <f t="array" ref="BV370">BV368:DT368</f>
        <v>6600514847.807663</v>
      </c>
      <c r="BW370" s="10">
        <f t="array" ref="BW370">BW368:DU368</f>
        <v>6609466433.3108826</v>
      </c>
      <c r="BX370" s="10">
        <f t="array" ref="BX370">BX368:DV368</f>
        <v>6618430169.2693939</v>
      </c>
      <c r="BY370" s="10">
        <f t="array" ref="BY370">BY368:DW368</f>
        <v>6627406072.190033</v>
      </c>
      <c r="BZ370" s="10">
        <f t="array" ref="BZ370">BZ368:DX368</f>
        <v>6636394158.6021271</v>
      </c>
      <c r="CA370" s="10">
        <f t="array" ref="CA370">CA368:DY368</f>
        <v>6645394445.0574188</v>
      </c>
      <c r="CB370" s="10">
        <f t="array" ref="CB370">CB368:DZ368</f>
        <v>6654406948.130188</v>
      </c>
      <c r="CC370" s="10">
        <f t="array" ref="CC370">CC368:EA368</f>
        <v>6663431684.4172516</v>
      </c>
      <c r="CD370" s="10">
        <f t="array" ref="CD370">CD368:EB368</f>
        <v>6672468670.5379944</v>
      </c>
      <c r="CG370" s="259"/>
      <c r="CH370" s="259"/>
    </row>
    <row r="371" spans="2:86" ht="12" outlineLevel="1">
      <c r="D371" s="62"/>
      <c r="R371" s="181" t="b">
        <f>R368=R364*R361</f>
        <v>0</v>
      </c>
      <c r="S371" s="181" t="b">
        <f t="shared" ref="S371:BN371" si="420">S368=S364*S361</f>
        <v>1</v>
      </c>
      <c r="T371" s="181" t="b">
        <f t="shared" si="420"/>
        <v>1</v>
      </c>
      <c r="U371" s="181" t="b">
        <f t="shared" si="420"/>
        <v>1</v>
      </c>
      <c r="V371" s="181" t="b">
        <f t="shared" si="420"/>
        <v>1</v>
      </c>
      <c r="W371" s="181" t="b">
        <f t="shared" si="420"/>
        <v>1</v>
      </c>
      <c r="X371" s="181" t="b">
        <f t="shared" si="420"/>
        <v>0</v>
      </c>
      <c r="Y371" s="181" t="b">
        <f t="shared" si="420"/>
        <v>1</v>
      </c>
      <c r="Z371" s="181" t="b">
        <f t="shared" si="420"/>
        <v>1</v>
      </c>
      <c r="AA371" s="181" t="b">
        <f t="shared" si="420"/>
        <v>0</v>
      </c>
      <c r="AB371" s="181" t="b">
        <f t="shared" si="420"/>
        <v>0</v>
      </c>
      <c r="AC371" s="181" t="b">
        <f t="shared" si="420"/>
        <v>0</v>
      </c>
      <c r="AD371" s="181" t="b">
        <f t="shared" si="420"/>
        <v>1</v>
      </c>
      <c r="AE371" s="181" t="b">
        <f>AE368=AE364*AE361</f>
        <v>0</v>
      </c>
      <c r="AF371" s="181" t="b">
        <f t="shared" si="420"/>
        <v>0</v>
      </c>
      <c r="AG371" s="181" t="b">
        <f t="shared" si="420"/>
        <v>0</v>
      </c>
      <c r="AH371" s="181" t="b">
        <f t="shared" si="420"/>
        <v>0</v>
      </c>
      <c r="AI371" s="181" t="b">
        <f t="shared" si="420"/>
        <v>0</v>
      </c>
      <c r="AJ371" s="181" t="b">
        <f t="shared" si="420"/>
        <v>0</v>
      </c>
      <c r="AK371" s="181" t="b">
        <f t="shared" si="420"/>
        <v>0</v>
      </c>
      <c r="AL371" s="181" t="b">
        <f t="shared" si="420"/>
        <v>1</v>
      </c>
      <c r="AM371" s="181" t="b">
        <f t="shared" si="420"/>
        <v>0</v>
      </c>
      <c r="AN371" s="181" t="b">
        <f t="shared" si="420"/>
        <v>0</v>
      </c>
      <c r="AO371" s="181" t="b">
        <f t="shared" si="420"/>
        <v>0</v>
      </c>
      <c r="AP371" s="181" t="b">
        <f t="shared" si="420"/>
        <v>0</v>
      </c>
      <c r="AQ371" s="181" t="b">
        <f t="shared" si="420"/>
        <v>0</v>
      </c>
      <c r="AR371" s="181" t="b">
        <f t="shared" si="420"/>
        <v>0</v>
      </c>
      <c r="AS371" s="181" t="b">
        <f t="shared" si="420"/>
        <v>0</v>
      </c>
      <c r="AT371" s="181" t="b">
        <f t="shared" si="420"/>
        <v>1</v>
      </c>
      <c r="AU371" s="181" t="b">
        <f t="shared" si="420"/>
        <v>1</v>
      </c>
      <c r="AV371" s="181" t="b">
        <f t="shared" si="420"/>
        <v>0</v>
      </c>
      <c r="AW371" s="181" t="b">
        <f t="shared" si="420"/>
        <v>0</v>
      </c>
      <c r="AX371" s="181" t="b">
        <f t="shared" si="420"/>
        <v>0</v>
      </c>
      <c r="AY371" s="181" t="b">
        <f t="shared" si="420"/>
        <v>1</v>
      </c>
      <c r="AZ371" s="181" t="b">
        <f t="shared" si="420"/>
        <v>1</v>
      </c>
      <c r="BA371" s="181" t="b">
        <f t="shared" si="420"/>
        <v>0</v>
      </c>
      <c r="BB371" s="181" t="b">
        <f t="shared" si="420"/>
        <v>0</v>
      </c>
      <c r="BC371" s="181" t="b">
        <f t="shared" si="420"/>
        <v>0</v>
      </c>
      <c r="BD371" s="181" t="b">
        <f t="shared" si="420"/>
        <v>0</v>
      </c>
      <c r="BE371" s="181" t="b">
        <f t="shared" si="420"/>
        <v>0</v>
      </c>
      <c r="BF371" s="181" t="b">
        <f t="shared" si="420"/>
        <v>1</v>
      </c>
      <c r="BG371" s="181" t="b">
        <f t="shared" si="420"/>
        <v>1</v>
      </c>
      <c r="BH371" s="181" t="b">
        <f t="shared" si="420"/>
        <v>0</v>
      </c>
      <c r="BI371" s="181" t="b">
        <f t="shared" si="420"/>
        <v>0</v>
      </c>
      <c r="BJ371" s="181" t="b">
        <f t="shared" si="420"/>
        <v>0</v>
      </c>
      <c r="BK371" s="181" t="b">
        <f t="shared" si="420"/>
        <v>0</v>
      </c>
      <c r="BL371" s="181" t="b">
        <f t="shared" si="420"/>
        <v>1</v>
      </c>
      <c r="BM371" s="181" t="b">
        <f t="shared" si="420"/>
        <v>0</v>
      </c>
      <c r="BN371" s="181" t="b">
        <f t="shared" si="420"/>
        <v>0</v>
      </c>
      <c r="BO371" s="181" t="b">
        <f>BO368=BO364*BO361</f>
        <v>0</v>
      </c>
      <c r="BP371" s="181" t="b">
        <f>BP368=BP364*BP361</f>
        <v>1</v>
      </c>
      <c r="BQ371" s="181" t="b">
        <f t="shared" ref="BQ371:CD371" si="421">BQ368=BQ364*BQ361</f>
        <v>0</v>
      </c>
      <c r="BR371" s="181" t="b">
        <f t="shared" si="421"/>
        <v>0</v>
      </c>
      <c r="BS371" s="181" t="b">
        <f t="shared" si="421"/>
        <v>0</v>
      </c>
      <c r="BT371" s="181" t="b">
        <f t="shared" si="421"/>
        <v>1</v>
      </c>
      <c r="BU371" s="181" t="b">
        <f t="shared" si="421"/>
        <v>0</v>
      </c>
      <c r="BV371" s="181" t="b">
        <f t="shared" si="421"/>
        <v>0</v>
      </c>
      <c r="BW371" s="181" t="b">
        <f t="shared" si="421"/>
        <v>0</v>
      </c>
      <c r="BX371" s="181" t="b">
        <f t="shared" si="421"/>
        <v>1</v>
      </c>
      <c r="BY371" s="181" t="b">
        <f t="shared" si="421"/>
        <v>0</v>
      </c>
      <c r="BZ371" s="181" t="b">
        <f t="shared" si="421"/>
        <v>1</v>
      </c>
      <c r="CA371" s="181" t="b">
        <f t="shared" si="421"/>
        <v>1</v>
      </c>
      <c r="CB371" s="181" t="b">
        <f t="shared" si="421"/>
        <v>1</v>
      </c>
      <c r="CC371" s="181" t="b">
        <f t="shared" si="421"/>
        <v>1</v>
      </c>
      <c r="CD371" s="181" t="b">
        <f t="shared" si="421"/>
        <v>1</v>
      </c>
      <c r="CG371" s="14"/>
      <c r="CH371" s="14"/>
    </row>
    <row r="372" spans="2:86">
      <c r="C372" s="72"/>
      <c r="D372" s="62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0"/>
      <c r="CC372" s="130"/>
      <c r="CD372" s="130"/>
      <c r="CG372" s="14"/>
      <c r="CH372" s="14"/>
    </row>
    <row r="373" spans="2:86">
      <c r="BR373"/>
      <c r="BS373"/>
      <c r="CG373" s="14"/>
      <c r="CH373" s="14"/>
    </row>
    <row r="374" spans="2:86" ht="15.5">
      <c r="B374" s="17" t="s">
        <v>287</v>
      </c>
      <c r="C374" s="17"/>
      <c r="D374" s="17"/>
      <c r="BR374"/>
      <c r="BS374"/>
      <c r="CG374" s="14"/>
      <c r="CH374" s="14"/>
    </row>
    <row r="375" spans="2:86" outlineLevel="1">
      <c r="E375" s="101"/>
      <c r="J375" s="23"/>
      <c r="L375" s="185"/>
      <c r="M375" s="185"/>
      <c r="N375" s="185"/>
      <c r="O375" s="185"/>
      <c r="BR375"/>
      <c r="BS375"/>
      <c r="CG375" s="14"/>
      <c r="CH375" s="14"/>
    </row>
    <row r="376" spans="2:86" outlineLevel="1">
      <c r="B376" s="72" t="s">
        <v>289</v>
      </c>
      <c r="E376" s="101"/>
      <c r="J376" s="23"/>
      <c r="L376" s="185"/>
      <c r="M376" s="185"/>
      <c r="N376" s="185"/>
      <c r="O376" s="185"/>
      <c r="BR376"/>
      <c r="BS376"/>
      <c r="CG376" s="14"/>
      <c r="CH376" s="14"/>
    </row>
    <row r="377" spans="2:86" outlineLevel="1">
      <c r="C377" s="101" t="s">
        <v>288</v>
      </c>
      <c r="G377" s="117"/>
      <c r="J377" s="23" t="s">
        <v>98</v>
      </c>
      <c r="L377" s="185"/>
      <c r="M377" s="185"/>
      <c r="N377" s="185"/>
      <c r="O377" s="185"/>
      <c r="R377" s="186">
        <f t="shared" ref="R377:Z377" si="422">R676</f>
        <v>21670465089</v>
      </c>
      <c r="S377" s="186">
        <f t="shared" si="422"/>
        <v>24967455144</v>
      </c>
      <c r="T377" s="186">
        <f t="shared" si="422"/>
        <v>39816667485.913567</v>
      </c>
      <c r="U377" s="186">
        <f t="shared" si="422"/>
        <v>51082393000</v>
      </c>
      <c r="V377" s="186">
        <f t="shared" si="422"/>
        <v>62962256000</v>
      </c>
      <c r="W377" s="186">
        <f t="shared" si="422"/>
        <v>83791247000</v>
      </c>
      <c r="X377" s="186">
        <f t="shared" si="422"/>
        <v>96397222000</v>
      </c>
      <c r="Y377" s="186">
        <f t="shared" si="422"/>
        <v>77679702270</v>
      </c>
      <c r="Z377" s="186">
        <f t="shared" si="422"/>
        <v>53744308441.507103</v>
      </c>
      <c r="AA377" s="186">
        <f>AA676</f>
        <v>37206213609.599998</v>
      </c>
      <c r="AB377" s="187">
        <f>AB378*AVERAGE(AA50:AB50)</f>
        <v>25341950703.407715</v>
      </c>
      <c r="AC377" s="187">
        <f t="shared" ref="AC377:CB377" si="423">AC378*AVERAGE(AB50:AC50)</f>
        <v>18493648877.167492</v>
      </c>
      <c r="AD377" s="187">
        <f t="shared" si="423"/>
        <v>14414485954.138054</v>
      </c>
      <c r="AE377" s="187">
        <f t="shared" si="423"/>
        <v>11950369728.7607</v>
      </c>
      <c r="AF377" s="187">
        <f t="shared" si="423"/>
        <v>10500283467.321056</v>
      </c>
      <c r="AG377" s="187">
        <f t="shared" si="423"/>
        <v>9747183810.6683311</v>
      </c>
      <c r="AH377" s="187">
        <f t="shared" si="423"/>
        <v>9531934144.0858059</v>
      </c>
      <c r="AI377" s="187">
        <f t="shared" si="423"/>
        <v>9500675907.4507332</v>
      </c>
      <c r="AJ377" s="187">
        <f t="shared" si="423"/>
        <v>9454065782.9344921</v>
      </c>
      <c r="AK377" s="187">
        <f t="shared" si="423"/>
        <v>9684151292.8292809</v>
      </c>
      <c r="AL377" s="187">
        <f t="shared" si="423"/>
        <v>9834604543.2791691</v>
      </c>
      <c r="AM377" s="187">
        <f t="shared" si="423"/>
        <v>9908595398.019228</v>
      </c>
      <c r="AN377" s="187">
        <f t="shared" si="423"/>
        <v>9980740999.1811352</v>
      </c>
      <c r="AO377" s="187">
        <f t="shared" si="423"/>
        <v>10050977267.217672</v>
      </c>
      <c r="AP377" s="187">
        <f t="shared" si="423"/>
        <v>10119254926.622532</v>
      </c>
      <c r="AQ377" s="187">
        <f t="shared" si="423"/>
        <v>10185693529.060612</v>
      </c>
      <c r="AR377" s="187">
        <f t="shared" si="423"/>
        <v>10250423390.039114</v>
      </c>
      <c r="AS377" s="187">
        <f t="shared" si="423"/>
        <v>10313413582.353111</v>
      </c>
      <c r="AT377" s="187">
        <f t="shared" si="423"/>
        <v>10374603940.95162</v>
      </c>
      <c r="AU377" s="187">
        <f t="shared" si="423"/>
        <v>10433976424.774828</v>
      </c>
      <c r="AV377" s="187">
        <f t="shared" si="423"/>
        <v>10491523686.526079</v>
      </c>
      <c r="AW377" s="187">
        <f t="shared" si="423"/>
        <v>10547239297.710892</v>
      </c>
      <c r="AX377" s="187">
        <f t="shared" si="423"/>
        <v>10601111533.565741</v>
      </c>
      <c r="AY377" s="187">
        <f t="shared" si="423"/>
        <v>10653131062.308655</v>
      </c>
      <c r="AZ377" s="187">
        <f t="shared" si="423"/>
        <v>10703300842.083569</v>
      </c>
      <c r="BA377" s="187">
        <f t="shared" si="423"/>
        <v>10751633199.269718</v>
      </c>
      <c r="BB377" s="187">
        <f t="shared" si="423"/>
        <v>10798136853.638338</v>
      </c>
      <c r="BC377" s="187">
        <f t="shared" si="423"/>
        <v>10842815049.128164</v>
      </c>
      <c r="BD377" s="187">
        <f t="shared" si="423"/>
        <v>10885673530.978416</v>
      </c>
      <c r="BE377" s="187">
        <f t="shared" si="423"/>
        <v>10926727590.786701</v>
      </c>
      <c r="BF377" s="187">
        <f t="shared" si="423"/>
        <v>10966001925.710758</v>
      </c>
      <c r="BG377" s="187">
        <f t="shared" si="423"/>
        <v>11003521269.924326</v>
      </c>
      <c r="BH377" s="187">
        <f t="shared" si="423"/>
        <v>11039306588.218626</v>
      </c>
      <c r="BI377" s="187">
        <f t="shared" si="423"/>
        <v>11072543607.596481</v>
      </c>
      <c r="BJ377" s="187">
        <f t="shared" si="423"/>
        <v>11095577668.727186</v>
      </c>
      <c r="BK377" s="187">
        <f t="shared" si="423"/>
        <v>11110104584.455244</v>
      </c>
      <c r="BL377" s="187">
        <f t="shared" si="423"/>
        <v>11124650519.587866</v>
      </c>
      <c r="BM377" s="187">
        <f t="shared" si="423"/>
        <v>11139215499.026262</v>
      </c>
      <c r="BN377" s="187">
        <f t="shared" si="423"/>
        <v>11153799547.704243</v>
      </c>
      <c r="BO377" s="187">
        <f t="shared" si="423"/>
        <v>11168402690.588263</v>
      </c>
      <c r="BP377" s="187">
        <f t="shared" si="423"/>
        <v>11183024952.677458</v>
      </c>
      <c r="BQ377" s="187">
        <f t="shared" si="423"/>
        <v>11197666359.003708</v>
      </c>
      <c r="BR377" s="187">
        <f t="shared" si="423"/>
        <v>11212326934.631657</v>
      </c>
      <c r="BS377" s="187">
        <f t="shared" si="423"/>
        <v>11227006704.658766</v>
      </c>
      <c r="BT377" s="187">
        <f t="shared" si="423"/>
        <v>11241705694.215351</v>
      </c>
      <c r="BU377" s="187">
        <f t="shared" si="423"/>
        <v>11256423928.464638</v>
      </c>
      <c r="BV377" s="187">
        <f t="shared" si="423"/>
        <v>11271161432.602791</v>
      </c>
      <c r="BW377" s="187">
        <f t="shared" si="423"/>
        <v>11285918231.858973</v>
      </c>
      <c r="BX377" s="187">
        <f t="shared" si="423"/>
        <v>11300694351.495361</v>
      </c>
      <c r="BY377" s="187">
        <f t="shared" si="423"/>
        <v>11315489816.80722</v>
      </c>
      <c r="BZ377" s="187">
        <f t="shared" si="423"/>
        <v>11330304653.122932</v>
      </c>
      <c r="CA377" s="187">
        <f t="shared" si="423"/>
        <v>11345138885.804033</v>
      </c>
      <c r="CB377" s="187">
        <f t="shared" si="423"/>
        <v>11359992540.245268</v>
      </c>
      <c r="CC377" s="187">
        <f>CC378*AVERAGE(CB50:CC50)</f>
        <v>11374865641.874638</v>
      </c>
      <c r="CD377" s="187">
        <f>CD378*AVERAGE(CC50:CD50)</f>
        <v>11389758216.153416</v>
      </c>
    </row>
    <row r="378" spans="2:86" outlineLevel="1">
      <c r="C378" s="101"/>
      <c r="D378" t="s">
        <v>367</v>
      </c>
      <c r="G378" s="117"/>
      <c r="J378" s="23"/>
      <c r="L378" s="185"/>
      <c r="M378" s="185"/>
      <c r="N378" s="185"/>
      <c r="O378" s="185"/>
      <c r="R378" s="120">
        <f t="shared" ref="R378:Y378" si="424">R377/AVERAGE(Q50:R50)</f>
        <v>422.73850679966733</v>
      </c>
      <c r="S378" s="120">
        <f t="shared" si="424"/>
        <v>409.45382982202369</v>
      </c>
      <c r="T378" s="120">
        <f t="shared" si="424"/>
        <v>561.26459191110519</v>
      </c>
      <c r="U378" s="120">
        <f t="shared" si="424"/>
        <v>644.40361114031828</v>
      </c>
      <c r="V378" s="120">
        <f t="shared" si="424"/>
        <v>721.20648343917071</v>
      </c>
      <c r="W378" s="120">
        <f t="shared" si="424"/>
        <v>901.14226120835599</v>
      </c>
      <c r="X378" s="120">
        <f t="shared" si="424"/>
        <v>987.11775739265113</v>
      </c>
      <c r="Y378" s="120">
        <f t="shared" si="424"/>
        <v>748.80830908569533</v>
      </c>
      <c r="Z378" s="120">
        <f>Z377/AVERAGE(Y50:Z50)</f>
        <v>513.92610589886658</v>
      </c>
      <c r="AA378" s="120">
        <f>AA377/AVERAGE(Z50:AA50)</f>
        <v>354.18360979680745</v>
      </c>
      <c r="AB378" s="120">
        <f>AA378*(1+AB380)</f>
        <v>230.21934636792486</v>
      </c>
      <c r="AC378" s="120">
        <f t="shared" ref="AC378:BN378" si="425">AB378*(1+AC380)</f>
        <v>161.15354245754739</v>
      </c>
      <c r="AD378" s="120">
        <f t="shared" si="425"/>
        <v>120.86515684316055</v>
      </c>
      <c r="AE378" s="120">
        <f t="shared" si="425"/>
        <v>96.692125474528439</v>
      </c>
      <c r="AF378" s="120">
        <f t="shared" si="425"/>
        <v>82.188306653349173</v>
      </c>
      <c r="AG378" s="120">
        <f t="shared" si="425"/>
        <v>73.969475988014253</v>
      </c>
      <c r="AH378" s="120">
        <f t="shared" si="425"/>
        <v>70.271002188613537</v>
      </c>
      <c r="AI378" s="120">
        <f t="shared" si="425"/>
        <v>68.162872122955122</v>
      </c>
      <c r="AJ378" s="120">
        <f t="shared" si="425"/>
        <v>66.117985959266463</v>
      </c>
      <c r="AK378" s="120">
        <f t="shared" si="425"/>
        <v>66.117985959266463</v>
      </c>
      <c r="AL378" s="120">
        <f t="shared" si="425"/>
        <v>66.117985959266463</v>
      </c>
      <c r="AM378" s="120">
        <f t="shared" si="425"/>
        <v>66.117985959266463</v>
      </c>
      <c r="AN378" s="120">
        <f t="shared" si="425"/>
        <v>66.117985959266463</v>
      </c>
      <c r="AO378" s="120">
        <f t="shared" si="425"/>
        <v>66.117985959266463</v>
      </c>
      <c r="AP378" s="120">
        <f t="shared" si="425"/>
        <v>66.117985959266463</v>
      </c>
      <c r="AQ378" s="120">
        <f t="shared" si="425"/>
        <v>66.117985959266463</v>
      </c>
      <c r="AR378" s="120">
        <f t="shared" si="425"/>
        <v>66.117985959266463</v>
      </c>
      <c r="AS378" s="120">
        <f t="shared" si="425"/>
        <v>66.117985959266463</v>
      </c>
      <c r="AT378" s="120">
        <f t="shared" si="425"/>
        <v>66.117985959266463</v>
      </c>
      <c r="AU378" s="120">
        <f t="shared" si="425"/>
        <v>66.117985959266463</v>
      </c>
      <c r="AV378" s="120">
        <f t="shared" si="425"/>
        <v>66.117985959266463</v>
      </c>
      <c r="AW378" s="120">
        <f t="shared" si="425"/>
        <v>66.117985959266463</v>
      </c>
      <c r="AX378" s="120">
        <f t="shared" si="425"/>
        <v>66.117985959266463</v>
      </c>
      <c r="AY378" s="120">
        <f t="shared" si="425"/>
        <v>66.117985959266463</v>
      </c>
      <c r="AZ378" s="120">
        <f t="shared" si="425"/>
        <v>66.117985959266463</v>
      </c>
      <c r="BA378" s="120">
        <f t="shared" si="425"/>
        <v>66.117985959266463</v>
      </c>
      <c r="BB378" s="120">
        <f t="shared" si="425"/>
        <v>66.117985959266463</v>
      </c>
      <c r="BC378" s="120">
        <f t="shared" si="425"/>
        <v>66.117985959266463</v>
      </c>
      <c r="BD378" s="120">
        <f t="shared" si="425"/>
        <v>66.117985959266463</v>
      </c>
      <c r="BE378" s="120">
        <f t="shared" si="425"/>
        <v>66.117985959266463</v>
      </c>
      <c r="BF378" s="120">
        <f t="shared" si="425"/>
        <v>66.117985959266463</v>
      </c>
      <c r="BG378" s="120">
        <f t="shared" si="425"/>
        <v>66.117985959266463</v>
      </c>
      <c r="BH378" s="120">
        <f t="shared" si="425"/>
        <v>66.117985959266463</v>
      </c>
      <c r="BI378" s="120">
        <f t="shared" si="425"/>
        <v>66.117985959266463</v>
      </c>
      <c r="BJ378" s="120">
        <f t="shared" si="425"/>
        <v>66.117985959266463</v>
      </c>
      <c r="BK378" s="120">
        <f t="shared" si="425"/>
        <v>66.117985959266463</v>
      </c>
      <c r="BL378" s="120">
        <f t="shared" si="425"/>
        <v>66.117985959266463</v>
      </c>
      <c r="BM378" s="120">
        <f t="shared" si="425"/>
        <v>66.117985959266463</v>
      </c>
      <c r="BN378" s="120">
        <f t="shared" si="425"/>
        <v>66.117985959266463</v>
      </c>
      <c r="BO378" s="120">
        <f>BN378*(1+BO380)</f>
        <v>66.117985959266463</v>
      </c>
      <c r="BP378" s="120">
        <f>BO378*(1+BP380)</f>
        <v>66.117985959266463</v>
      </c>
      <c r="BQ378" s="120">
        <f t="shared" ref="BQ378:CB378" si="426">BP378*(1+BQ380)</f>
        <v>66.117985959266463</v>
      </c>
      <c r="BR378" s="120">
        <f t="shared" si="426"/>
        <v>66.117985959266463</v>
      </c>
      <c r="BS378" s="120">
        <f t="shared" si="426"/>
        <v>66.117985959266463</v>
      </c>
      <c r="BT378" s="120">
        <f t="shared" si="426"/>
        <v>66.117985959266463</v>
      </c>
      <c r="BU378" s="120">
        <f t="shared" si="426"/>
        <v>66.117985959266463</v>
      </c>
      <c r="BV378" s="120">
        <f t="shared" si="426"/>
        <v>66.117985959266463</v>
      </c>
      <c r="BW378" s="120">
        <f t="shared" si="426"/>
        <v>66.117985959266463</v>
      </c>
      <c r="BX378" s="120">
        <f t="shared" si="426"/>
        <v>66.117985959266463</v>
      </c>
      <c r="BY378" s="120">
        <f t="shared" si="426"/>
        <v>66.117985959266463</v>
      </c>
      <c r="BZ378" s="120">
        <f t="shared" si="426"/>
        <v>66.117985959266463</v>
      </c>
      <c r="CA378" s="120">
        <f t="shared" si="426"/>
        <v>66.117985959266463</v>
      </c>
      <c r="CB378" s="120">
        <f t="shared" si="426"/>
        <v>66.117985959266463</v>
      </c>
      <c r="CC378" s="120">
        <f>CB378*(1+CC380)</f>
        <v>66.117985959266463</v>
      </c>
      <c r="CD378" s="120">
        <f>CC378*(1+CD380)</f>
        <v>66.117985959266463</v>
      </c>
    </row>
    <row r="379" spans="2:86" outlineLevel="1">
      <c r="C379" s="101"/>
      <c r="D379" s="63" t="s">
        <v>429</v>
      </c>
      <c r="G379" s="117"/>
      <c r="J379" s="23"/>
      <c r="L379" s="185"/>
      <c r="M379" s="185"/>
      <c r="N379" s="185"/>
      <c r="O379" s="185"/>
      <c r="R379" s="120"/>
      <c r="S379" s="120"/>
      <c r="T379" s="120"/>
      <c r="U379" s="120"/>
      <c r="V379" s="120"/>
      <c r="AB379" s="225">
        <v>-0.35</v>
      </c>
      <c r="AC379" s="225">
        <v>-0.3</v>
      </c>
      <c r="AD379" s="225">
        <v>-0.25</v>
      </c>
      <c r="AE379" s="225">
        <v>-0.2</v>
      </c>
      <c r="AF379" s="225">
        <v>-0.15</v>
      </c>
      <c r="AG379" s="225">
        <v>-0.1</v>
      </c>
      <c r="AH379" s="225">
        <v>-0.05</v>
      </c>
      <c r="AI379" s="225">
        <v>-0.03</v>
      </c>
      <c r="AJ379" s="225">
        <v>-0.03</v>
      </c>
      <c r="AK379" s="225">
        <v>0</v>
      </c>
      <c r="BR379"/>
      <c r="BS379"/>
    </row>
    <row r="380" spans="2:86" outlineLevel="1">
      <c r="C380" s="101"/>
      <c r="D380" s="63" t="s">
        <v>430</v>
      </c>
      <c r="G380" s="117"/>
      <c r="J380" t="s">
        <v>83</v>
      </c>
      <c r="K380"/>
      <c r="S380" s="119">
        <f t="shared" ref="S380:X380" si="427">S378/R378-1</f>
        <v>-3.1425282447570257E-2</v>
      </c>
      <c r="T380" s="119">
        <f t="shared" si="427"/>
        <v>0.37076405453349581</v>
      </c>
      <c r="U380" s="119">
        <f t="shared" si="427"/>
        <v>0.14812803164034416</v>
      </c>
      <c r="V380" s="119">
        <f t="shared" si="427"/>
        <v>0.11918442257476536</v>
      </c>
      <c r="W380" s="119">
        <f t="shared" si="427"/>
        <v>0.24949273460651256</v>
      </c>
      <c r="X380" s="119">
        <f t="shared" si="427"/>
        <v>9.5407240216444089E-2</v>
      </c>
      <c r="Y380" s="119">
        <f>Y378/X378-1</f>
        <v>-0.24141947252212403</v>
      </c>
      <c r="Z380" s="119">
        <f>Z378/Y378-1</f>
        <v>-0.31367467526318316</v>
      </c>
      <c r="AA380" s="220">
        <f t="shared" ref="AA380:AI380" si="428">AA379*(1+INDEX(scenario.mobile.SMS, MATCH(scenario.mobile.SMS.selected, scenarios,0)))</f>
        <v>0</v>
      </c>
      <c r="AB380" s="220">
        <f>AB379*(1+INDEX(scenario.mobile.SMS, MATCH(scenario.mobile.SMS.selected, scenarios,0)))</f>
        <v>-0.35</v>
      </c>
      <c r="AC380" s="220">
        <f t="shared" si="428"/>
        <v>-0.3</v>
      </c>
      <c r="AD380" s="220">
        <f t="shared" si="428"/>
        <v>-0.25</v>
      </c>
      <c r="AE380" s="220">
        <f t="shared" si="428"/>
        <v>-0.2</v>
      </c>
      <c r="AF380" s="220">
        <f t="shared" si="428"/>
        <v>-0.15</v>
      </c>
      <c r="AG380" s="220">
        <f t="shared" si="428"/>
        <v>-0.1</v>
      </c>
      <c r="AH380" s="220">
        <f t="shared" si="428"/>
        <v>-0.05</v>
      </c>
      <c r="AI380" s="220">
        <f t="shared" si="428"/>
        <v>-0.03</v>
      </c>
      <c r="AJ380" s="220">
        <f>AJ379*(1+INDEX(scenario.mobile.SMS, MATCH(scenario.mobile.SMS.selected, scenarios,0)))</f>
        <v>-0.03</v>
      </c>
      <c r="AK380" s="220">
        <f>AK379*(1+INDEX(scenario.mobile.SMS, MATCH(scenario.mobile.SMS.selected, scenarios,0)))</f>
        <v>0</v>
      </c>
      <c r="AL380" s="171">
        <f t="shared" ref="AL380:BN380" si="429">AK380</f>
        <v>0</v>
      </c>
      <c r="AM380" s="171">
        <f t="shared" si="429"/>
        <v>0</v>
      </c>
      <c r="AN380" s="171">
        <f t="shared" si="429"/>
        <v>0</v>
      </c>
      <c r="AO380" s="171">
        <f t="shared" si="429"/>
        <v>0</v>
      </c>
      <c r="AP380" s="171">
        <f t="shared" si="429"/>
        <v>0</v>
      </c>
      <c r="AQ380" s="171">
        <f t="shared" si="429"/>
        <v>0</v>
      </c>
      <c r="AR380" s="171">
        <f t="shared" si="429"/>
        <v>0</v>
      </c>
      <c r="AS380" s="171">
        <f t="shared" si="429"/>
        <v>0</v>
      </c>
      <c r="AT380" s="171">
        <f t="shared" si="429"/>
        <v>0</v>
      </c>
      <c r="AU380" s="171">
        <f t="shared" si="429"/>
        <v>0</v>
      </c>
      <c r="AV380" s="171">
        <f t="shared" si="429"/>
        <v>0</v>
      </c>
      <c r="AW380" s="171">
        <f t="shared" si="429"/>
        <v>0</v>
      </c>
      <c r="AX380" s="171">
        <f t="shared" si="429"/>
        <v>0</v>
      </c>
      <c r="AY380" s="171">
        <f t="shared" si="429"/>
        <v>0</v>
      </c>
      <c r="AZ380" s="171">
        <f t="shared" si="429"/>
        <v>0</v>
      </c>
      <c r="BA380" s="171">
        <f t="shared" si="429"/>
        <v>0</v>
      </c>
      <c r="BB380" s="171">
        <f t="shared" si="429"/>
        <v>0</v>
      </c>
      <c r="BC380" s="171">
        <f t="shared" si="429"/>
        <v>0</v>
      </c>
      <c r="BD380" s="171">
        <f t="shared" si="429"/>
        <v>0</v>
      </c>
      <c r="BE380" s="171">
        <f t="shared" si="429"/>
        <v>0</v>
      </c>
      <c r="BF380" s="171">
        <f t="shared" si="429"/>
        <v>0</v>
      </c>
      <c r="BG380" s="171">
        <f t="shared" si="429"/>
        <v>0</v>
      </c>
      <c r="BH380" s="171">
        <f t="shared" si="429"/>
        <v>0</v>
      </c>
      <c r="BI380" s="171">
        <f t="shared" si="429"/>
        <v>0</v>
      </c>
      <c r="BJ380" s="171">
        <f t="shared" si="429"/>
        <v>0</v>
      </c>
      <c r="BK380" s="171">
        <f t="shared" si="429"/>
        <v>0</v>
      </c>
      <c r="BL380" s="171">
        <f t="shared" si="429"/>
        <v>0</v>
      </c>
      <c r="BM380" s="171">
        <f t="shared" si="429"/>
        <v>0</v>
      </c>
      <c r="BN380" s="171">
        <f t="shared" si="429"/>
        <v>0</v>
      </c>
      <c r="BO380" s="171">
        <f>BN380</f>
        <v>0</v>
      </c>
      <c r="BP380" s="171">
        <f>BO380</f>
        <v>0</v>
      </c>
      <c r="BQ380" s="171">
        <f t="shared" ref="BQ380:CD380" si="430">BP380</f>
        <v>0</v>
      </c>
      <c r="BR380" s="171">
        <f t="shared" si="430"/>
        <v>0</v>
      </c>
      <c r="BS380" s="171">
        <f t="shared" si="430"/>
        <v>0</v>
      </c>
      <c r="BT380" s="171">
        <f t="shared" si="430"/>
        <v>0</v>
      </c>
      <c r="BU380" s="171">
        <f t="shared" si="430"/>
        <v>0</v>
      </c>
      <c r="BV380" s="171">
        <f t="shared" si="430"/>
        <v>0</v>
      </c>
      <c r="BW380" s="171">
        <f t="shared" si="430"/>
        <v>0</v>
      </c>
      <c r="BX380" s="171">
        <f t="shared" si="430"/>
        <v>0</v>
      </c>
      <c r="BY380" s="171">
        <f t="shared" si="430"/>
        <v>0</v>
      </c>
      <c r="BZ380" s="171">
        <f t="shared" si="430"/>
        <v>0</v>
      </c>
      <c r="CA380" s="171">
        <f t="shared" si="430"/>
        <v>0</v>
      </c>
      <c r="CB380" s="171">
        <f t="shared" si="430"/>
        <v>0</v>
      </c>
      <c r="CC380" s="171">
        <f t="shared" si="430"/>
        <v>0</v>
      </c>
      <c r="CD380" s="171">
        <f t="shared" si="430"/>
        <v>0</v>
      </c>
      <c r="CG380" s="118"/>
    </row>
    <row r="381" spans="2:86" outlineLevel="1">
      <c r="BR381"/>
      <c r="BS381"/>
      <c r="CG381" s="14"/>
      <c r="CH381" s="14"/>
    </row>
    <row r="382" spans="2:86" outlineLevel="1">
      <c r="B382" s="86" t="s">
        <v>290</v>
      </c>
      <c r="AA382" s="225">
        <v>-0.1</v>
      </c>
      <c r="AB382" s="225">
        <v>-0.05</v>
      </c>
      <c r="AC382" s="225">
        <v>-0.03</v>
      </c>
      <c r="AD382" s="225">
        <v>-0.02</v>
      </c>
      <c r="AE382" s="225">
        <v>-0.01</v>
      </c>
      <c r="AF382" s="225">
        <v>0</v>
      </c>
      <c r="AG382" s="225">
        <v>0</v>
      </c>
      <c r="AH382" s="225">
        <v>0</v>
      </c>
      <c r="AI382" s="225">
        <v>0</v>
      </c>
      <c r="AJ382" s="225">
        <v>0</v>
      </c>
      <c r="AK382" s="225">
        <v>0</v>
      </c>
      <c r="BR382"/>
      <c r="BS382"/>
      <c r="CG382" s="14"/>
      <c r="CH382" s="14"/>
    </row>
    <row r="383" spans="2:86" outlineLevel="1">
      <c r="BR383"/>
      <c r="BS383"/>
      <c r="CG383" s="14"/>
      <c r="CH383" s="14"/>
    </row>
    <row r="384" spans="2:86" outlineLevel="1">
      <c r="C384" s="16" t="s">
        <v>74</v>
      </c>
      <c r="BR384"/>
      <c r="BS384"/>
      <c r="CG384" s="14"/>
      <c r="CH384" s="14"/>
    </row>
    <row r="385" spans="5:86" outlineLevel="1">
      <c r="E385" t="s">
        <v>111</v>
      </c>
      <c r="J385" t="s">
        <v>82</v>
      </c>
      <c r="R385" s="208">
        <f>Control!C19</f>
        <v>3</v>
      </c>
      <c r="S385" s="172">
        <f t="shared" ref="S385:BN385" si="431">R385</f>
        <v>3</v>
      </c>
      <c r="T385" s="172">
        <f t="shared" si="431"/>
        <v>3</v>
      </c>
      <c r="U385" s="172">
        <f t="shared" si="431"/>
        <v>3</v>
      </c>
      <c r="V385" s="172">
        <f t="shared" si="431"/>
        <v>3</v>
      </c>
      <c r="W385" s="172">
        <f t="shared" si="431"/>
        <v>3</v>
      </c>
      <c r="X385" s="172">
        <f t="shared" si="431"/>
        <v>3</v>
      </c>
      <c r="Y385" s="172">
        <f t="shared" si="431"/>
        <v>3</v>
      </c>
      <c r="Z385" s="172">
        <f t="shared" si="431"/>
        <v>3</v>
      </c>
      <c r="AA385" s="172">
        <f t="shared" si="431"/>
        <v>3</v>
      </c>
      <c r="AB385" s="172">
        <f t="shared" si="431"/>
        <v>3</v>
      </c>
      <c r="AC385" s="172">
        <f t="shared" si="431"/>
        <v>3</v>
      </c>
      <c r="AD385" s="172">
        <f t="shared" si="431"/>
        <v>3</v>
      </c>
      <c r="AE385" s="172">
        <f t="shared" si="431"/>
        <v>3</v>
      </c>
      <c r="AF385" s="172">
        <f t="shared" si="431"/>
        <v>3</v>
      </c>
      <c r="AG385" s="172">
        <f t="shared" si="431"/>
        <v>3</v>
      </c>
      <c r="AH385" s="172">
        <f t="shared" si="431"/>
        <v>3</v>
      </c>
      <c r="AI385" s="172">
        <f t="shared" si="431"/>
        <v>3</v>
      </c>
      <c r="AJ385" s="172">
        <f t="shared" si="431"/>
        <v>3</v>
      </c>
      <c r="AK385" s="172">
        <f t="shared" si="431"/>
        <v>3</v>
      </c>
      <c r="AL385" s="172">
        <f t="shared" si="431"/>
        <v>3</v>
      </c>
      <c r="AM385" s="172">
        <f t="shared" si="431"/>
        <v>3</v>
      </c>
      <c r="AN385" s="172">
        <f t="shared" si="431"/>
        <v>3</v>
      </c>
      <c r="AO385" s="172">
        <f t="shared" si="431"/>
        <v>3</v>
      </c>
      <c r="AP385" s="172">
        <f t="shared" si="431"/>
        <v>3</v>
      </c>
      <c r="AQ385" s="172">
        <f t="shared" si="431"/>
        <v>3</v>
      </c>
      <c r="AR385" s="172">
        <f t="shared" si="431"/>
        <v>3</v>
      </c>
      <c r="AS385" s="172">
        <f t="shared" si="431"/>
        <v>3</v>
      </c>
      <c r="AT385" s="172">
        <f t="shared" si="431"/>
        <v>3</v>
      </c>
      <c r="AU385" s="172">
        <f t="shared" si="431"/>
        <v>3</v>
      </c>
      <c r="AV385" s="172">
        <f t="shared" si="431"/>
        <v>3</v>
      </c>
      <c r="AW385" s="172">
        <f t="shared" si="431"/>
        <v>3</v>
      </c>
      <c r="AX385" s="172">
        <f t="shared" si="431"/>
        <v>3</v>
      </c>
      <c r="AY385" s="172">
        <f t="shared" si="431"/>
        <v>3</v>
      </c>
      <c r="AZ385" s="172">
        <f t="shared" si="431"/>
        <v>3</v>
      </c>
      <c r="BA385" s="172">
        <f t="shared" si="431"/>
        <v>3</v>
      </c>
      <c r="BB385" s="172">
        <f t="shared" si="431"/>
        <v>3</v>
      </c>
      <c r="BC385" s="172">
        <f t="shared" si="431"/>
        <v>3</v>
      </c>
      <c r="BD385" s="172">
        <f t="shared" si="431"/>
        <v>3</v>
      </c>
      <c r="BE385" s="172">
        <f t="shared" si="431"/>
        <v>3</v>
      </c>
      <c r="BF385" s="172">
        <f t="shared" si="431"/>
        <v>3</v>
      </c>
      <c r="BG385" s="172">
        <f t="shared" si="431"/>
        <v>3</v>
      </c>
      <c r="BH385" s="172">
        <f t="shared" si="431"/>
        <v>3</v>
      </c>
      <c r="BI385" s="172">
        <f t="shared" si="431"/>
        <v>3</v>
      </c>
      <c r="BJ385" s="172">
        <f t="shared" si="431"/>
        <v>3</v>
      </c>
      <c r="BK385" s="172">
        <f t="shared" si="431"/>
        <v>3</v>
      </c>
      <c r="BL385" s="172">
        <f t="shared" si="431"/>
        <v>3</v>
      </c>
      <c r="BM385" s="172">
        <f t="shared" si="431"/>
        <v>3</v>
      </c>
      <c r="BN385" s="172">
        <f t="shared" si="431"/>
        <v>3</v>
      </c>
      <c r="BO385" s="172">
        <f>BN385</f>
        <v>3</v>
      </c>
      <c r="BP385" s="172">
        <f>BO385</f>
        <v>3</v>
      </c>
      <c r="BQ385" s="172">
        <f t="shared" ref="BQ385:CD385" si="432">BP385</f>
        <v>3</v>
      </c>
      <c r="BR385" s="172">
        <f t="shared" si="432"/>
        <v>3</v>
      </c>
      <c r="BS385" s="172">
        <f t="shared" si="432"/>
        <v>3</v>
      </c>
      <c r="BT385" s="172">
        <f t="shared" si="432"/>
        <v>3</v>
      </c>
      <c r="BU385" s="172">
        <f t="shared" si="432"/>
        <v>3</v>
      </c>
      <c r="BV385" s="172">
        <f t="shared" si="432"/>
        <v>3</v>
      </c>
      <c r="BW385" s="172">
        <f t="shared" si="432"/>
        <v>3</v>
      </c>
      <c r="BX385" s="172">
        <f t="shared" si="432"/>
        <v>3</v>
      </c>
      <c r="BY385" s="172">
        <f t="shared" si="432"/>
        <v>3</v>
      </c>
      <c r="BZ385" s="172">
        <f t="shared" si="432"/>
        <v>3</v>
      </c>
      <c r="CA385" s="172">
        <f t="shared" si="432"/>
        <v>3</v>
      </c>
      <c r="CB385" s="172">
        <f t="shared" si="432"/>
        <v>3</v>
      </c>
      <c r="CC385" s="172">
        <f t="shared" si="432"/>
        <v>3</v>
      </c>
      <c r="CD385" s="172">
        <f t="shared" si="432"/>
        <v>3</v>
      </c>
      <c r="CG385" s="14"/>
      <c r="CH385" s="14"/>
    </row>
    <row r="386" spans="5:86" outlineLevel="1">
      <c r="BR386"/>
      <c r="BS386"/>
    </row>
    <row r="387" spans="5:86" outlineLevel="1">
      <c r="E387" s="95" t="s">
        <v>226</v>
      </c>
      <c r="BR387"/>
      <c r="BS387"/>
    </row>
    <row r="388" spans="5:86" outlineLevel="1">
      <c r="E388" s="94" t="s">
        <v>227</v>
      </c>
      <c r="J388" t="s">
        <v>83</v>
      </c>
      <c r="K388" s="97" t="str">
        <f t="array" ref="K388">IF(OR(L388:BM388&lt;0,L388:BM388&gt;1),"error","ok")</f>
        <v>ok</v>
      </c>
      <c r="L388" s="138">
        <f t="array" ref="L388:CD388">Mobile.operator.market.share</f>
        <v>0</v>
      </c>
      <c r="M388" s="138">
        <v>0</v>
      </c>
      <c r="N388" s="138">
        <v>0</v>
      </c>
      <c r="O388" s="138">
        <v>0</v>
      </c>
      <c r="P388" s="138">
        <v>0</v>
      </c>
      <c r="Q388" s="138">
        <v>0</v>
      </c>
      <c r="R388" s="138">
        <v>0</v>
      </c>
      <c r="S388" s="138">
        <v>0</v>
      </c>
      <c r="T388" s="138">
        <v>0</v>
      </c>
      <c r="U388" s="138">
        <v>0</v>
      </c>
      <c r="V388" s="138">
        <v>0</v>
      </c>
      <c r="W388" s="138">
        <v>0</v>
      </c>
      <c r="X388" s="138">
        <v>3.1999999999999994E-2</v>
      </c>
      <c r="Y388" s="138">
        <v>6.3999999999999987E-2</v>
      </c>
      <c r="Z388" s="138">
        <v>9.5999999999999974E-2</v>
      </c>
      <c r="AA388" s="138">
        <v>0.12799999999999997</v>
      </c>
      <c r="AB388" s="138">
        <v>0.15999999999999998</v>
      </c>
      <c r="AC388" s="138">
        <v>0.15999999999999998</v>
      </c>
      <c r="AD388" s="138">
        <v>0.15999999999999998</v>
      </c>
      <c r="AE388" s="138">
        <v>0.15999999999999998</v>
      </c>
      <c r="AF388" s="138">
        <v>0.15999999999999998</v>
      </c>
      <c r="AG388" s="138">
        <v>0.15999999999999998</v>
      </c>
      <c r="AH388" s="138">
        <v>0.15999999999999998</v>
      </c>
      <c r="AI388" s="138">
        <v>0.15999999999999998</v>
      </c>
      <c r="AJ388" s="138">
        <v>0.15999999999999998</v>
      </c>
      <c r="AK388" s="138">
        <v>0.15999999999999998</v>
      </c>
      <c r="AL388" s="138">
        <v>0.15999999999999998</v>
      </c>
      <c r="AM388" s="138">
        <v>0.15999999999999998</v>
      </c>
      <c r="AN388" s="138">
        <v>0.15999999999999998</v>
      </c>
      <c r="AO388" s="138">
        <v>0.15999999999999998</v>
      </c>
      <c r="AP388" s="138">
        <v>0.15999999999999998</v>
      </c>
      <c r="AQ388" s="138">
        <v>0.15999999999999998</v>
      </c>
      <c r="AR388" s="138">
        <v>0.15999999999999998</v>
      </c>
      <c r="AS388" s="138">
        <v>0.15999999999999998</v>
      </c>
      <c r="AT388" s="138">
        <v>0.15999999999999998</v>
      </c>
      <c r="AU388" s="138">
        <v>0.15999999999999998</v>
      </c>
      <c r="AV388" s="138">
        <v>0.15999999999999998</v>
      </c>
      <c r="AW388" s="138">
        <v>0.15999999999999998</v>
      </c>
      <c r="AX388" s="138">
        <v>0.15999999999999998</v>
      </c>
      <c r="AY388" s="138">
        <v>0.15999999999999998</v>
      </c>
      <c r="AZ388" s="138">
        <v>0.15999999999999998</v>
      </c>
      <c r="BA388" s="138">
        <v>0.15999999999999998</v>
      </c>
      <c r="BB388" s="138">
        <v>0.15999999999999998</v>
      </c>
      <c r="BC388" s="138">
        <v>0.15999999999999998</v>
      </c>
      <c r="BD388" s="138">
        <v>0.15999999999999998</v>
      </c>
      <c r="BE388" s="138">
        <v>0.15999999999999998</v>
      </c>
      <c r="BF388" s="138">
        <v>0.15999999999999998</v>
      </c>
      <c r="BG388" s="138">
        <v>0.15999999999999998</v>
      </c>
      <c r="BH388" s="138">
        <v>0.15999999999999998</v>
      </c>
      <c r="BI388" s="138">
        <v>0.15999999999999998</v>
      </c>
      <c r="BJ388" s="138">
        <v>0.15999999999999998</v>
      </c>
      <c r="BK388" s="138">
        <v>0.15999999999999998</v>
      </c>
      <c r="BL388" s="138">
        <v>0.15999999999999998</v>
      </c>
      <c r="BM388" s="138">
        <v>0.15999999999999998</v>
      </c>
      <c r="BN388" s="138">
        <v>0.15999999999999998</v>
      </c>
      <c r="BO388" s="138">
        <v>0.15999999999999998</v>
      </c>
      <c r="BP388" s="138">
        <v>0.15999999999999998</v>
      </c>
      <c r="BQ388" s="138">
        <v>0.15999999999999998</v>
      </c>
      <c r="BR388" s="138">
        <v>0.15999999999999998</v>
      </c>
      <c r="BS388" s="138">
        <v>0.15999999999999998</v>
      </c>
      <c r="BT388" s="138">
        <v>0.15999999999999998</v>
      </c>
      <c r="BU388" s="138">
        <v>0.15999999999999998</v>
      </c>
      <c r="BV388" s="138">
        <v>0.15999999999999998</v>
      </c>
      <c r="BW388" s="138">
        <v>0.15999999999999998</v>
      </c>
      <c r="BX388" s="138">
        <v>0.15999999999999998</v>
      </c>
      <c r="BY388" s="138">
        <v>0.15999999999999998</v>
      </c>
      <c r="BZ388" s="138">
        <v>0.15999999999999998</v>
      </c>
      <c r="CA388" s="138">
        <v>0.15999999999999998</v>
      </c>
      <c r="CB388" s="138">
        <v>0.15999999999999998</v>
      </c>
      <c r="CC388" s="138">
        <v>0.15999999999999998</v>
      </c>
      <c r="CD388" s="138">
        <v>0.15999999999999998</v>
      </c>
    </row>
    <row r="389" spans="5:86" outlineLevel="1">
      <c r="E389" s="62" t="s">
        <v>291</v>
      </c>
      <c r="G389" s="59" t="s">
        <v>303</v>
      </c>
      <c r="J389" t="s">
        <v>83</v>
      </c>
      <c r="R389" s="209">
        <v>1</v>
      </c>
      <c r="S389" s="209">
        <v>1</v>
      </c>
      <c r="T389" s="209">
        <v>1</v>
      </c>
      <c r="U389" s="209">
        <v>2</v>
      </c>
      <c r="V389" s="209">
        <v>2.2000000000000002</v>
      </c>
      <c r="W389" s="209">
        <v>1.7</v>
      </c>
      <c r="X389" s="209">
        <v>1.7</v>
      </c>
      <c r="Y389" s="209">
        <v>1.7</v>
      </c>
      <c r="Z389" s="209">
        <v>1.7</v>
      </c>
      <c r="AA389" s="209">
        <v>1.7</v>
      </c>
      <c r="AB389" s="209">
        <v>1.7</v>
      </c>
      <c r="AC389" s="209">
        <v>1.7</v>
      </c>
      <c r="AD389" s="209">
        <v>1.7</v>
      </c>
      <c r="AE389" s="209">
        <v>1.7</v>
      </c>
      <c r="AF389" s="209">
        <v>1.7</v>
      </c>
      <c r="AG389" s="209">
        <v>1.7</v>
      </c>
      <c r="AH389" s="209">
        <v>1.7</v>
      </c>
      <c r="AI389" s="209">
        <v>1.7</v>
      </c>
      <c r="AJ389" s="209">
        <v>1.7</v>
      </c>
      <c r="AK389" s="209">
        <v>1.7</v>
      </c>
      <c r="AL389" s="93">
        <f t="shared" ref="AL389:BN389" si="433">AK389</f>
        <v>1.7</v>
      </c>
      <c r="AM389" s="93">
        <f t="shared" si="433"/>
        <v>1.7</v>
      </c>
      <c r="AN389" s="93">
        <f t="shared" si="433"/>
        <v>1.7</v>
      </c>
      <c r="AO389" s="93">
        <f t="shared" si="433"/>
        <v>1.7</v>
      </c>
      <c r="AP389" s="93">
        <f t="shared" si="433"/>
        <v>1.7</v>
      </c>
      <c r="AQ389" s="93">
        <f t="shared" si="433"/>
        <v>1.7</v>
      </c>
      <c r="AR389" s="93">
        <f t="shared" si="433"/>
        <v>1.7</v>
      </c>
      <c r="AS389" s="93">
        <f t="shared" si="433"/>
        <v>1.7</v>
      </c>
      <c r="AT389" s="93">
        <f t="shared" si="433"/>
        <v>1.7</v>
      </c>
      <c r="AU389" s="93">
        <f t="shared" si="433"/>
        <v>1.7</v>
      </c>
      <c r="AV389" s="93">
        <f t="shared" si="433"/>
        <v>1.7</v>
      </c>
      <c r="AW389" s="93">
        <f t="shared" si="433"/>
        <v>1.7</v>
      </c>
      <c r="AX389" s="93">
        <f t="shared" si="433"/>
        <v>1.7</v>
      </c>
      <c r="AY389" s="93">
        <f t="shared" si="433"/>
        <v>1.7</v>
      </c>
      <c r="AZ389" s="93">
        <f t="shared" si="433"/>
        <v>1.7</v>
      </c>
      <c r="BA389" s="93">
        <f t="shared" si="433"/>
        <v>1.7</v>
      </c>
      <c r="BB389" s="93">
        <f t="shared" si="433"/>
        <v>1.7</v>
      </c>
      <c r="BC389" s="93">
        <f t="shared" si="433"/>
        <v>1.7</v>
      </c>
      <c r="BD389" s="93">
        <f t="shared" si="433"/>
        <v>1.7</v>
      </c>
      <c r="BE389" s="93">
        <f t="shared" si="433"/>
        <v>1.7</v>
      </c>
      <c r="BF389" s="93">
        <f t="shared" si="433"/>
        <v>1.7</v>
      </c>
      <c r="BG389" s="93">
        <f t="shared" si="433"/>
        <v>1.7</v>
      </c>
      <c r="BH389" s="93">
        <f t="shared" si="433"/>
        <v>1.7</v>
      </c>
      <c r="BI389" s="93">
        <f t="shared" si="433"/>
        <v>1.7</v>
      </c>
      <c r="BJ389" s="93">
        <f t="shared" si="433"/>
        <v>1.7</v>
      </c>
      <c r="BK389" s="93">
        <f t="shared" si="433"/>
        <v>1.7</v>
      </c>
      <c r="BL389" s="93">
        <f t="shared" si="433"/>
        <v>1.7</v>
      </c>
      <c r="BM389" s="93">
        <f t="shared" si="433"/>
        <v>1.7</v>
      </c>
      <c r="BN389" s="93">
        <f t="shared" si="433"/>
        <v>1.7</v>
      </c>
      <c r="BO389" s="93">
        <f>BN389</f>
        <v>1.7</v>
      </c>
      <c r="BP389" s="93">
        <f>BO389</f>
        <v>1.7</v>
      </c>
      <c r="BQ389" s="93">
        <f t="shared" ref="BQ389:CD389" si="434">BP389</f>
        <v>1.7</v>
      </c>
      <c r="BR389" s="93">
        <f t="shared" si="434"/>
        <v>1.7</v>
      </c>
      <c r="BS389" s="93">
        <f t="shared" si="434"/>
        <v>1.7</v>
      </c>
      <c r="BT389" s="93">
        <f t="shared" si="434"/>
        <v>1.7</v>
      </c>
      <c r="BU389" s="93">
        <f t="shared" si="434"/>
        <v>1.7</v>
      </c>
      <c r="BV389" s="93">
        <f t="shared" si="434"/>
        <v>1.7</v>
      </c>
      <c r="BW389" s="93">
        <f t="shared" si="434"/>
        <v>1.7</v>
      </c>
      <c r="BX389" s="93">
        <f t="shared" si="434"/>
        <v>1.7</v>
      </c>
      <c r="BY389" s="93">
        <f t="shared" si="434"/>
        <v>1.7</v>
      </c>
      <c r="BZ389" s="93">
        <f t="shared" si="434"/>
        <v>1.7</v>
      </c>
      <c r="CA389" s="93">
        <f t="shared" si="434"/>
        <v>1.7</v>
      </c>
      <c r="CB389" s="93">
        <f t="shared" si="434"/>
        <v>1.7</v>
      </c>
      <c r="CC389" s="93">
        <f t="shared" si="434"/>
        <v>1.7</v>
      </c>
      <c r="CD389" s="93">
        <f t="shared" si="434"/>
        <v>1.7</v>
      </c>
    </row>
    <row r="390" spans="5:86" outlineLevel="1">
      <c r="E390" s="94" t="s">
        <v>229</v>
      </c>
      <c r="G390" s="109"/>
      <c r="J390" t="s">
        <v>83</v>
      </c>
      <c r="R390" s="173">
        <f>(1+R389)/(1+R388*R389)</f>
        <v>2</v>
      </c>
      <c r="S390" s="173">
        <f t="shared" ref="S390:AV390" si="435">(1+S389)/(1+S388*S389)</f>
        <v>2</v>
      </c>
      <c r="T390" s="173">
        <f t="shared" si="435"/>
        <v>2</v>
      </c>
      <c r="U390" s="173">
        <f t="shared" si="435"/>
        <v>3</v>
      </c>
      <c r="V390" s="173">
        <f t="shared" si="435"/>
        <v>3.2</v>
      </c>
      <c r="W390" s="173">
        <f t="shared" si="435"/>
        <v>2.7</v>
      </c>
      <c r="X390" s="173">
        <f t="shared" si="435"/>
        <v>2.5606980273141127</v>
      </c>
      <c r="Y390" s="173">
        <f t="shared" si="435"/>
        <v>2.4350649350649354</v>
      </c>
      <c r="Z390" s="173">
        <f t="shared" si="435"/>
        <v>2.3211829436038514</v>
      </c>
      <c r="AA390" s="173">
        <f t="shared" si="435"/>
        <v>2.2174770039421814</v>
      </c>
      <c r="AB390" s="173">
        <f t="shared" si="435"/>
        <v>2.1226415094339623</v>
      </c>
      <c r="AC390" s="173">
        <f t="shared" si="435"/>
        <v>2.1226415094339623</v>
      </c>
      <c r="AD390" s="173">
        <f t="shared" si="435"/>
        <v>2.1226415094339623</v>
      </c>
      <c r="AE390" s="173">
        <f t="shared" si="435"/>
        <v>2.1226415094339623</v>
      </c>
      <c r="AF390" s="173">
        <f t="shared" si="435"/>
        <v>2.1226415094339623</v>
      </c>
      <c r="AG390" s="173">
        <f t="shared" si="435"/>
        <v>2.1226415094339623</v>
      </c>
      <c r="AH390" s="173">
        <f t="shared" si="435"/>
        <v>2.1226415094339623</v>
      </c>
      <c r="AI390" s="173">
        <f t="shared" si="435"/>
        <v>2.1226415094339623</v>
      </c>
      <c r="AJ390" s="173">
        <f t="shared" si="435"/>
        <v>2.1226415094339623</v>
      </c>
      <c r="AK390" s="173">
        <f t="shared" si="435"/>
        <v>2.1226415094339623</v>
      </c>
      <c r="AL390" s="173">
        <f t="shared" si="435"/>
        <v>2.1226415094339623</v>
      </c>
      <c r="AM390" s="173">
        <f t="shared" si="435"/>
        <v>2.1226415094339623</v>
      </c>
      <c r="AN390" s="173">
        <f t="shared" si="435"/>
        <v>2.1226415094339623</v>
      </c>
      <c r="AO390" s="173">
        <f t="shared" si="435"/>
        <v>2.1226415094339623</v>
      </c>
      <c r="AP390" s="173">
        <f t="shared" si="435"/>
        <v>2.1226415094339623</v>
      </c>
      <c r="AQ390" s="173">
        <f t="shared" si="435"/>
        <v>2.1226415094339623</v>
      </c>
      <c r="AR390" s="173">
        <f t="shared" si="435"/>
        <v>2.1226415094339623</v>
      </c>
      <c r="AS390" s="173">
        <f t="shared" si="435"/>
        <v>2.1226415094339623</v>
      </c>
      <c r="AT390" s="173">
        <f t="shared" si="435"/>
        <v>2.1226415094339623</v>
      </c>
      <c r="AU390" s="173">
        <f t="shared" si="435"/>
        <v>2.1226415094339623</v>
      </c>
      <c r="AV390" s="173">
        <f t="shared" si="435"/>
        <v>2.1226415094339623</v>
      </c>
      <c r="AW390" s="173">
        <f t="shared" ref="AW390:BM390" si="436">(1+AW389)/(1+AW388*AW389)</f>
        <v>2.1226415094339623</v>
      </c>
      <c r="AX390" s="173">
        <f t="shared" si="436"/>
        <v>2.1226415094339623</v>
      </c>
      <c r="AY390" s="173">
        <f t="shared" si="436"/>
        <v>2.1226415094339623</v>
      </c>
      <c r="AZ390" s="173">
        <f t="shared" si="436"/>
        <v>2.1226415094339623</v>
      </c>
      <c r="BA390" s="173">
        <f t="shared" si="436"/>
        <v>2.1226415094339623</v>
      </c>
      <c r="BB390" s="173">
        <f t="shared" si="436"/>
        <v>2.1226415094339623</v>
      </c>
      <c r="BC390" s="173">
        <f t="shared" si="436"/>
        <v>2.1226415094339623</v>
      </c>
      <c r="BD390" s="173">
        <f t="shared" si="436"/>
        <v>2.1226415094339623</v>
      </c>
      <c r="BE390" s="173">
        <f t="shared" si="436"/>
        <v>2.1226415094339623</v>
      </c>
      <c r="BF390" s="173">
        <f t="shared" si="436"/>
        <v>2.1226415094339623</v>
      </c>
      <c r="BG390" s="173">
        <f t="shared" si="436"/>
        <v>2.1226415094339623</v>
      </c>
      <c r="BH390" s="173">
        <f t="shared" si="436"/>
        <v>2.1226415094339623</v>
      </c>
      <c r="BI390" s="173">
        <f t="shared" si="436"/>
        <v>2.1226415094339623</v>
      </c>
      <c r="BJ390" s="173">
        <f t="shared" si="436"/>
        <v>2.1226415094339623</v>
      </c>
      <c r="BK390" s="173">
        <f t="shared" si="436"/>
        <v>2.1226415094339623</v>
      </c>
      <c r="BL390" s="173">
        <f t="shared" si="436"/>
        <v>2.1226415094339623</v>
      </c>
      <c r="BM390" s="173">
        <f t="shared" si="436"/>
        <v>2.1226415094339623</v>
      </c>
      <c r="BN390" s="173">
        <f>(1+BN389)/(1+BN388*BN389)</f>
        <v>2.1226415094339623</v>
      </c>
      <c r="BO390" s="173">
        <f>(1+BO389)/(1+BO388*BO389)</f>
        <v>2.1226415094339623</v>
      </c>
      <c r="BP390" s="173">
        <f>(1+BP389)/(1+BP388*BP389)</f>
        <v>2.1226415094339623</v>
      </c>
      <c r="BQ390" s="173">
        <f t="shared" ref="BQ390:CD390" si="437">(1+BQ389)/(1+BQ388*BQ389)</f>
        <v>2.1226415094339623</v>
      </c>
      <c r="BR390" s="173">
        <f t="shared" si="437"/>
        <v>2.1226415094339623</v>
      </c>
      <c r="BS390" s="173">
        <f t="shared" si="437"/>
        <v>2.1226415094339623</v>
      </c>
      <c r="BT390" s="173">
        <f t="shared" si="437"/>
        <v>2.1226415094339623</v>
      </c>
      <c r="BU390" s="173">
        <f t="shared" si="437"/>
        <v>2.1226415094339623</v>
      </c>
      <c r="BV390" s="173">
        <f t="shared" si="437"/>
        <v>2.1226415094339623</v>
      </c>
      <c r="BW390" s="173">
        <f t="shared" si="437"/>
        <v>2.1226415094339623</v>
      </c>
      <c r="BX390" s="173">
        <f t="shared" si="437"/>
        <v>2.1226415094339623</v>
      </c>
      <c r="BY390" s="173">
        <f t="shared" si="437"/>
        <v>2.1226415094339623</v>
      </c>
      <c r="BZ390" s="173">
        <f t="shared" si="437"/>
        <v>2.1226415094339623</v>
      </c>
      <c r="CA390" s="173">
        <f t="shared" si="437"/>
        <v>2.1226415094339623</v>
      </c>
      <c r="CB390" s="173">
        <f t="shared" si="437"/>
        <v>2.1226415094339623</v>
      </c>
      <c r="CC390" s="173">
        <f t="shared" si="437"/>
        <v>2.1226415094339623</v>
      </c>
      <c r="CD390" s="173">
        <f t="shared" si="437"/>
        <v>2.1226415094339623</v>
      </c>
    </row>
    <row r="391" spans="5:86" outlineLevel="1">
      <c r="E391" s="62" t="s">
        <v>292</v>
      </c>
      <c r="G391" s="109"/>
      <c r="J391" t="s">
        <v>83</v>
      </c>
      <c r="K391" s="97" t="str">
        <f t="array" ref="K391">IF(OR(L391:BM391&lt;0,L391:BM391&gt;1),"error","ok")</f>
        <v>ok</v>
      </c>
      <c r="P391" s="70"/>
      <c r="R391" s="73">
        <f t="shared" ref="R391:AV391" si="438">R390*R388</f>
        <v>0</v>
      </c>
      <c r="S391" s="73">
        <f t="shared" si="438"/>
        <v>0</v>
      </c>
      <c r="T391" s="73">
        <f t="shared" si="438"/>
        <v>0</v>
      </c>
      <c r="U391" s="73">
        <f t="shared" si="438"/>
        <v>0</v>
      </c>
      <c r="V391" s="73">
        <f t="shared" si="438"/>
        <v>0</v>
      </c>
      <c r="W391" s="73">
        <f t="shared" si="438"/>
        <v>0</v>
      </c>
      <c r="X391" s="73">
        <f t="shared" si="438"/>
        <v>8.1942336874051586E-2</v>
      </c>
      <c r="Y391" s="73">
        <f t="shared" si="438"/>
        <v>0.15584415584415584</v>
      </c>
      <c r="Z391" s="73">
        <f t="shared" si="438"/>
        <v>0.22283356258596967</v>
      </c>
      <c r="AA391" s="73">
        <f t="shared" si="438"/>
        <v>0.28383705650459917</v>
      </c>
      <c r="AB391" s="73">
        <f t="shared" si="438"/>
        <v>0.33962264150943394</v>
      </c>
      <c r="AC391" s="73">
        <f t="shared" si="438"/>
        <v>0.33962264150943394</v>
      </c>
      <c r="AD391" s="73">
        <f t="shared" si="438"/>
        <v>0.33962264150943394</v>
      </c>
      <c r="AE391" s="73">
        <f t="shared" si="438"/>
        <v>0.33962264150943394</v>
      </c>
      <c r="AF391" s="73">
        <f t="shared" si="438"/>
        <v>0.33962264150943394</v>
      </c>
      <c r="AG391" s="73">
        <f t="shared" si="438"/>
        <v>0.33962264150943394</v>
      </c>
      <c r="AH391" s="73">
        <f t="shared" si="438"/>
        <v>0.33962264150943394</v>
      </c>
      <c r="AI391" s="73">
        <f t="shared" si="438"/>
        <v>0.33962264150943394</v>
      </c>
      <c r="AJ391" s="73">
        <f t="shared" si="438"/>
        <v>0.33962264150943394</v>
      </c>
      <c r="AK391" s="73">
        <f t="shared" si="438"/>
        <v>0.33962264150943394</v>
      </c>
      <c r="AL391" s="73">
        <f t="shared" si="438"/>
        <v>0.33962264150943394</v>
      </c>
      <c r="AM391" s="73">
        <f t="shared" si="438"/>
        <v>0.33962264150943394</v>
      </c>
      <c r="AN391" s="73">
        <f t="shared" si="438"/>
        <v>0.33962264150943394</v>
      </c>
      <c r="AO391" s="73">
        <f t="shared" si="438"/>
        <v>0.33962264150943394</v>
      </c>
      <c r="AP391" s="73">
        <f t="shared" si="438"/>
        <v>0.33962264150943394</v>
      </c>
      <c r="AQ391" s="73">
        <f t="shared" si="438"/>
        <v>0.33962264150943394</v>
      </c>
      <c r="AR391" s="73">
        <f t="shared" si="438"/>
        <v>0.33962264150943394</v>
      </c>
      <c r="AS391" s="73">
        <f t="shared" si="438"/>
        <v>0.33962264150943394</v>
      </c>
      <c r="AT391" s="73">
        <f t="shared" si="438"/>
        <v>0.33962264150943394</v>
      </c>
      <c r="AU391" s="73">
        <f t="shared" si="438"/>
        <v>0.33962264150943394</v>
      </c>
      <c r="AV391" s="73">
        <f t="shared" si="438"/>
        <v>0.33962264150943394</v>
      </c>
      <c r="AW391" s="73">
        <f t="shared" ref="AW391:BM391" si="439">AW390*AW388</f>
        <v>0.33962264150943394</v>
      </c>
      <c r="AX391" s="73">
        <f t="shared" si="439"/>
        <v>0.33962264150943394</v>
      </c>
      <c r="AY391" s="73">
        <f t="shared" si="439"/>
        <v>0.33962264150943394</v>
      </c>
      <c r="AZ391" s="73">
        <f t="shared" si="439"/>
        <v>0.33962264150943394</v>
      </c>
      <c r="BA391" s="73">
        <f t="shared" si="439"/>
        <v>0.33962264150943394</v>
      </c>
      <c r="BB391" s="73">
        <f t="shared" si="439"/>
        <v>0.33962264150943394</v>
      </c>
      <c r="BC391" s="73">
        <f t="shared" si="439"/>
        <v>0.33962264150943394</v>
      </c>
      <c r="BD391" s="73">
        <f t="shared" si="439"/>
        <v>0.33962264150943394</v>
      </c>
      <c r="BE391" s="73">
        <f t="shared" si="439"/>
        <v>0.33962264150943394</v>
      </c>
      <c r="BF391" s="73">
        <f t="shared" si="439"/>
        <v>0.33962264150943394</v>
      </c>
      <c r="BG391" s="73">
        <f t="shared" si="439"/>
        <v>0.33962264150943394</v>
      </c>
      <c r="BH391" s="73">
        <f t="shared" si="439"/>
        <v>0.33962264150943394</v>
      </c>
      <c r="BI391" s="73">
        <f t="shared" si="439"/>
        <v>0.33962264150943394</v>
      </c>
      <c r="BJ391" s="73">
        <f t="shared" si="439"/>
        <v>0.33962264150943394</v>
      </c>
      <c r="BK391" s="73">
        <f t="shared" si="439"/>
        <v>0.33962264150943394</v>
      </c>
      <c r="BL391" s="73">
        <f t="shared" si="439"/>
        <v>0.33962264150943394</v>
      </c>
      <c r="BM391" s="73">
        <f t="shared" si="439"/>
        <v>0.33962264150943394</v>
      </c>
      <c r="BN391" s="73">
        <f>BN390*BN388</f>
        <v>0.33962264150943394</v>
      </c>
      <c r="BO391" s="73">
        <f>BO390*BO388</f>
        <v>0.33962264150943394</v>
      </c>
      <c r="BP391" s="73">
        <f>BP390*BP388</f>
        <v>0.33962264150943394</v>
      </c>
      <c r="BQ391" s="73">
        <f t="shared" ref="BQ391:CD391" si="440">BQ390*BQ388</f>
        <v>0.33962264150943394</v>
      </c>
      <c r="BR391" s="73">
        <f t="shared" si="440"/>
        <v>0.33962264150943394</v>
      </c>
      <c r="BS391" s="73">
        <f t="shared" si="440"/>
        <v>0.33962264150943394</v>
      </c>
      <c r="BT391" s="73">
        <f t="shared" si="440"/>
        <v>0.33962264150943394</v>
      </c>
      <c r="BU391" s="73">
        <f t="shared" si="440"/>
        <v>0.33962264150943394</v>
      </c>
      <c r="BV391" s="73">
        <f t="shared" si="440"/>
        <v>0.33962264150943394</v>
      </c>
      <c r="BW391" s="73">
        <f t="shared" si="440"/>
        <v>0.33962264150943394</v>
      </c>
      <c r="BX391" s="73">
        <f t="shared" si="440"/>
        <v>0.33962264150943394</v>
      </c>
      <c r="BY391" s="73">
        <f t="shared" si="440"/>
        <v>0.33962264150943394</v>
      </c>
      <c r="BZ391" s="73">
        <f t="shared" si="440"/>
        <v>0.33962264150943394</v>
      </c>
      <c r="CA391" s="73">
        <f t="shared" si="440"/>
        <v>0.33962264150943394</v>
      </c>
      <c r="CB391" s="73">
        <f t="shared" si="440"/>
        <v>0.33962264150943394</v>
      </c>
      <c r="CC391" s="73">
        <f t="shared" si="440"/>
        <v>0.33962264150943394</v>
      </c>
      <c r="CD391" s="73">
        <f t="shared" si="440"/>
        <v>0.33962264150943394</v>
      </c>
    </row>
    <row r="392" spans="5:86" outlineLevel="1">
      <c r="E392" s="62" t="s">
        <v>293</v>
      </c>
      <c r="G392" s="109"/>
      <c r="J392" t="s">
        <v>83</v>
      </c>
      <c r="K392" s="97" t="str">
        <f t="array" ref="K392">IF(OR(L392:BM392&lt;0,L392:BM392&gt;1),"error","ok")</f>
        <v>ok</v>
      </c>
      <c r="R392" s="73">
        <f t="shared" ref="R392:AV392" si="441">1-R391</f>
        <v>1</v>
      </c>
      <c r="S392" s="73">
        <f t="shared" si="441"/>
        <v>1</v>
      </c>
      <c r="T392" s="73">
        <f t="shared" si="441"/>
        <v>1</v>
      </c>
      <c r="U392" s="73">
        <f t="shared" si="441"/>
        <v>1</v>
      </c>
      <c r="V392" s="73">
        <f t="shared" si="441"/>
        <v>1</v>
      </c>
      <c r="W392" s="73">
        <f t="shared" si="441"/>
        <v>1</v>
      </c>
      <c r="X392" s="73">
        <f t="shared" si="441"/>
        <v>0.91805766312594839</v>
      </c>
      <c r="Y392" s="73">
        <f t="shared" si="441"/>
        <v>0.8441558441558441</v>
      </c>
      <c r="Z392" s="73">
        <f t="shared" si="441"/>
        <v>0.77716643741403035</v>
      </c>
      <c r="AA392" s="73">
        <f t="shared" si="441"/>
        <v>0.71616294349540088</v>
      </c>
      <c r="AB392" s="73">
        <f t="shared" si="441"/>
        <v>0.66037735849056611</v>
      </c>
      <c r="AC392" s="73">
        <f t="shared" si="441"/>
        <v>0.66037735849056611</v>
      </c>
      <c r="AD392" s="73">
        <f t="shared" si="441"/>
        <v>0.66037735849056611</v>
      </c>
      <c r="AE392" s="73">
        <f t="shared" si="441"/>
        <v>0.66037735849056611</v>
      </c>
      <c r="AF392" s="73">
        <f t="shared" si="441"/>
        <v>0.66037735849056611</v>
      </c>
      <c r="AG392" s="73">
        <f t="shared" si="441"/>
        <v>0.66037735849056611</v>
      </c>
      <c r="AH392" s="73">
        <f t="shared" si="441"/>
        <v>0.66037735849056611</v>
      </c>
      <c r="AI392" s="73">
        <f t="shared" si="441"/>
        <v>0.66037735849056611</v>
      </c>
      <c r="AJ392" s="73">
        <f t="shared" si="441"/>
        <v>0.66037735849056611</v>
      </c>
      <c r="AK392" s="73">
        <f t="shared" si="441"/>
        <v>0.66037735849056611</v>
      </c>
      <c r="AL392" s="73">
        <f t="shared" si="441"/>
        <v>0.66037735849056611</v>
      </c>
      <c r="AM392" s="73">
        <f t="shared" si="441"/>
        <v>0.66037735849056611</v>
      </c>
      <c r="AN392" s="73">
        <f t="shared" si="441"/>
        <v>0.66037735849056611</v>
      </c>
      <c r="AO392" s="73">
        <f t="shared" si="441"/>
        <v>0.66037735849056611</v>
      </c>
      <c r="AP392" s="73">
        <f t="shared" si="441"/>
        <v>0.66037735849056611</v>
      </c>
      <c r="AQ392" s="73">
        <f t="shared" si="441"/>
        <v>0.66037735849056611</v>
      </c>
      <c r="AR392" s="73">
        <f t="shared" si="441"/>
        <v>0.66037735849056611</v>
      </c>
      <c r="AS392" s="73">
        <f t="shared" si="441"/>
        <v>0.66037735849056611</v>
      </c>
      <c r="AT392" s="73">
        <f t="shared" si="441"/>
        <v>0.66037735849056611</v>
      </c>
      <c r="AU392" s="73">
        <f t="shared" si="441"/>
        <v>0.66037735849056611</v>
      </c>
      <c r="AV392" s="73">
        <f t="shared" si="441"/>
        <v>0.66037735849056611</v>
      </c>
      <c r="AW392" s="73">
        <f t="shared" ref="AW392:BM392" si="442">1-AW391</f>
        <v>0.66037735849056611</v>
      </c>
      <c r="AX392" s="73">
        <f t="shared" si="442"/>
        <v>0.66037735849056611</v>
      </c>
      <c r="AY392" s="73">
        <f t="shared" si="442"/>
        <v>0.66037735849056611</v>
      </c>
      <c r="AZ392" s="73">
        <f t="shared" si="442"/>
        <v>0.66037735849056611</v>
      </c>
      <c r="BA392" s="73">
        <f t="shared" si="442"/>
        <v>0.66037735849056611</v>
      </c>
      <c r="BB392" s="73">
        <f t="shared" si="442"/>
        <v>0.66037735849056611</v>
      </c>
      <c r="BC392" s="73">
        <f t="shared" si="442"/>
        <v>0.66037735849056611</v>
      </c>
      <c r="BD392" s="73">
        <f t="shared" si="442"/>
        <v>0.66037735849056611</v>
      </c>
      <c r="BE392" s="73">
        <f t="shared" si="442"/>
        <v>0.66037735849056611</v>
      </c>
      <c r="BF392" s="73">
        <f t="shared" si="442"/>
        <v>0.66037735849056611</v>
      </c>
      <c r="BG392" s="73">
        <f t="shared" si="442"/>
        <v>0.66037735849056611</v>
      </c>
      <c r="BH392" s="73">
        <f t="shared" si="442"/>
        <v>0.66037735849056611</v>
      </c>
      <c r="BI392" s="73">
        <f t="shared" si="442"/>
        <v>0.66037735849056611</v>
      </c>
      <c r="BJ392" s="73">
        <f t="shared" si="442"/>
        <v>0.66037735849056611</v>
      </c>
      <c r="BK392" s="73">
        <f t="shared" si="442"/>
        <v>0.66037735849056611</v>
      </c>
      <c r="BL392" s="73">
        <f t="shared" si="442"/>
        <v>0.66037735849056611</v>
      </c>
      <c r="BM392" s="73">
        <f t="shared" si="442"/>
        <v>0.66037735849056611</v>
      </c>
      <c r="BN392" s="73">
        <f>1-BN391</f>
        <v>0.66037735849056611</v>
      </c>
      <c r="BO392" s="73">
        <f>1-BO391</f>
        <v>0.66037735849056611</v>
      </c>
      <c r="BP392" s="73">
        <f>1-BP391</f>
        <v>0.66037735849056611</v>
      </c>
      <c r="BQ392" s="73">
        <f t="shared" ref="BQ392:CD392" si="443">1-BQ391</f>
        <v>0.66037735849056611</v>
      </c>
      <c r="BR392" s="73">
        <f t="shared" si="443"/>
        <v>0.66037735849056611</v>
      </c>
      <c r="BS392" s="73">
        <f t="shared" si="443"/>
        <v>0.66037735849056611</v>
      </c>
      <c r="BT392" s="73">
        <f t="shared" si="443"/>
        <v>0.66037735849056611</v>
      </c>
      <c r="BU392" s="73">
        <f t="shared" si="443"/>
        <v>0.66037735849056611</v>
      </c>
      <c r="BV392" s="73">
        <f t="shared" si="443"/>
        <v>0.66037735849056611</v>
      </c>
      <c r="BW392" s="73">
        <f t="shared" si="443"/>
        <v>0.66037735849056611</v>
      </c>
      <c r="BX392" s="73">
        <f t="shared" si="443"/>
        <v>0.66037735849056611</v>
      </c>
      <c r="BY392" s="73">
        <f t="shared" si="443"/>
        <v>0.66037735849056611</v>
      </c>
      <c r="BZ392" s="73">
        <f t="shared" si="443"/>
        <v>0.66037735849056611</v>
      </c>
      <c r="CA392" s="73">
        <f t="shared" si="443"/>
        <v>0.66037735849056611</v>
      </c>
      <c r="CB392" s="73">
        <f t="shared" si="443"/>
        <v>0.66037735849056611</v>
      </c>
      <c r="CC392" s="73">
        <f t="shared" si="443"/>
        <v>0.66037735849056611</v>
      </c>
      <c r="CD392" s="73">
        <f t="shared" si="443"/>
        <v>0.66037735849056611</v>
      </c>
    </row>
    <row r="393" spans="5:86" outlineLevel="1">
      <c r="G393" s="109"/>
      <c r="BR393"/>
      <c r="BS393"/>
    </row>
    <row r="394" spans="5:86" outlineLevel="1">
      <c r="E394" s="95" t="s">
        <v>230</v>
      </c>
      <c r="G394" s="109"/>
      <c r="BR394"/>
      <c r="BS394"/>
    </row>
    <row r="395" spans="5:86" outlineLevel="1">
      <c r="E395" s="94" t="s">
        <v>227</v>
      </c>
      <c r="G395" s="109"/>
      <c r="J395" t="s">
        <v>83</v>
      </c>
      <c r="K395" s="97" t="str">
        <f t="array" ref="K395">IF(OR(L395:BM395&lt;0,L395:BM395&gt;1),"error","ok")</f>
        <v>ok</v>
      </c>
      <c r="R395" s="119">
        <f t="shared" ref="R395:BM395" si="444">(1-R388)/(R385-1)</f>
        <v>0.5</v>
      </c>
      <c r="S395" s="119">
        <f t="shared" si="444"/>
        <v>0.5</v>
      </c>
      <c r="T395" s="119">
        <f t="shared" si="444"/>
        <v>0.5</v>
      </c>
      <c r="U395" s="119">
        <f t="shared" si="444"/>
        <v>0.5</v>
      </c>
      <c r="V395" s="119">
        <f t="shared" si="444"/>
        <v>0.5</v>
      </c>
      <c r="W395" s="119">
        <f t="shared" si="444"/>
        <v>0.5</v>
      </c>
      <c r="X395" s="119">
        <f t="shared" si="444"/>
        <v>0.48399999999999999</v>
      </c>
      <c r="Y395" s="119">
        <f t="shared" si="444"/>
        <v>0.46800000000000003</v>
      </c>
      <c r="Z395" s="119">
        <f t="shared" si="444"/>
        <v>0.45200000000000001</v>
      </c>
      <c r="AA395" s="119">
        <f t="shared" si="444"/>
        <v>0.436</v>
      </c>
      <c r="AB395" s="119">
        <f t="shared" si="444"/>
        <v>0.42000000000000004</v>
      </c>
      <c r="AC395" s="119">
        <f t="shared" si="444"/>
        <v>0.42000000000000004</v>
      </c>
      <c r="AD395" s="119">
        <f t="shared" si="444"/>
        <v>0.42000000000000004</v>
      </c>
      <c r="AE395" s="119">
        <f t="shared" si="444"/>
        <v>0.42000000000000004</v>
      </c>
      <c r="AF395" s="119">
        <f t="shared" si="444"/>
        <v>0.42000000000000004</v>
      </c>
      <c r="AG395" s="119">
        <f t="shared" si="444"/>
        <v>0.42000000000000004</v>
      </c>
      <c r="AH395" s="119">
        <f t="shared" si="444"/>
        <v>0.42000000000000004</v>
      </c>
      <c r="AI395" s="119">
        <f t="shared" si="444"/>
        <v>0.42000000000000004</v>
      </c>
      <c r="AJ395" s="119">
        <f t="shared" si="444"/>
        <v>0.42000000000000004</v>
      </c>
      <c r="AK395" s="119">
        <f t="shared" si="444"/>
        <v>0.42000000000000004</v>
      </c>
      <c r="AL395" s="119">
        <f t="shared" si="444"/>
        <v>0.42000000000000004</v>
      </c>
      <c r="AM395" s="119">
        <f t="shared" si="444"/>
        <v>0.42000000000000004</v>
      </c>
      <c r="AN395" s="119">
        <f t="shared" si="444"/>
        <v>0.42000000000000004</v>
      </c>
      <c r="AO395" s="119">
        <f t="shared" si="444"/>
        <v>0.42000000000000004</v>
      </c>
      <c r="AP395" s="119">
        <f t="shared" si="444"/>
        <v>0.42000000000000004</v>
      </c>
      <c r="AQ395" s="119">
        <f t="shared" si="444"/>
        <v>0.42000000000000004</v>
      </c>
      <c r="AR395" s="119">
        <f t="shared" si="444"/>
        <v>0.42000000000000004</v>
      </c>
      <c r="AS395" s="119">
        <f t="shared" si="444"/>
        <v>0.42000000000000004</v>
      </c>
      <c r="AT395" s="119">
        <f t="shared" si="444"/>
        <v>0.42000000000000004</v>
      </c>
      <c r="AU395" s="119">
        <f t="shared" si="444"/>
        <v>0.42000000000000004</v>
      </c>
      <c r="AV395" s="119">
        <f t="shared" si="444"/>
        <v>0.42000000000000004</v>
      </c>
      <c r="AW395" s="119">
        <f t="shared" si="444"/>
        <v>0.42000000000000004</v>
      </c>
      <c r="AX395" s="119">
        <f t="shared" si="444"/>
        <v>0.42000000000000004</v>
      </c>
      <c r="AY395" s="119">
        <f t="shared" si="444"/>
        <v>0.42000000000000004</v>
      </c>
      <c r="AZ395" s="119">
        <f t="shared" si="444"/>
        <v>0.42000000000000004</v>
      </c>
      <c r="BA395" s="119">
        <f t="shared" si="444"/>
        <v>0.42000000000000004</v>
      </c>
      <c r="BB395" s="119">
        <f t="shared" si="444"/>
        <v>0.42000000000000004</v>
      </c>
      <c r="BC395" s="119">
        <f t="shared" si="444"/>
        <v>0.42000000000000004</v>
      </c>
      <c r="BD395" s="119">
        <f t="shared" si="444"/>
        <v>0.42000000000000004</v>
      </c>
      <c r="BE395" s="119">
        <f t="shared" si="444"/>
        <v>0.42000000000000004</v>
      </c>
      <c r="BF395" s="119">
        <f t="shared" si="444"/>
        <v>0.42000000000000004</v>
      </c>
      <c r="BG395" s="119">
        <f t="shared" si="444"/>
        <v>0.42000000000000004</v>
      </c>
      <c r="BH395" s="119">
        <f t="shared" si="444"/>
        <v>0.42000000000000004</v>
      </c>
      <c r="BI395" s="119">
        <f t="shared" si="444"/>
        <v>0.42000000000000004</v>
      </c>
      <c r="BJ395" s="119">
        <f t="shared" si="444"/>
        <v>0.42000000000000004</v>
      </c>
      <c r="BK395" s="119">
        <f t="shared" si="444"/>
        <v>0.42000000000000004</v>
      </c>
      <c r="BL395" s="119">
        <f t="shared" si="444"/>
        <v>0.42000000000000004</v>
      </c>
      <c r="BM395" s="119">
        <f t="shared" si="444"/>
        <v>0.42000000000000004</v>
      </c>
      <c r="BN395" s="119">
        <f>(1-BN388)/(BN385-1)</f>
        <v>0.42000000000000004</v>
      </c>
      <c r="BO395" s="119">
        <f>(1-BO388)/(BO385-1)</f>
        <v>0.42000000000000004</v>
      </c>
      <c r="BP395" s="119">
        <f>(1-BP388)/(BP385-1)</f>
        <v>0.42000000000000004</v>
      </c>
      <c r="BQ395" s="119">
        <f t="shared" ref="BQ395:CD395" si="445">(1-BQ388)/(BQ385-1)</f>
        <v>0.42000000000000004</v>
      </c>
      <c r="BR395" s="119">
        <f t="shared" si="445"/>
        <v>0.42000000000000004</v>
      </c>
      <c r="BS395" s="119">
        <f t="shared" si="445"/>
        <v>0.42000000000000004</v>
      </c>
      <c r="BT395" s="119">
        <f t="shared" si="445"/>
        <v>0.42000000000000004</v>
      </c>
      <c r="BU395" s="119">
        <f t="shared" si="445"/>
        <v>0.42000000000000004</v>
      </c>
      <c r="BV395" s="119">
        <f t="shared" si="445"/>
        <v>0.42000000000000004</v>
      </c>
      <c r="BW395" s="119">
        <f t="shared" si="445"/>
        <v>0.42000000000000004</v>
      </c>
      <c r="BX395" s="119">
        <f t="shared" si="445"/>
        <v>0.42000000000000004</v>
      </c>
      <c r="BY395" s="119">
        <f t="shared" si="445"/>
        <v>0.42000000000000004</v>
      </c>
      <c r="BZ395" s="119">
        <f t="shared" si="445"/>
        <v>0.42000000000000004</v>
      </c>
      <c r="CA395" s="119">
        <f t="shared" si="445"/>
        <v>0.42000000000000004</v>
      </c>
      <c r="CB395" s="119">
        <f t="shared" si="445"/>
        <v>0.42000000000000004</v>
      </c>
      <c r="CC395" s="119">
        <f t="shared" si="445"/>
        <v>0.42000000000000004</v>
      </c>
      <c r="CD395" s="119">
        <f t="shared" si="445"/>
        <v>0.42000000000000004</v>
      </c>
    </row>
    <row r="396" spans="5:86" outlineLevel="1">
      <c r="E396" s="62" t="s">
        <v>291</v>
      </c>
      <c r="G396" s="59" t="s">
        <v>303</v>
      </c>
      <c r="J396" t="s">
        <v>83</v>
      </c>
      <c r="R396" s="171">
        <f>R389</f>
        <v>1</v>
      </c>
      <c r="S396" s="171">
        <f t="shared" ref="S396:BN396" si="446">S389</f>
        <v>1</v>
      </c>
      <c r="T396" s="171">
        <f t="shared" si="446"/>
        <v>1</v>
      </c>
      <c r="U396" s="171">
        <f t="shared" si="446"/>
        <v>2</v>
      </c>
      <c r="V396" s="171">
        <f t="shared" si="446"/>
        <v>2.2000000000000002</v>
      </c>
      <c r="W396" s="171">
        <f t="shared" si="446"/>
        <v>1.7</v>
      </c>
      <c r="X396" s="171">
        <f t="shared" si="446"/>
        <v>1.7</v>
      </c>
      <c r="Y396" s="171">
        <f t="shared" si="446"/>
        <v>1.7</v>
      </c>
      <c r="Z396" s="171">
        <f t="shared" si="446"/>
        <v>1.7</v>
      </c>
      <c r="AA396" s="171">
        <f t="shared" si="446"/>
        <v>1.7</v>
      </c>
      <c r="AB396" s="171">
        <f t="shared" si="446"/>
        <v>1.7</v>
      </c>
      <c r="AC396" s="171">
        <f t="shared" si="446"/>
        <v>1.7</v>
      </c>
      <c r="AD396" s="171">
        <f t="shared" si="446"/>
        <v>1.7</v>
      </c>
      <c r="AE396" s="171">
        <f t="shared" si="446"/>
        <v>1.7</v>
      </c>
      <c r="AF396" s="171">
        <f t="shared" si="446"/>
        <v>1.7</v>
      </c>
      <c r="AG396" s="171">
        <f t="shared" si="446"/>
        <v>1.7</v>
      </c>
      <c r="AH396" s="171">
        <f t="shared" si="446"/>
        <v>1.7</v>
      </c>
      <c r="AI396" s="171">
        <f t="shared" si="446"/>
        <v>1.7</v>
      </c>
      <c r="AJ396" s="171">
        <f t="shared" si="446"/>
        <v>1.7</v>
      </c>
      <c r="AK396" s="171">
        <f t="shared" si="446"/>
        <v>1.7</v>
      </c>
      <c r="AL396" s="171">
        <f t="shared" si="446"/>
        <v>1.7</v>
      </c>
      <c r="AM396" s="171">
        <f t="shared" si="446"/>
        <v>1.7</v>
      </c>
      <c r="AN396" s="171">
        <f t="shared" si="446"/>
        <v>1.7</v>
      </c>
      <c r="AO396" s="171">
        <f t="shared" si="446"/>
        <v>1.7</v>
      </c>
      <c r="AP396" s="171">
        <f t="shared" si="446"/>
        <v>1.7</v>
      </c>
      <c r="AQ396" s="171">
        <f t="shared" si="446"/>
        <v>1.7</v>
      </c>
      <c r="AR396" s="171">
        <f t="shared" si="446"/>
        <v>1.7</v>
      </c>
      <c r="AS396" s="171">
        <f t="shared" si="446"/>
        <v>1.7</v>
      </c>
      <c r="AT396" s="171">
        <f t="shared" si="446"/>
        <v>1.7</v>
      </c>
      <c r="AU396" s="171">
        <f t="shared" si="446"/>
        <v>1.7</v>
      </c>
      <c r="AV396" s="171">
        <f t="shared" si="446"/>
        <v>1.7</v>
      </c>
      <c r="AW396" s="171">
        <f t="shared" si="446"/>
        <v>1.7</v>
      </c>
      <c r="AX396" s="171">
        <f t="shared" si="446"/>
        <v>1.7</v>
      </c>
      <c r="AY396" s="171">
        <f t="shared" si="446"/>
        <v>1.7</v>
      </c>
      <c r="AZ396" s="171">
        <f t="shared" si="446"/>
        <v>1.7</v>
      </c>
      <c r="BA396" s="171">
        <f t="shared" si="446"/>
        <v>1.7</v>
      </c>
      <c r="BB396" s="171">
        <f t="shared" si="446"/>
        <v>1.7</v>
      </c>
      <c r="BC396" s="171">
        <f t="shared" si="446"/>
        <v>1.7</v>
      </c>
      <c r="BD396" s="171">
        <f t="shared" si="446"/>
        <v>1.7</v>
      </c>
      <c r="BE396" s="171">
        <f t="shared" si="446"/>
        <v>1.7</v>
      </c>
      <c r="BF396" s="171">
        <f t="shared" si="446"/>
        <v>1.7</v>
      </c>
      <c r="BG396" s="171">
        <f t="shared" si="446"/>
        <v>1.7</v>
      </c>
      <c r="BH396" s="171">
        <f t="shared" si="446"/>
        <v>1.7</v>
      </c>
      <c r="BI396" s="171">
        <f t="shared" si="446"/>
        <v>1.7</v>
      </c>
      <c r="BJ396" s="171">
        <f t="shared" si="446"/>
        <v>1.7</v>
      </c>
      <c r="BK396" s="171">
        <f t="shared" si="446"/>
        <v>1.7</v>
      </c>
      <c r="BL396" s="171">
        <f t="shared" si="446"/>
        <v>1.7</v>
      </c>
      <c r="BM396" s="171">
        <f t="shared" si="446"/>
        <v>1.7</v>
      </c>
      <c r="BN396" s="171">
        <f t="shared" si="446"/>
        <v>1.7</v>
      </c>
      <c r="BO396" s="171">
        <f>BO389</f>
        <v>1.7</v>
      </c>
      <c r="BP396" s="171">
        <f>BP389</f>
        <v>1.7</v>
      </c>
      <c r="BQ396" s="171">
        <f t="shared" ref="BQ396:CD396" si="447">BQ389</f>
        <v>1.7</v>
      </c>
      <c r="BR396" s="171">
        <f t="shared" si="447"/>
        <v>1.7</v>
      </c>
      <c r="BS396" s="171">
        <f t="shared" si="447"/>
        <v>1.7</v>
      </c>
      <c r="BT396" s="171">
        <f t="shared" si="447"/>
        <v>1.7</v>
      </c>
      <c r="BU396" s="171">
        <f t="shared" si="447"/>
        <v>1.7</v>
      </c>
      <c r="BV396" s="171">
        <f t="shared" si="447"/>
        <v>1.7</v>
      </c>
      <c r="BW396" s="171">
        <f t="shared" si="447"/>
        <v>1.7</v>
      </c>
      <c r="BX396" s="171">
        <f t="shared" si="447"/>
        <v>1.7</v>
      </c>
      <c r="BY396" s="171">
        <f t="shared" si="447"/>
        <v>1.7</v>
      </c>
      <c r="BZ396" s="171">
        <f t="shared" si="447"/>
        <v>1.7</v>
      </c>
      <c r="CA396" s="171">
        <f t="shared" si="447"/>
        <v>1.7</v>
      </c>
      <c r="CB396" s="171">
        <f t="shared" si="447"/>
        <v>1.7</v>
      </c>
      <c r="CC396" s="171">
        <f t="shared" si="447"/>
        <v>1.7</v>
      </c>
      <c r="CD396" s="171">
        <f t="shared" si="447"/>
        <v>1.7</v>
      </c>
    </row>
    <row r="397" spans="5:86" outlineLevel="1">
      <c r="E397" s="94" t="s">
        <v>229</v>
      </c>
      <c r="J397" t="s">
        <v>83</v>
      </c>
      <c r="R397" s="173">
        <f t="shared" ref="R397:AV397" si="448">(1+R396)/(1+R395*R396)</f>
        <v>1.3333333333333333</v>
      </c>
      <c r="S397" s="173">
        <f t="shared" si="448"/>
        <v>1.3333333333333333</v>
      </c>
      <c r="T397" s="173">
        <f t="shared" si="448"/>
        <v>1.3333333333333333</v>
      </c>
      <c r="U397" s="173">
        <f t="shared" si="448"/>
        <v>1.5</v>
      </c>
      <c r="V397" s="173">
        <f t="shared" si="448"/>
        <v>1.5238095238095237</v>
      </c>
      <c r="W397" s="173">
        <f t="shared" si="448"/>
        <v>1.4594594594594594</v>
      </c>
      <c r="X397" s="173">
        <f t="shared" si="448"/>
        <v>1.4812376563528638</v>
      </c>
      <c r="Y397" s="173">
        <f t="shared" si="448"/>
        <v>1.5036756515927825</v>
      </c>
      <c r="Z397" s="173">
        <f t="shared" si="448"/>
        <v>1.5268038905225063</v>
      </c>
      <c r="AA397" s="173">
        <f t="shared" si="448"/>
        <v>1.5506547208821502</v>
      </c>
      <c r="AB397" s="173">
        <f t="shared" si="448"/>
        <v>1.5752625437572929</v>
      </c>
      <c r="AC397" s="173">
        <f t="shared" si="448"/>
        <v>1.5752625437572929</v>
      </c>
      <c r="AD397" s="173">
        <f t="shared" si="448"/>
        <v>1.5752625437572929</v>
      </c>
      <c r="AE397" s="173">
        <f t="shared" si="448"/>
        <v>1.5752625437572929</v>
      </c>
      <c r="AF397" s="173">
        <f t="shared" si="448"/>
        <v>1.5752625437572929</v>
      </c>
      <c r="AG397" s="173">
        <f t="shared" si="448"/>
        <v>1.5752625437572929</v>
      </c>
      <c r="AH397" s="173">
        <f t="shared" si="448"/>
        <v>1.5752625437572929</v>
      </c>
      <c r="AI397" s="173">
        <f t="shared" si="448"/>
        <v>1.5752625437572929</v>
      </c>
      <c r="AJ397" s="173">
        <f t="shared" si="448"/>
        <v>1.5752625437572929</v>
      </c>
      <c r="AK397" s="173">
        <f t="shared" si="448"/>
        <v>1.5752625437572929</v>
      </c>
      <c r="AL397" s="173">
        <f t="shared" si="448"/>
        <v>1.5752625437572929</v>
      </c>
      <c r="AM397" s="173">
        <f t="shared" si="448"/>
        <v>1.5752625437572929</v>
      </c>
      <c r="AN397" s="173">
        <f t="shared" si="448"/>
        <v>1.5752625437572929</v>
      </c>
      <c r="AO397" s="173">
        <f t="shared" si="448"/>
        <v>1.5752625437572929</v>
      </c>
      <c r="AP397" s="173">
        <f t="shared" si="448"/>
        <v>1.5752625437572929</v>
      </c>
      <c r="AQ397" s="173">
        <f t="shared" si="448"/>
        <v>1.5752625437572929</v>
      </c>
      <c r="AR397" s="173">
        <f t="shared" si="448"/>
        <v>1.5752625437572929</v>
      </c>
      <c r="AS397" s="173">
        <f t="shared" si="448"/>
        <v>1.5752625437572929</v>
      </c>
      <c r="AT397" s="173">
        <f t="shared" si="448"/>
        <v>1.5752625437572929</v>
      </c>
      <c r="AU397" s="173">
        <f t="shared" si="448"/>
        <v>1.5752625437572929</v>
      </c>
      <c r="AV397" s="173">
        <f t="shared" si="448"/>
        <v>1.5752625437572929</v>
      </c>
      <c r="AW397" s="173">
        <f t="shared" ref="AW397:BM397" si="449">(1+AW396)/(1+AW395*AW396)</f>
        <v>1.5752625437572929</v>
      </c>
      <c r="AX397" s="173">
        <f t="shared" si="449"/>
        <v>1.5752625437572929</v>
      </c>
      <c r="AY397" s="173">
        <f t="shared" si="449"/>
        <v>1.5752625437572929</v>
      </c>
      <c r="AZ397" s="173">
        <f t="shared" si="449"/>
        <v>1.5752625437572929</v>
      </c>
      <c r="BA397" s="173">
        <f t="shared" si="449"/>
        <v>1.5752625437572929</v>
      </c>
      <c r="BB397" s="173">
        <f t="shared" si="449"/>
        <v>1.5752625437572929</v>
      </c>
      <c r="BC397" s="173">
        <f t="shared" si="449"/>
        <v>1.5752625437572929</v>
      </c>
      <c r="BD397" s="173">
        <f t="shared" si="449"/>
        <v>1.5752625437572929</v>
      </c>
      <c r="BE397" s="173">
        <f t="shared" si="449"/>
        <v>1.5752625437572929</v>
      </c>
      <c r="BF397" s="173">
        <f t="shared" si="449"/>
        <v>1.5752625437572929</v>
      </c>
      <c r="BG397" s="173">
        <f t="shared" si="449"/>
        <v>1.5752625437572929</v>
      </c>
      <c r="BH397" s="173">
        <f t="shared" si="449"/>
        <v>1.5752625437572929</v>
      </c>
      <c r="BI397" s="173">
        <f t="shared" si="449"/>
        <v>1.5752625437572929</v>
      </c>
      <c r="BJ397" s="173">
        <f t="shared" si="449"/>
        <v>1.5752625437572929</v>
      </c>
      <c r="BK397" s="173">
        <f t="shared" si="449"/>
        <v>1.5752625437572929</v>
      </c>
      <c r="BL397" s="173">
        <f t="shared" si="449"/>
        <v>1.5752625437572929</v>
      </c>
      <c r="BM397" s="173">
        <f t="shared" si="449"/>
        <v>1.5752625437572929</v>
      </c>
      <c r="BN397" s="173">
        <f>(1+BN396)/(1+BN395*BN396)</f>
        <v>1.5752625437572929</v>
      </c>
      <c r="BO397" s="173">
        <f>(1+BO396)/(1+BO395*BO396)</f>
        <v>1.5752625437572929</v>
      </c>
      <c r="BP397" s="173">
        <f>(1+BP396)/(1+BP395*BP396)</f>
        <v>1.5752625437572929</v>
      </c>
      <c r="BQ397" s="173">
        <f t="shared" ref="BQ397:CD397" si="450">(1+BQ396)/(1+BQ395*BQ396)</f>
        <v>1.5752625437572929</v>
      </c>
      <c r="BR397" s="173">
        <f t="shared" si="450"/>
        <v>1.5752625437572929</v>
      </c>
      <c r="BS397" s="173">
        <f t="shared" si="450"/>
        <v>1.5752625437572929</v>
      </c>
      <c r="BT397" s="173">
        <f t="shared" si="450"/>
        <v>1.5752625437572929</v>
      </c>
      <c r="BU397" s="173">
        <f t="shared" si="450"/>
        <v>1.5752625437572929</v>
      </c>
      <c r="BV397" s="173">
        <f t="shared" si="450"/>
        <v>1.5752625437572929</v>
      </c>
      <c r="BW397" s="173">
        <f t="shared" si="450"/>
        <v>1.5752625437572929</v>
      </c>
      <c r="BX397" s="173">
        <f t="shared" si="450"/>
        <v>1.5752625437572929</v>
      </c>
      <c r="BY397" s="173">
        <f t="shared" si="450"/>
        <v>1.5752625437572929</v>
      </c>
      <c r="BZ397" s="173">
        <f t="shared" si="450"/>
        <v>1.5752625437572929</v>
      </c>
      <c r="CA397" s="173">
        <f t="shared" si="450"/>
        <v>1.5752625437572929</v>
      </c>
      <c r="CB397" s="173">
        <f t="shared" si="450"/>
        <v>1.5752625437572929</v>
      </c>
      <c r="CC397" s="173">
        <f t="shared" si="450"/>
        <v>1.5752625437572929</v>
      </c>
      <c r="CD397" s="173">
        <f t="shared" si="450"/>
        <v>1.5752625437572929</v>
      </c>
    </row>
    <row r="398" spans="5:86" outlineLevel="1">
      <c r="E398" s="62" t="s">
        <v>292</v>
      </c>
      <c r="J398" t="s">
        <v>83</v>
      </c>
      <c r="K398" s="97" t="str">
        <f t="array" ref="K398">IF(OR(L398:BM398&lt;0,L398:BM398&gt;1),"error","ok")</f>
        <v>ok</v>
      </c>
      <c r="R398" s="73">
        <f t="shared" ref="R398:AV398" si="451">R397*R395</f>
        <v>0.66666666666666663</v>
      </c>
      <c r="S398" s="73">
        <f t="shared" si="451"/>
        <v>0.66666666666666663</v>
      </c>
      <c r="T398" s="73">
        <f t="shared" si="451"/>
        <v>0.66666666666666663</v>
      </c>
      <c r="U398" s="73">
        <f t="shared" si="451"/>
        <v>0.75</v>
      </c>
      <c r="V398" s="73">
        <f t="shared" si="451"/>
        <v>0.76190476190476186</v>
      </c>
      <c r="W398" s="73">
        <f t="shared" si="451"/>
        <v>0.72972972972972971</v>
      </c>
      <c r="X398" s="73">
        <f t="shared" si="451"/>
        <v>0.71691902567478605</v>
      </c>
      <c r="Y398" s="73">
        <f t="shared" si="451"/>
        <v>0.7037202049454222</v>
      </c>
      <c r="Z398" s="73">
        <f t="shared" si="451"/>
        <v>0.69011535851617289</v>
      </c>
      <c r="AA398" s="73">
        <f t="shared" si="451"/>
        <v>0.67608545830461753</v>
      </c>
      <c r="AB398" s="73">
        <f t="shared" si="451"/>
        <v>0.66161026837806314</v>
      </c>
      <c r="AC398" s="73">
        <f t="shared" si="451"/>
        <v>0.66161026837806314</v>
      </c>
      <c r="AD398" s="73">
        <f t="shared" si="451"/>
        <v>0.66161026837806314</v>
      </c>
      <c r="AE398" s="73">
        <f t="shared" si="451"/>
        <v>0.66161026837806314</v>
      </c>
      <c r="AF398" s="73">
        <f t="shared" si="451"/>
        <v>0.66161026837806314</v>
      </c>
      <c r="AG398" s="73">
        <f t="shared" si="451"/>
        <v>0.66161026837806314</v>
      </c>
      <c r="AH398" s="73">
        <f t="shared" si="451"/>
        <v>0.66161026837806314</v>
      </c>
      <c r="AI398" s="73">
        <f t="shared" si="451"/>
        <v>0.66161026837806314</v>
      </c>
      <c r="AJ398" s="73">
        <f t="shared" si="451"/>
        <v>0.66161026837806314</v>
      </c>
      <c r="AK398" s="73">
        <f t="shared" si="451"/>
        <v>0.66161026837806314</v>
      </c>
      <c r="AL398" s="73">
        <f t="shared" si="451"/>
        <v>0.66161026837806314</v>
      </c>
      <c r="AM398" s="73">
        <f t="shared" si="451"/>
        <v>0.66161026837806314</v>
      </c>
      <c r="AN398" s="73">
        <f t="shared" si="451"/>
        <v>0.66161026837806314</v>
      </c>
      <c r="AO398" s="73">
        <f t="shared" si="451"/>
        <v>0.66161026837806314</v>
      </c>
      <c r="AP398" s="73">
        <f t="shared" si="451"/>
        <v>0.66161026837806314</v>
      </c>
      <c r="AQ398" s="73">
        <f t="shared" si="451"/>
        <v>0.66161026837806314</v>
      </c>
      <c r="AR398" s="73">
        <f t="shared" si="451"/>
        <v>0.66161026837806314</v>
      </c>
      <c r="AS398" s="73">
        <f t="shared" si="451"/>
        <v>0.66161026837806314</v>
      </c>
      <c r="AT398" s="73">
        <f t="shared" si="451"/>
        <v>0.66161026837806314</v>
      </c>
      <c r="AU398" s="73">
        <f t="shared" si="451"/>
        <v>0.66161026837806314</v>
      </c>
      <c r="AV398" s="73">
        <f t="shared" si="451"/>
        <v>0.66161026837806314</v>
      </c>
      <c r="AW398" s="73">
        <f t="shared" ref="AW398:BM398" si="452">AW397*AW395</f>
        <v>0.66161026837806314</v>
      </c>
      <c r="AX398" s="73">
        <f t="shared" si="452"/>
        <v>0.66161026837806314</v>
      </c>
      <c r="AY398" s="73">
        <f t="shared" si="452"/>
        <v>0.66161026837806314</v>
      </c>
      <c r="AZ398" s="73">
        <f t="shared" si="452"/>
        <v>0.66161026837806314</v>
      </c>
      <c r="BA398" s="73">
        <f t="shared" si="452"/>
        <v>0.66161026837806314</v>
      </c>
      <c r="BB398" s="73">
        <f t="shared" si="452"/>
        <v>0.66161026837806314</v>
      </c>
      <c r="BC398" s="73">
        <f t="shared" si="452"/>
        <v>0.66161026837806314</v>
      </c>
      <c r="BD398" s="73">
        <f t="shared" si="452"/>
        <v>0.66161026837806314</v>
      </c>
      <c r="BE398" s="73">
        <f t="shared" si="452"/>
        <v>0.66161026837806314</v>
      </c>
      <c r="BF398" s="73">
        <f t="shared" si="452"/>
        <v>0.66161026837806314</v>
      </c>
      <c r="BG398" s="73">
        <f t="shared" si="452"/>
        <v>0.66161026837806314</v>
      </c>
      <c r="BH398" s="73">
        <f t="shared" si="452"/>
        <v>0.66161026837806314</v>
      </c>
      <c r="BI398" s="73">
        <f t="shared" si="452"/>
        <v>0.66161026837806314</v>
      </c>
      <c r="BJ398" s="73">
        <f t="shared" si="452"/>
        <v>0.66161026837806314</v>
      </c>
      <c r="BK398" s="73">
        <f t="shared" si="452"/>
        <v>0.66161026837806314</v>
      </c>
      <c r="BL398" s="73">
        <f t="shared" si="452"/>
        <v>0.66161026837806314</v>
      </c>
      <c r="BM398" s="73">
        <f t="shared" si="452"/>
        <v>0.66161026837806314</v>
      </c>
      <c r="BN398" s="73">
        <f>BN397*BN395</f>
        <v>0.66161026837806314</v>
      </c>
      <c r="BO398" s="73">
        <f>BO397*BO395</f>
        <v>0.66161026837806314</v>
      </c>
      <c r="BP398" s="73">
        <f>BP397*BP395</f>
        <v>0.66161026837806314</v>
      </c>
      <c r="BQ398" s="73">
        <f t="shared" ref="BQ398:CD398" si="453">BQ397*BQ395</f>
        <v>0.66161026837806314</v>
      </c>
      <c r="BR398" s="73">
        <f t="shared" si="453"/>
        <v>0.66161026837806314</v>
      </c>
      <c r="BS398" s="73">
        <f t="shared" si="453"/>
        <v>0.66161026837806314</v>
      </c>
      <c r="BT398" s="73">
        <f t="shared" si="453"/>
        <v>0.66161026837806314</v>
      </c>
      <c r="BU398" s="73">
        <f t="shared" si="453"/>
        <v>0.66161026837806314</v>
      </c>
      <c r="BV398" s="73">
        <f t="shared" si="453"/>
        <v>0.66161026837806314</v>
      </c>
      <c r="BW398" s="73">
        <f t="shared" si="453"/>
        <v>0.66161026837806314</v>
      </c>
      <c r="BX398" s="73">
        <f t="shared" si="453"/>
        <v>0.66161026837806314</v>
      </c>
      <c r="BY398" s="73">
        <f t="shared" si="453"/>
        <v>0.66161026837806314</v>
      </c>
      <c r="BZ398" s="73">
        <f t="shared" si="453"/>
        <v>0.66161026837806314</v>
      </c>
      <c r="CA398" s="73">
        <f t="shared" si="453"/>
        <v>0.66161026837806314</v>
      </c>
      <c r="CB398" s="73">
        <f t="shared" si="453"/>
        <v>0.66161026837806314</v>
      </c>
      <c r="CC398" s="73">
        <f t="shared" si="453"/>
        <v>0.66161026837806314</v>
      </c>
      <c r="CD398" s="73">
        <f t="shared" si="453"/>
        <v>0.66161026837806314</v>
      </c>
    </row>
    <row r="399" spans="5:86" outlineLevel="1">
      <c r="E399" s="62" t="s">
        <v>293</v>
      </c>
      <c r="J399" t="s">
        <v>83</v>
      </c>
      <c r="K399" s="97" t="str">
        <f t="array" ref="K399">IF(OR(L399:BM399&lt;0,L399:BM399&gt;1),"error","ok")</f>
        <v>ok</v>
      </c>
      <c r="R399" s="73">
        <f t="shared" ref="R399:AV399" si="454">1-R398</f>
        <v>0.33333333333333337</v>
      </c>
      <c r="S399" s="73">
        <f t="shared" si="454"/>
        <v>0.33333333333333337</v>
      </c>
      <c r="T399" s="73">
        <f t="shared" si="454"/>
        <v>0.33333333333333337</v>
      </c>
      <c r="U399" s="73">
        <f t="shared" si="454"/>
        <v>0.25</v>
      </c>
      <c r="V399" s="73">
        <f t="shared" si="454"/>
        <v>0.23809523809523814</v>
      </c>
      <c r="W399" s="73">
        <f t="shared" si="454"/>
        <v>0.27027027027027029</v>
      </c>
      <c r="X399" s="73">
        <f t="shared" si="454"/>
        <v>0.28308097432521395</v>
      </c>
      <c r="Y399" s="73">
        <f t="shared" si="454"/>
        <v>0.2962797950545778</v>
      </c>
      <c r="Z399" s="73">
        <f t="shared" si="454"/>
        <v>0.30988464148382711</v>
      </c>
      <c r="AA399" s="73">
        <f t="shared" si="454"/>
        <v>0.32391454169538247</v>
      </c>
      <c r="AB399" s="73">
        <f t="shared" si="454"/>
        <v>0.33838973162193686</v>
      </c>
      <c r="AC399" s="73">
        <f t="shared" si="454"/>
        <v>0.33838973162193686</v>
      </c>
      <c r="AD399" s="73">
        <f t="shared" si="454"/>
        <v>0.33838973162193686</v>
      </c>
      <c r="AE399" s="73">
        <f t="shared" si="454"/>
        <v>0.33838973162193686</v>
      </c>
      <c r="AF399" s="73">
        <f t="shared" si="454"/>
        <v>0.33838973162193686</v>
      </c>
      <c r="AG399" s="73">
        <f t="shared" si="454"/>
        <v>0.33838973162193686</v>
      </c>
      <c r="AH399" s="73">
        <f t="shared" si="454"/>
        <v>0.33838973162193686</v>
      </c>
      <c r="AI399" s="73">
        <f t="shared" si="454"/>
        <v>0.33838973162193686</v>
      </c>
      <c r="AJ399" s="73">
        <f t="shared" si="454"/>
        <v>0.33838973162193686</v>
      </c>
      <c r="AK399" s="73">
        <f t="shared" si="454"/>
        <v>0.33838973162193686</v>
      </c>
      <c r="AL399" s="73">
        <f t="shared" si="454"/>
        <v>0.33838973162193686</v>
      </c>
      <c r="AM399" s="73">
        <f t="shared" si="454"/>
        <v>0.33838973162193686</v>
      </c>
      <c r="AN399" s="73">
        <f t="shared" si="454"/>
        <v>0.33838973162193686</v>
      </c>
      <c r="AO399" s="73">
        <f t="shared" si="454"/>
        <v>0.33838973162193686</v>
      </c>
      <c r="AP399" s="73">
        <f t="shared" si="454"/>
        <v>0.33838973162193686</v>
      </c>
      <c r="AQ399" s="73">
        <f t="shared" si="454"/>
        <v>0.33838973162193686</v>
      </c>
      <c r="AR399" s="73">
        <f t="shared" si="454"/>
        <v>0.33838973162193686</v>
      </c>
      <c r="AS399" s="73">
        <f t="shared" si="454"/>
        <v>0.33838973162193686</v>
      </c>
      <c r="AT399" s="73">
        <f t="shared" si="454"/>
        <v>0.33838973162193686</v>
      </c>
      <c r="AU399" s="73">
        <f t="shared" si="454"/>
        <v>0.33838973162193686</v>
      </c>
      <c r="AV399" s="73">
        <f t="shared" si="454"/>
        <v>0.33838973162193686</v>
      </c>
      <c r="AW399" s="73">
        <f t="shared" ref="AW399:BM399" si="455">1-AW398</f>
        <v>0.33838973162193686</v>
      </c>
      <c r="AX399" s="73">
        <f t="shared" si="455"/>
        <v>0.33838973162193686</v>
      </c>
      <c r="AY399" s="73">
        <f t="shared" si="455"/>
        <v>0.33838973162193686</v>
      </c>
      <c r="AZ399" s="73">
        <f t="shared" si="455"/>
        <v>0.33838973162193686</v>
      </c>
      <c r="BA399" s="73">
        <f t="shared" si="455"/>
        <v>0.33838973162193686</v>
      </c>
      <c r="BB399" s="73">
        <f t="shared" si="455"/>
        <v>0.33838973162193686</v>
      </c>
      <c r="BC399" s="73">
        <f t="shared" si="455"/>
        <v>0.33838973162193686</v>
      </c>
      <c r="BD399" s="73">
        <f t="shared" si="455"/>
        <v>0.33838973162193686</v>
      </c>
      <c r="BE399" s="73">
        <f t="shared" si="455"/>
        <v>0.33838973162193686</v>
      </c>
      <c r="BF399" s="73">
        <f t="shared" si="455"/>
        <v>0.33838973162193686</v>
      </c>
      <c r="BG399" s="73">
        <f t="shared" si="455"/>
        <v>0.33838973162193686</v>
      </c>
      <c r="BH399" s="73">
        <f t="shared" si="455"/>
        <v>0.33838973162193686</v>
      </c>
      <c r="BI399" s="73">
        <f t="shared" si="455"/>
        <v>0.33838973162193686</v>
      </c>
      <c r="BJ399" s="73">
        <f t="shared" si="455"/>
        <v>0.33838973162193686</v>
      </c>
      <c r="BK399" s="73">
        <f t="shared" si="455"/>
        <v>0.33838973162193686</v>
      </c>
      <c r="BL399" s="73">
        <f t="shared" si="455"/>
        <v>0.33838973162193686</v>
      </c>
      <c r="BM399" s="73">
        <f t="shared" si="455"/>
        <v>0.33838973162193686</v>
      </c>
      <c r="BN399" s="73">
        <f>1-BN398</f>
        <v>0.33838973162193686</v>
      </c>
      <c r="BO399" s="73">
        <f>1-BO398</f>
        <v>0.33838973162193686</v>
      </c>
      <c r="BP399" s="73">
        <f>1-BP398</f>
        <v>0.33838973162193686</v>
      </c>
      <c r="BQ399" s="73">
        <f t="shared" ref="BQ399:CD399" si="456">1-BQ398</f>
        <v>0.33838973162193686</v>
      </c>
      <c r="BR399" s="73">
        <f t="shared" si="456"/>
        <v>0.33838973162193686</v>
      </c>
      <c r="BS399" s="73">
        <f t="shared" si="456"/>
        <v>0.33838973162193686</v>
      </c>
      <c r="BT399" s="73">
        <f t="shared" si="456"/>
        <v>0.33838973162193686</v>
      </c>
      <c r="BU399" s="73">
        <f t="shared" si="456"/>
        <v>0.33838973162193686</v>
      </c>
      <c r="BV399" s="73">
        <f t="shared" si="456"/>
        <v>0.33838973162193686</v>
      </c>
      <c r="BW399" s="73">
        <f t="shared" si="456"/>
        <v>0.33838973162193686</v>
      </c>
      <c r="BX399" s="73">
        <f t="shared" si="456"/>
        <v>0.33838973162193686</v>
      </c>
      <c r="BY399" s="73">
        <f t="shared" si="456"/>
        <v>0.33838973162193686</v>
      </c>
      <c r="BZ399" s="73">
        <f t="shared" si="456"/>
        <v>0.33838973162193686</v>
      </c>
      <c r="CA399" s="73">
        <f t="shared" si="456"/>
        <v>0.33838973162193686</v>
      </c>
      <c r="CB399" s="73">
        <f t="shared" si="456"/>
        <v>0.33838973162193686</v>
      </c>
      <c r="CC399" s="73">
        <f t="shared" si="456"/>
        <v>0.33838973162193686</v>
      </c>
      <c r="CD399" s="73">
        <f t="shared" si="456"/>
        <v>0.33838973162193686</v>
      </c>
      <c r="CG399" s="14"/>
      <c r="CH399" s="14"/>
    </row>
    <row r="400" spans="5:86" outlineLevel="1">
      <c r="E400" s="62"/>
      <c r="BR400"/>
      <c r="BS400"/>
    </row>
    <row r="401" spans="2:86" outlineLevel="1">
      <c r="E401" s="95" t="s">
        <v>231</v>
      </c>
      <c r="BR401"/>
      <c r="BS401"/>
    </row>
    <row r="402" spans="2:86" outlineLevel="1">
      <c r="B402" s="62"/>
      <c r="E402" s="62" t="s">
        <v>281</v>
      </c>
      <c r="J402" t="s">
        <v>83</v>
      </c>
      <c r="K402" s="97" t="str">
        <f t="array" ref="K402">IF(OR(L402:BM402&lt;0,L402:BM402&gt;1),"error","ok")</f>
        <v>ok</v>
      </c>
      <c r="R402" s="119">
        <f t="shared" ref="R402:BM402" si="457">R390*R388^2+(R385-1)*R397*R395^2</f>
        <v>0.66666666666666663</v>
      </c>
      <c r="S402" s="119">
        <f t="shared" si="457"/>
        <v>0.66666666666666663</v>
      </c>
      <c r="T402" s="119">
        <f t="shared" si="457"/>
        <v>0.66666666666666663</v>
      </c>
      <c r="U402" s="119">
        <f t="shared" si="457"/>
        <v>0.75</v>
      </c>
      <c r="V402" s="119">
        <f t="shared" si="457"/>
        <v>0.76190476190476186</v>
      </c>
      <c r="W402" s="119">
        <f t="shared" si="457"/>
        <v>0.72972972972972971</v>
      </c>
      <c r="X402" s="119">
        <f t="shared" si="457"/>
        <v>0.69659977163316256</v>
      </c>
      <c r="Y402" s="119">
        <f t="shared" si="457"/>
        <v>0.6686561378029412</v>
      </c>
      <c r="Z402" s="119">
        <f t="shared" si="457"/>
        <v>0.64525630610687335</v>
      </c>
      <c r="AA402" s="119">
        <f t="shared" si="457"/>
        <v>0.62587766287421509</v>
      </c>
      <c r="AB402" s="119">
        <f t="shared" si="457"/>
        <v>0.61009224807908236</v>
      </c>
      <c r="AC402" s="119">
        <f t="shared" si="457"/>
        <v>0.61009224807908236</v>
      </c>
      <c r="AD402" s="119">
        <f t="shared" si="457"/>
        <v>0.61009224807908236</v>
      </c>
      <c r="AE402" s="119">
        <f t="shared" si="457"/>
        <v>0.61009224807908236</v>
      </c>
      <c r="AF402" s="119">
        <f t="shared" si="457"/>
        <v>0.61009224807908236</v>
      </c>
      <c r="AG402" s="119">
        <f t="shared" si="457"/>
        <v>0.61009224807908236</v>
      </c>
      <c r="AH402" s="119">
        <f t="shared" si="457"/>
        <v>0.61009224807908236</v>
      </c>
      <c r="AI402" s="119">
        <f t="shared" si="457"/>
        <v>0.61009224807908236</v>
      </c>
      <c r="AJ402" s="119">
        <f t="shared" si="457"/>
        <v>0.61009224807908236</v>
      </c>
      <c r="AK402" s="119">
        <f t="shared" si="457"/>
        <v>0.61009224807908236</v>
      </c>
      <c r="AL402" s="119">
        <f t="shared" si="457"/>
        <v>0.61009224807908236</v>
      </c>
      <c r="AM402" s="119">
        <f t="shared" si="457"/>
        <v>0.61009224807908236</v>
      </c>
      <c r="AN402" s="119">
        <f t="shared" si="457"/>
        <v>0.61009224807908236</v>
      </c>
      <c r="AO402" s="119">
        <f t="shared" si="457"/>
        <v>0.61009224807908236</v>
      </c>
      <c r="AP402" s="119">
        <f t="shared" si="457"/>
        <v>0.61009224807908236</v>
      </c>
      <c r="AQ402" s="119">
        <f t="shared" si="457"/>
        <v>0.61009224807908236</v>
      </c>
      <c r="AR402" s="119">
        <f t="shared" si="457"/>
        <v>0.61009224807908236</v>
      </c>
      <c r="AS402" s="119">
        <f t="shared" si="457"/>
        <v>0.61009224807908236</v>
      </c>
      <c r="AT402" s="119">
        <f t="shared" si="457"/>
        <v>0.61009224807908236</v>
      </c>
      <c r="AU402" s="119">
        <f t="shared" si="457"/>
        <v>0.61009224807908236</v>
      </c>
      <c r="AV402" s="119">
        <f t="shared" si="457"/>
        <v>0.61009224807908236</v>
      </c>
      <c r="AW402" s="119">
        <f t="shared" si="457"/>
        <v>0.61009224807908236</v>
      </c>
      <c r="AX402" s="119">
        <f t="shared" si="457"/>
        <v>0.61009224807908236</v>
      </c>
      <c r="AY402" s="119">
        <f t="shared" si="457"/>
        <v>0.61009224807908236</v>
      </c>
      <c r="AZ402" s="119">
        <f t="shared" si="457"/>
        <v>0.61009224807908236</v>
      </c>
      <c r="BA402" s="119">
        <f t="shared" si="457"/>
        <v>0.61009224807908236</v>
      </c>
      <c r="BB402" s="119">
        <f t="shared" si="457"/>
        <v>0.61009224807908236</v>
      </c>
      <c r="BC402" s="119">
        <f t="shared" si="457"/>
        <v>0.61009224807908236</v>
      </c>
      <c r="BD402" s="119">
        <f t="shared" si="457"/>
        <v>0.61009224807908236</v>
      </c>
      <c r="BE402" s="119">
        <f t="shared" si="457"/>
        <v>0.61009224807908236</v>
      </c>
      <c r="BF402" s="119">
        <f t="shared" si="457"/>
        <v>0.61009224807908236</v>
      </c>
      <c r="BG402" s="119">
        <f t="shared" si="457"/>
        <v>0.61009224807908236</v>
      </c>
      <c r="BH402" s="119">
        <f t="shared" si="457"/>
        <v>0.61009224807908236</v>
      </c>
      <c r="BI402" s="119">
        <f t="shared" si="457"/>
        <v>0.61009224807908236</v>
      </c>
      <c r="BJ402" s="119">
        <f t="shared" si="457"/>
        <v>0.61009224807908236</v>
      </c>
      <c r="BK402" s="119">
        <f t="shared" si="457"/>
        <v>0.61009224807908236</v>
      </c>
      <c r="BL402" s="119">
        <f t="shared" si="457"/>
        <v>0.61009224807908236</v>
      </c>
      <c r="BM402" s="119">
        <f t="shared" si="457"/>
        <v>0.61009224807908236</v>
      </c>
      <c r="BN402" s="119">
        <f>BN390*BN388^2+(BN385-1)*BN397*BN395^2</f>
        <v>0.61009224807908236</v>
      </c>
      <c r="BO402" s="119">
        <f>BO390*BO388^2+(BO385-1)*BO397*BO395^2</f>
        <v>0.61009224807908236</v>
      </c>
      <c r="BP402" s="119">
        <f>BP390*BP388^2+(BP385-1)*BP397*BP395^2</f>
        <v>0.61009224807908236</v>
      </c>
      <c r="BQ402" s="119">
        <f t="shared" ref="BQ402:CD402" si="458">BQ390*BQ388^2+(BQ385-1)*BQ397*BQ395^2</f>
        <v>0.61009224807908236</v>
      </c>
      <c r="BR402" s="119">
        <f t="shared" si="458"/>
        <v>0.61009224807908236</v>
      </c>
      <c r="BS402" s="119">
        <f t="shared" si="458"/>
        <v>0.61009224807908236</v>
      </c>
      <c r="BT402" s="119">
        <f t="shared" si="458"/>
        <v>0.61009224807908236</v>
      </c>
      <c r="BU402" s="119">
        <f t="shared" si="458"/>
        <v>0.61009224807908236</v>
      </c>
      <c r="BV402" s="119">
        <f t="shared" si="458"/>
        <v>0.61009224807908236</v>
      </c>
      <c r="BW402" s="119">
        <f t="shared" si="458"/>
        <v>0.61009224807908236</v>
      </c>
      <c r="BX402" s="119">
        <f t="shared" si="458"/>
        <v>0.61009224807908236</v>
      </c>
      <c r="BY402" s="119">
        <f t="shared" si="458"/>
        <v>0.61009224807908236</v>
      </c>
      <c r="BZ402" s="119">
        <f t="shared" si="458"/>
        <v>0.61009224807908236</v>
      </c>
      <c r="CA402" s="119">
        <f t="shared" si="458"/>
        <v>0.61009224807908236</v>
      </c>
      <c r="CB402" s="119">
        <f t="shared" si="458"/>
        <v>0.61009224807908236</v>
      </c>
      <c r="CC402" s="119">
        <f t="shared" si="458"/>
        <v>0.61009224807908236</v>
      </c>
      <c r="CD402" s="119">
        <f t="shared" si="458"/>
        <v>0.61009224807908236</v>
      </c>
    </row>
    <row r="403" spans="2:86" outlineLevel="1">
      <c r="B403" s="62"/>
      <c r="E403" s="62" t="s">
        <v>254</v>
      </c>
      <c r="J403" t="s">
        <v>83</v>
      </c>
      <c r="K403" s="97" t="str">
        <f t="array" ref="K403">IF(OR(L403:BM403&lt;0,L403:BM403&gt;1),"error","ok")</f>
        <v>ok</v>
      </c>
      <c r="R403" s="119">
        <f t="shared" ref="R403:AV403" si="459">R390*R388^2/R402</f>
        <v>0</v>
      </c>
      <c r="S403" s="119">
        <f t="shared" si="459"/>
        <v>0</v>
      </c>
      <c r="T403" s="119">
        <f t="shared" si="459"/>
        <v>0</v>
      </c>
      <c r="U403" s="119">
        <f t="shared" si="459"/>
        <v>0</v>
      </c>
      <c r="V403" s="119">
        <f t="shared" si="459"/>
        <v>0</v>
      </c>
      <c r="W403" s="119">
        <f t="shared" si="459"/>
        <v>0</v>
      </c>
      <c r="X403" s="119">
        <f t="shared" si="459"/>
        <v>3.7642199821887211E-3</v>
      </c>
      <c r="Y403" s="119">
        <f t="shared" si="459"/>
        <v>1.4916524967225236E-2</v>
      </c>
      <c r="Z403" s="119">
        <f t="shared" si="459"/>
        <v>3.3152751559021476E-2</v>
      </c>
      <c r="AA403" s="119">
        <f t="shared" si="459"/>
        <v>5.8048314211670921E-2</v>
      </c>
      <c r="AB403" s="119">
        <f t="shared" si="459"/>
        <v>8.9067879181552428E-2</v>
      </c>
      <c r="AC403" s="119">
        <f t="shared" si="459"/>
        <v>8.9067879181552428E-2</v>
      </c>
      <c r="AD403" s="119">
        <f t="shared" si="459"/>
        <v>8.9067879181552428E-2</v>
      </c>
      <c r="AE403" s="119">
        <f t="shared" si="459"/>
        <v>8.9067879181552428E-2</v>
      </c>
      <c r="AF403" s="119">
        <f t="shared" si="459"/>
        <v>8.9067879181552428E-2</v>
      </c>
      <c r="AG403" s="119">
        <f t="shared" si="459"/>
        <v>8.9067879181552428E-2</v>
      </c>
      <c r="AH403" s="119">
        <f t="shared" si="459"/>
        <v>8.9067879181552428E-2</v>
      </c>
      <c r="AI403" s="119">
        <f t="shared" si="459"/>
        <v>8.9067879181552428E-2</v>
      </c>
      <c r="AJ403" s="119">
        <f t="shared" si="459"/>
        <v>8.9067879181552428E-2</v>
      </c>
      <c r="AK403" s="119">
        <f t="shared" si="459"/>
        <v>8.9067879181552428E-2</v>
      </c>
      <c r="AL403" s="119">
        <f t="shared" si="459"/>
        <v>8.9067879181552428E-2</v>
      </c>
      <c r="AM403" s="119">
        <f t="shared" si="459"/>
        <v>8.9067879181552428E-2</v>
      </c>
      <c r="AN403" s="119">
        <f t="shared" si="459"/>
        <v>8.9067879181552428E-2</v>
      </c>
      <c r="AO403" s="119">
        <f t="shared" si="459"/>
        <v>8.9067879181552428E-2</v>
      </c>
      <c r="AP403" s="119">
        <f t="shared" si="459"/>
        <v>8.9067879181552428E-2</v>
      </c>
      <c r="AQ403" s="119">
        <f t="shared" si="459"/>
        <v>8.9067879181552428E-2</v>
      </c>
      <c r="AR403" s="119">
        <f t="shared" si="459"/>
        <v>8.9067879181552428E-2</v>
      </c>
      <c r="AS403" s="119">
        <f t="shared" si="459"/>
        <v>8.9067879181552428E-2</v>
      </c>
      <c r="AT403" s="119">
        <f t="shared" si="459"/>
        <v>8.9067879181552428E-2</v>
      </c>
      <c r="AU403" s="119">
        <f t="shared" si="459"/>
        <v>8.9067879181552428E-2</v>
      </c>
      <c r="AV403" s="119">
        <f t="shared" si="459"/>
        <v>8.9067879181552428E-2</v>
      </c>
      <c r="AW403" s="119">
        <f t="shared" ref="AW403:BM403" si="460">AW390*AW388^2/AW402</f>
        <v>8.9067879181552428E-2</v>
      </c>
      <c r="AX403" s="119">
        <f t="shared" si="460"/>
        <v>8.9067879181552428E-2</v>
      </c>
      <c r="AY403" s="119">
        <f t="shared" si="460"/>
        <v>8.9067879181552428E-2</v>
      </c>
      <c r="AZ403" s="119">
        <f t="shared" si="460"/>
        <v>8.9067879181552428E-2</v>
      </c>
      <c r="BA403" s="119">
        <f t="shared" si="460"/>
        <v>8.9067879181552428E-2</v>
      </c>
      <c r="BB403" s="119">
        <f t="shared" si="460"/>
        <v>8.9067879181552428E-2</v>
      </c>
      <c r="BC403" s="119">
        <f t="shared" si="460"/>
        <v>8.9067879181552428E-2</v>
      </c>
      <c r="BD403" s="119">
        <f t="shared" si="460"/>
        <v>8.9067879181552428E-2</v>
      </c>
      <c r="BE403" s="119">
        <f t="shared" si="460"/>
        <v>8.9067879181552428E-2</v>
      </c>
      <c r="BF403" s="119">
        <f t="shared" si="460"/>
        <v>8.9067879181552428E-2</v>
      </c>
      <c r="BG403" s="119">
        <f t="shared" si="460"/>
        <v>8.9067879181552428E-2</v>
      </c>
      <c r="BH403" s="119">
        <f t="shared" si="460"/>
        <v>8.9067879181552428E-2</v>
      </c>
      <c r="BI403" s="119">
        <f t="shared" si="460"/>
        <v>8.9067879181552428E-2</v>
      </c>
      <c r="BJ403" s="119">
        <f t="shared" si="460"/>
        <v>8.9067879181552428E-2</v>
      </c>
      <c r="BK403" s="119">
        <f t="shared" si="460"/>
        <v>8.9067879181552428E-2</v>
      </c>
      <c r="BL403" s="119">
        <f t="shared" si="460"/>
        <v>8.9067879181552428E-2</v>
      </c>
      <c r="BM403" s="119">
        <f t="shared" si="460"/>
        <v>8.9067879181552428E-2</v>
      </c>
      <c r="BN403" s="119">
        <f>BN390*BN388^2/BN402</f>
        <v>8.9067879181552428E-2</v>
      </c>
      <c r="BO403" s="119">
        <f>BO390*BO388^2/BO402</f>
        <v>8.9067879181552428E-2</v>
      </c>
      <c r="BP403" s="119">
        <f>BP390*BP388^2/BP402</f>
        <v>8.9067879181552428E-2</v>
      </c>
      <c r="BQ403" s="119">
        <f t="shared" ref="BQ403:CD403" si="461">BQ390*BQ388^2/BQ402</f>
        <v>8.9067879181552428E-2</v>
      </c>
      <c r="BR403" s="119">
        <f t="shared" si="461"/>
        <v>8.9067879181552428E-2</v>
      </c>
      <c r="BS403" s="119">
        <f t="shared" si="461"/>
        <v>8.9067879181552428E-2</v>
      </c>
      <c r="BT403" s="119">
        <f t="shared" si="461"/>
        <v>8.9067879181552428E-2</v>
      </c>
      <c r="BU403" s="119">
        <f t="shared" si="461"/>
        <v>8.9067879181552428E-2</v>
      </c>
      <c r="BV403" s="119">
        <f t="shared" si="461"/>
        <v>8.9067879181552428E-2</v>
      </c>
      <c r="BW403" s="119">
        <f t="shared" si="461"/>
        <v>8.9067879181552428E-2</v>
      </c>
      <c r="BX403" s="119">
        <f t="shared" si="461"/>
        <v>8.9067879181552428E-2</v>
      </c>
      <c r="BY403" s="119">
        <f t="shared" si="461"/>
        <v>8.9067879181552428E-2</v>
      </c>
      <c r="BZ403" s="119">
        <f t="shared" si="461"/>
        <v>8.9067879181552428E-2</v>
      </c>
      <c r="CA403" s="119">
        <f t="shared" si="461"/>
        <v>8.9067879181552428E-2</v>
      </c>
      <c r="CB403" s="119">
        <f t="shared" si="461"/>
        <v>8.9067879181552428E-2</v>
      </c>
      <c r="CC403" s="119">
        <f t="shared" si="461"/>
        <v>8.9067879181552428E-2</v>
      </c>
      <c r="CD403" s="119">
        <f t="shared" si="461"/>
        <v>8.9067879181552428E-2</v>
      </c>
    </row>
    <row r="404" spans="2:86" outlineLevel="1">
      <c r="B404" s="62"/>
      <c r="E404" s="62" t="s">
        <v>294</v>
      </c>
      <c r="J404" t="s">
        <v>83</v>
      </c>
      <c r="K404" s="97" t="str">
        <f t="array" ref="K404">IF(OR(L404:BM404&lt;0,L404:BM404&gt;1),"error","ok")</f>
        <v>ok</v>
      </c>
      <c r="R404" s="119">
        <f t="shared" ref="R404:BM404" si="462">R398*R395/R402</f>
        <v>0.5</v>
      </c>
      <c r="S404" s="119">
        <f t="shared" si="462"/>
        <v>0.5</v>
      </c>
      <c r="T404" s="119">
        <f t="shared" si="462"/>
        <v>0.5</v>
      </c>
      <c r="U404" s="119">
        <f t="shared" si="462"/>
        <v>0.5</v>
      </c>
      <c r="V404" s="119">
        <f t="shared" si="462"/>
        <v>0.5</v>
      </c>
      <c r="W404" s="119">
        <f t="shared" si="462"/>
        <v>0.5</v>
      </c>
      <c r="X404" s="119">
        <f t="shared" si="462"/>
        <v>0.49811789000890566</v>
      </c>
      <c r="Y404" s="119">
        <f t="shared" si="462"/>
        <v>0.49254173751638736</v>
      </c>
      <c r="Z404" s="119">
        <f t="shared" si="462"/>
        <v>0.48342362422048929</v>
      </c>
      <c r="AA404" s="119">
        <f t="shared" si="462"/>
        <v>0.47097584289416461</v>
      </c>
      <c r="AB404" s="119">
        <f t="shared" si="462"/>
        <v>0.45546606040922388</v>
      </c>
      <c r="AC404" s="119">
        <f t="shared" si="462"/>
        <v>0.45546606040922388</v>
      </c>
      <c r="AD404" s="119">
        <f t="shared" si="462"/>
        <v>0.45546606040922388</v>
      </c>
      <c r="AE404" s="119">
        <f t="shared" si="462"/>
        <v>0.45546606040922388</v>
      </c>
      <c r="AF404" s="119">
        <f t="shared" si="462"/>
        <v>0.45546606040922388</v>
      </c>
      <c r="AG404" s="119">
        <f t="shared" si="462"/>
        <v>0.45546606040922388</v>
      </c>
      <c r="AH404" s="119">
        <f t="shared" si="462"/>
        <v>0.45546606040922388</v>
      </c>
      <c r="AI404" s="119">
        <f t="shared" si="462"/>
        <v>0.45546606040922388</v>
      </c>
      <c r="AJ404" s="119">
        <f t="shared" si="462"/>
        <v>0.45546606040922388</v>
      </c>
      <c r="AK404" s="119">
        <f t="shared" si="462"/>
        <v>0.45546606040922388</v>
      </c>
      <c r="AL404" s="119">
        <f t="shared" si="462"/>
        <v>0.45546606040922388</v>
      </c>
      <c r="AM404" s="119">
        <f t="shared" si="462"/>
        <v>0.45546606040922388</v>
      </c>
      <c r="AN404" s="119">
        <f t="shared" si="462"/>
        <v>0.45546606040922388</v>
      </c>
      <c r="AO404" s="119">
        <f t="shared" si="462"/>
        <v>0.45546606040922388</v>
      </c>
      <c r="AP404" s="119">
        <f t="shared" si="462"/>
        <v>0.45546606040922388</v>
      </c>
      <c r="AQ404" s="119">
        <f t="shared" si="462"/>
        <v>0.45546606040922388</v>
      </c>
      <c r="AR404" s="119">
        <f t="shared" si="462"/>
        <v>0.45546606040922388</v>
      </c>
      <c r="AS404" s="119">
        <f t="shared" si="462"/>
        <v>0.45546606040922388</v>
      </c>
      <c r="AT404" s="119">
        <f t="shared" si="462"/>
        <v>0.45546606040922388</v>
      </c>
      <c r="AU404" s="119">
        <f t="shared" si="462"/>
        <v>0.45546606040922388</v>
      </c>
      <c r="AV404" s="119">
        <f t="shared" si="462"/>
        <v>0.45546606040922388</v>
      </c>
      <c r="AW404" s="119">
        <f t="shared" si="462"/>
        <v>0.45546606040922388</v>
      </c>
      <c r="AX404" s="119">
        <f t="shared" si="462"/>
        <v>0.45546606040922388</v>
      </c>
      <c r="AY404" s="119">
        <f t="shared" si="462"/>
        <v>0.45546606040922388</v>
      </c>
      <c r="AZ404" s="119">
        <f t="shared" si="462"/>
        <v>0.45546606040922388</v>
      </c>
      <c r="BA404" s="119">
        <f t="shared" si="462"/>
        <v>0.45546606040922388</v>
      </c>
      <c r="BB404" s="119">
        <f t="shared" si="462"/>
        <v>0.45546606040922388</v>
      </c>
      <c r="BC404" s="119">
        <f t="shared" si="462"/>
        <v>0.45546606040922388</v>
      </c>
      <c r="BD404" s="119">
        <f t="shared" si="462"/>
        <v>0.45546606040922388</v>
      </c>
      <c r="BE404" s="119">
        <f t="shared" si="462"/>
        <v>0.45546606040922388</v>
      </c>
      <c r="BF404" s="119">
        <f t="shared" si="462"/>
        <v>0.45546606040922388</v>
      </c>
      <c r="BG404" s="119">
        <f t="shared" si="462"/>
        <v>0.45546606040922388</v>
      </c>
      <c r="BH404" s="119">
        <f t="shared" si="462"/>
        <v>0.45546606040922388</v>
      </c>
      <c r="BI404" s="119">
        <f t="shared" si="462"/>
        <v>0.45546606040922388</v>
      </c>
      <c r="BJ404" s="119">
        <f t="shared" si="462"/>
        <v>0.45546606040922388</v>
      </c>
      <c r="BK404" s="119">
        <f t="shared" si="462"/>
        <v>0.45546606040922388</v>
      </c>
      <c r="BL404" s="119">
        <f t="shared" si="462"/>
        <v>0.45546606040922388</v>
      </c>
      <c r="BM404" s="119">
        <f t="shared" si="462"/>
        <v>0.45546606040922388</v>
      </c>
      <c r="BN404" s="119">
        <f>BN398*BN395/BN402</f>
        <v>0.45546606040922388</v>
      </c>
      <c r="BO404" s="119">
        <f>BO398*BO395/BO402</f>
        <v>0.45546606040922388</v>
      </c>
      <c r="BP404" s="119">
        <f>BP398*BP395/BP402</f>
        <v>0.45546606040922388</v>
      </c>
      <c r="BQ404" s="119">
        <f t="shared" ref="BQ404:CD404" si="463">BQ398*BQ395/BQ402</f>
        <v>0.45546606040922388</v>
      </c>
      <c r="BR404" s="119">
        <f t="shared" si="463"/>
        <v>0.45546606040922388</v>
      </c>
      <c r="BS404" s="119">
        <f t="shared" si="463"/>
        <v>0.45546606040922388</v>
      </c>
      <c r="BT404" s="119">
        <f t="shared" si="463"/>
        <v>0.45546606040922388</v>
      </c>
      <c r="BU404" s="119">
        <f t="shared" si="463"/>
        <v>0.45546606040922388</v>
      </c>
      <c r="BV404" s="119">
        <f t="shared" si="463"/>
        <v>0.45546606040922388</v>
      </c>
      <c r="BW404" s="119">
        <f t="shared" si="463"/>
        <v>0.45546606040922388</v>
      </c>
      <c r="BX404" s="119">
        <f t="shared" si="463"/>
        <v>0.45546606040922388</v>
      </c>
      <c r="BY404" s="119">
        <f t="shared" si="463"/>
        <v>0.45546606040922388</v>
      </c>
      <c r="BZ404" s="119">
        <f t="shared" si="463"/>
        <v>0.45546606040922388</v>
      </c>
      <c r="CA404" s="119">
        <f t="shared" si="463"/>
        <v>0.45546606040922388</v>
      </c>
      <c r="CB404" s="119">
        <f t="shared" si="463"/>
        <v>0.45546606040922388</v>
      </c>
      <c r="CC404" s="119">
        <f t="shared" si="463"/>
        <v>0.45546606040922388</v>
      </c>
      <c r="CD404" s="119">
        <f t="shared" si="463"/>
        <v>0.45546606040922388</v>
      </c>
      <c r="CG404" s="14"/>
      <c r="CH404" s="14"/>
    </row>
    <row r="405" spans="2:86" ht="12" outlineLevel="1">
      <c r="E405" s="81" t="s">
        <v>110</v>
      </c>
      <c r="J405" t="s">
        <v>83</v>
      </c>
      <c r="K405" s="97" t="str">
        <f t="array" ref="K405">IF(AND(R405:BM405=1),"ok","error")</f>
        <v>ok</v>
      </c>
      <c r="R405" s="178">
        <f t="shared" ref="R405:BM405" si="464">R403+R404*(R385-1)</f>
        <v>1</v>
      </c>
      <c r="S405" s="178">
        <f t="shared" si="464"/>
        <v>1</v>
      </c>
      <c r="T405" s="178">
        <f t="shared" si="464"/>
        <v>1</v>
      </c>
      <c r="U405" s="178">
        <f t="shared" si="464"/>
        <v>1</v>
      </c>
      <c r="V405" s="178">
        <f t="shared" si="464"/>
        <v>1</v>
      </c>
      <c r="W405" s="178">
        <f t="shared" si="464"/>
        <v>1</v>
      </c>
      <c r="X405" s="178">
        <f t="shared" si="464"/>
        <v>1</v>
      </c>
      <c r="Y405" s="178">
        <f t="shared" si="464"/>
        <v>1</v>
      </c>
      <c r="Z405" s="178">
        <f t="shared" si="464"/>
        <v>1</v>
      </c>
      <c r="AA405" s="178">
        <f t="shared" si="464"/>
        <v>1.0000000000000002</v>
      </c>
      <c r="AB405" s="178">
        <f t="shared" si="464"/>
        <v>1.0000000000000002</v>
      </c>
      <c r="AC405" s="178">
        <f t="shared" si="464"/>
        <v>1.0000000000000002</v>
      </c>
      <c r="AD405" s="178">
        <f t="shared" si="464"/>
        <v>1.0000000000000002</v>
      </c>
      <c r="AE405" s="178">
        <f t="shared" si="464"/>
        <v>1.0000000000000002</v>
      </c>
      <c r="AF405" s="178">
        <f t="shared" si="464"/>
        <v>1.0000000000000002</v>
      </c>
      <c r="AG405" s="178">
        <f t="shared" si="464"/>
        <v>1.0000000000000002</v>
      </c>
      <c r="AH405" s="178">
        <f t="shared" si="464"/>
        <v>1.0000000000000002</v>
      </c>
      <c r="AI405" s="178">
        <f t="shared" si="464"/>
        <v>1.0000000000000002</v>
      </c>
      <c r="AJ405" s="178">
        <f t="shared" si="464"/>
        <v>1.0000000000000002</v>
      </c>
      <c r="AK405" s="178">
        <f t="shared" si="464"/>
        <v>1.0000000000000002</v>
      </c>
      <c r="AL405" s="178">
        <f t="shared" si="464"/>
        <v>1.0000000000000002</v>
      </c>
      <c r="AM405" s="178">
        <f t="shared" si="464"/>
        <v>1.0000000000000002</v>
      </c>
      <c r="AN405" s="178">
        <f t="shared" si="464"/>
        <v>1.0000000000000002</v>
      </c>
      <c r="AO405" s="178">
        <f t="shared" si="464"/>
        <v>1.0000000000000002</v>
      </c>
      <c r="AP405" s="178">
        <f t="shared" si="464"/>
        <v>1.0000000000000002</v>
      </c>
      <c r="AQ405" s="178">
        <f t="shared" si="464"/>
        <v>1.0000000000000002</v>
      </c>
      <c r="AR405" s="178">
        <f t="shared" si="464"/>
        <v>1.0000000000000002</v>
      </c>
      <c r="AS405" s="178">
        <f t="shared" si="464"/>
        <v>1.0000000000000002</v>
      </c>
      <c r="AT405" s="178">
        <f t="shared" si="464"/>
        <v>1.0000000000000002</v>
      </c>
      <c r="AU405" s="178">
        <f t="shared" si="464"/>
        <v>1.0000000000000002</v>
      </c>
      <c r="AV405" s="178">
        <f t="shared" si="464"/>
        <v>1.0000000000000002</v>
      </c>
      <c r="AW405" s="178">
        <f t="shared" si="464"/>
        <v>1.0000000000000002</v>
      </c>
      <c r="AX405" s="178">
        <f t="shared" si="464"/>
        <v>1.0000000000000002</v>
      </c>
      <c r="AY405" s="178">
        <f t="shared" si="464"/>
        <v>1.0000000000000002</v>
      </c>
      <c r="AZ405" s="178">
        <f t="shared" si="464"/>
        <v>1.0000000000000002</v>
      </c>
      <c r="BA405" s="178">
        <f t="shared" si="464"/>
        <v>1.0000000000000002</v>
      </c>
      <c r="BB405" s="178">
        <f t="shared" si="464"/>
        <v>1.0000000000000002</v>
      </c>
      <c r="BC405" s="178">
        <f t="shared" si="464"/>
        <v>1.0000000000000002</v>
      </c>
      <c r="BD405" s="178">
        <f t="shared" si="464"/>
        <v>1.0000000000000002</v>
      </c>
      <c r="BE405" s="178">
        <f t="shared" si="464"/>
        <v>1.0000000000000002</v>
      </c>
      <c r="BF405" s="178">
        <f t="shared" si="464"/>
        <v>1.0000000000000002</v>
      </c>
      <c r="BG405" s="178">
        <f t="shared" si="464"/>
        <v>1.0000000000000002</v>
      </c>
      <c r="BH405" s="178">
        <f t="shared" si="464"/>
        <v>1.0000000000000002</v>
      </c>
      <c r="BI405" s="178">
        <f t="shared" si="464"/>
        <v>1.0000000000000002</v>
      </c>
      <c r="BJ405" s="178">
        <f t="shared" si="464"/>
        <v>1.0000000000000002</v>
      </c>
      <c r="BK405" s="178">
        <f t="shared" si="464"/>
        <v>1.0000000000000002</v>
      </c>
      <c r="BL405" s="178">
        <f t="shared" si="464"/>
        <v>1.0000000000000002</v>
      </c>
      <c r="BM405" s="178">
        <f t="shared" si="464"/>
        <v>1.0000000000000002</v>
      </c>
      <c r="BN405" s="178">
        <f>BN403+BN404*(BN385-1)</f>
        <v>1.0000000000000002</v>
      </c>
      <c r="BO405" s="178">
        <f>BO403+BO404*(BO385-1)</f>
        <v>1.0000000000000002</v>
      </c>
      <c r="BP405" s="178">
        <f>BP403+BP404*(BP385-1)</f>
        <v>1.0000000000000002</v>
      </c>
      <c r="BQ405" s="178">
        <f t="shared" ref="BQ405:CD405" si="465">BQ403+BQ404*(BQ385-1)</f>
        <v>1.0000000000000002</v>
      </c>
      <c r="BR405" s="178">
        <f t="shared" si="465"/>
        <v>1.0000000000000002</v>
      </c>
      <c r="BS405" s="178">
        <f t="shared" si="465"/>
        <v>1.0000000000000002</v>
      </c>
      <c r="BT405" s="178">
        <f t="shared" si="465"/>
        <v>1.0000000000000002</v>
      </c>
      <c r="BU405" s="178">
        <f t="shared" si="465"/>
        <v>1.0000000000000002</v>
      </c>
      <c r="BV405" s="178">
        <f t="shared" si="465"/>
        <v>1.0000000000000002</v>
      </c>
      <c r="BW405" s="178">
        <f t="shared" si="465"/>
        <v>1.0000000000000002</v>
      </c>
      <c r="BX405" s="178">
        <f t="shared" si="465"/>
        <v>1.0000000000000002</v>
      </c>
      <c r="BY405" s="178">
        <f t="shared" si="465"/>
        <v>1.0000000000000002</v>
      </c>
      <c r="BZ405" s="178">
        <f t="shared" si="465"/>
        <v>1.0000000000000002</v>
      </c>
      <c r="CA405" s="178">
        <f t="shared" si="465"/>
        <v>1.0000000000000002</v>
      </c>
      <c r="CB405" s="178">
        <f t="shared" si="465"/>
        <v>1.0000000000000002</v>
      </c>
      <c r="CC405" s="178">
        <f t="shared" si="465"/>
        <v>1.0000000000000002</v>
      </c>
      <c r="CD405" s="178">
        <f t="shared" si="465"/>
        <v>1.0000000000000002</v>
      </c>
      <c r="CG405" s="14"/>
      <c r="CH405" s="14"/>
    </row>
    <row r="406" spans="2:86" outlineLevel="1"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G406" s="14"/>
      <c r="CH406" s="14"/>
    </row>
    <row r="407" spans="2:86" outlineLevel="1">
      <c r="C407" s="16" t="s">
        <v>302</v>
      </c>
      <c r="BR407"/>
      <c r="BS407"/>
      <c r="CG407" s="14"/>
      <c r="CH407" s="14"/>
    </row>
    <row r="408" spans="2:86" outlineLevel="1">
      <c r="E408" s="62" t="s">
        <v>295</v>
      </c>
      <c r="J408" t="s">
        <v>83</v>
      </c>
      <c r="K408" s="97" t="str">
        <f t="array" ref="K408">IF(OR(L408:BM408&lt;0,L408:BM408&gt;1),"error","ok")</f>
        <v>ok</v>
      </c>
      <c r="R408" s="119">
        <f t="shared" ref="R408:BM408" si="466">1-R402</f>
        <v>0.33333333333333337</v>
      </c>
      <c r="S408" s="119">
        <f t="shared" si="466"/>
        <v>0.33333333333333337</v>
      </c>
      <c r="T408" s="119">
        <f t="shared" si="466"/>
        <v>0.33333333333333337</v>
      </c>
      <c r="U408" s="119">
        <f t="shared" si="466"/>
        <v>0.25</v>
      </c>
      <c r="V408" s="119">
        <f t="shared" si="466"/>
        <v>0.23809523809523814</v>
      </c>
      <c r="W408" s="119">
        <f t="shared" si="466"/>
        <v>0.27027027027027029</v>
      </c>
      <c r="X408" s="119">
        <f t="shared" si="466"/>
        <v>0.30340022836683744</v>
      </c>
      <c r="Y408" s="119">
        <f t="shared" si="466"/>
        <v>0.3313438621970588</v>
      </c>
      <c r="Z408" s="119">
        <f t="shared" si="466"/>
        <v>0.35474369389312665</v>
      </c>
      <c r="AA408" s="119">
        <f t="shared" si="466"/>
        <v>0.37412233712578491</v>
      </c>
      <c r="AB408" s="119">
        <f t="shared" si="466"/>
        <v>0.38990775192091764</v>
      </c>
      <c r="AC408" s="119">
        <f t="shared" si="466"/>
        <v>0.38990775192091764</v>
      </c>
      <c r="AD408" s="119">
        <f t="shared" si="466"/>
        <v>0.38990775192091764</v>
      </c>
      <c r="AE408" s="119">
        <f t="shared" si="466"/>
        <v>0.38990775192091764</v>
      </c>
      <c r="AF408" s="119">
        <f t="shared" si="466"/>
        <v>0.38990775192091764</v>
      </c>
      <c r="AG408" s="119">
        <f t="shared" si="466"/>
        <v>0.38990775192091764</v>
      </c>
      <c r="AH408" s="119">
        <f t="shared" si="466"/>
        <v>0.38990775192091764</v>
      </c>
      <c r="AI408" s="119">
        <f t="shared" si="466"/>
        <v>0.38990775192091764</v>
      </c>
      <c r="AJ408" s="119">
        <f t="shared" si="466"/>
        <v>0.38990775192091764</v>
      </c>
      <c r="AK408" s="119">
        <f t="shared" si="466"/>
        <v>0.38990775192091764</v>
      </c>
      <c r="AL408" s="119">
        <f t="shared" si="466"/>
        <v>0.38990775192091764</v>
      </c>
      <c r="AM408" s="119">
        <f t="shared" si="466"/>
        <v>0.38990775192091764</v>
      </c>
      <c r="AN408" s="119">
        <f t="shared" si="466"/>
        <v>0.38990775192091764</v>
      </c>
      <c r="AO408" s="119">
        <f t="shared" si="466"/>
        <v>0.38990775192091764</v>
      </c>
      <c r="AP408" s="119">
        <f t="shared" si="466"/>
        <v>0.38990775192091764</v>
      </c>
      <c r="AQ408" s="119">
        <f t="shared" si="466"/>
        <v>0.38990775192091764</v>
      </c>
      <c r="AR408" s="119">
        <f t="shared" si="466"/>
        <v>0.38990775192091764</v>
      </c>
      <c r="AS408" s="119">
        <f t="shared" si="466"/>
        <v>0.38990775192091764</v>
      </c>
      <c r="AT408" s="119">
        <f t="shared" si="466"/>
        <v>0.38990775192091764</v>
      </c>
      <c r="AU408" s="119">
        <f t="shared" si="466"/>
        <v>0.38990775192091764</v>
      </c>
      <c r="AV408" s="119">
        <f t="shared" si="466"/>
        <v>0.38990775192091764</v>
      </c>
      <c r="AW408" s="119">
        <f t="shared" si="466"/>
        <v>0.38990775192091764</v>
      </c>
      <c r="AX408" s="119">
        <f t="shared" si="466"/>
        <v>0.38990775192091764</v>
      </c>
      <c r="AY408" s="119">
        <f t="shared" si="466"/>
        <v>0.38990775192091764</v>
      </c>
      <c r="AZ408" s="119">
        <f t="shared" si="466"/>
        <v>0.38990775192091764</v>
      </c>
      <c r="BA408" s="119">
        <f t="shared" si="466"/>
        <v>0.38990775192091764</v>
      </c>
      <c r="BB408" s="119">
        <f t="shared" si="466"/>
        <v>0.38990775192091764</v>
      </c>
      <c r="BC408" s="119">
        <f t="shared" si="466"/>
        <v>0.38990775192091764</v>
      </c>
      <c r="BD408" s="119">
        <f t="shared" si="466"/>
        <v>0.38990775192091764</v>
      </c>
      <c r="BE408" s="119">
        <f t="shared" si="466"/>
        <v>0.38990775192091764</v>
      </c>
      <c r="BF408" s="119">
        <f t="shared" si="466"/>
        <v>0.38990775192091764</v>
      </c>
      <c r="BG408" s="119">
        <f t="shared" si="466"/>
        <v>0.38990775192091764</v>
      </c>
      <c r="BH408" s="119">
        <f t="shared" si="466"/>
        <v>0.38990775192091764</v>
      </c>
      <c r="BI408" s="119">
        <f t="shared" si="466"/>
        <v>0.38990775192091764</v>
      </c>
      <c r="BJ408" s="119">
        <f t="shared" si="466"/>
        <v>0.38990775192091764</v>
      </c>
      <c r="BK408" s="119">
        <f t="shared" si="466"/>
        <v>0.38990775192091764</v>
      </c>
      <c r="BL408" s="119">
        <f t="shared" si="466"/>
        <v>0.38990775192091764</v>
      </c>
      <c r="BM408" s="119">
        <f t="shared" si="466"/>
        <v>0.38990775192091764</v>
      </c>
      <c r="BN408" s="119">
        <f>1-BN402</f>
        <v>0.38990775192091764</v>
      </c>
      <c r="BO408" s="119">
        <f>1-BO402</f>
        <v>0.38990775192091764</v>
      </c>
      <c r="BP408" s="119">
        <f>1-BP402</f>
        <v>0.38990775192091764</v>
      </c>
      <c r="BQ408" s="119">
        <f t="shared" ref="BQ408:CD408" si="467">1-BQ402</f>
        <v>0.38990775192091764</v>
      </c>
      <c r="BR408" s="119">
        <f t="shared" si="467"/>
        <v>0.38990775192091764</v>
      </c>
      <c r="BS408" s="119">
        <f t="shared" si="467"/>
        <v>0.38990775192091764</v>
      </c>
      <c r="BT408" s="119">
        <f t="shared" si="467"/>
        <v>0.38990775192091764</v>
      </c>
      <c r="BU408" s="119">
        <f t="shared" si="467"/>
        <v>0.38990775192091764</v>
      </c>
      <c r="BV408" s="119">
        <f t="shared" si="467"/>
        <v>0.38990775192091764</v>
      </c>
      <c r="BW408" s="119">
        <f t="shared" si="467"/>
        <v>0.38990775192091764</v>
      </c>
      <c r="BX408" s="119">
        <f t="shared" si="467"/>
        <v>0.38990775192091764</v>
      </c>
      <c r="BY408" s="119">
        <f t="shared" si="467"/>
        <v>0.38990775192091764</v>
      </c>
      <c r="BZ408" s="119">
        <f t="shared" si="467"/>
        <v>0.38990775192091764</v>
      </c>
      <c r="CA408" s="119">
        <f t="shared" si="467"/>
        <v>0.38990775192091764</v>
      </c>
      <c r="CB408" s="119">
        <f t="shared" si="467"/>
        <v>0.38990775192091764</v>
      </c>
      <c r="CC408" s="119">
        <f t="shared" si="467"/>
        <v>0.38990775192091764</v>
      </c>
      <c r="CD408" s="119">
        <f t="shared" si="467"/>
        <v>0.38990775192091764</v>
      </c>
      <c r="CG408" s="14"/>
      <c r="CH408" s="14"/>
    </row>
    <row r="409" spans="2:86" outlineLevel="1">
      <c r="E409" s="62" t="s">
        <v>254</v>
      </c>
      <c r="J409" t="s">
        <v>83</v>
      </c>
      <c r="K409" s="97" t="str">
        <f t="array" ref="K409">IF(OR(L409:BM409&lt;0,L409:BM409&gt;1),"error","ok")</f>
        <v>ok</v>
      </c>
      <c r="R409" s="119">
        <f t="shared" ref="R409:AV409" si="468">R392*R388/R408</f>
        <v>0</v>
      </c>
      <c r="S409" s="119">
        <f t="shared" si="468"/>
        <v>0</v>
      </c>
      <c r="T409" s="119">
        <f t="shared" si="468"/>
        <v>0</v>
      </c>
      <c r="U409" s="119">
        <f t="shared" si="468"/>
        <v>0</v>
      </c>
      <c r="V409" s="119">
        <f t="shared" si="468"/>
        <v>0</v>
      </c>
      <c r="W409" s="119">
        <f t="shared" si="468"/>
        <v>0</v>
      </c>
      <c r="X409" s="119">
        <f t="shared" si="468"/>
        <v>9.6828685258964139E-2</v>
      </c>
      <c r="Y409" s="119">
        <f t="shared" si="468"/>
        <v>0.1630510783200908</v>
      </c>
      <c r="Z409" s="119">
        <f t="shared" si="468"/>
        <v>0.21031516352824578</v>
      </c>
      <c r="AA409" s="119">
        <f t="shared" si="468"/>
        <v>0.2450237467018469</v>
      </c>
      <c r="AB409" s="119">
        <f t="shared" si="468"/>
        <v>0.27098814229249008</v>
      </c>
      <c r="AC409" s="119">
        <f t="shared" si="468"/>
        <v>0.27098814229249008</v>
      </c>
      <c r="AD409" s="119">
        <f t="shared" si="468"/>
        <v>0.27098814229249008</v>
      </c>
      <c r="AE409" s="119">
        <f t="shared" si="468"/>
        <v>0.27098814229249008</v>
      </c>
      <c r="AF409" s="119">
        <f t="shared" si="468"/>
        <v>0.27098814229249008</v>
      </c>
      <c r="AG409" s="119">
        <f t="shared" si="468"/>
        <v>0.27098814229249008</v>
      </c>
      <c r="AH409" s="119">
        <f t="shared" si="468"/>
        <v>0.27098814229249008</v>
      </c>
      <c r="AI409" s="119">
        <f t="shared" si="468"/>
        <v>0.27098814229249008</v>
      </c>
      <c r="AJ409" s="119">
        <f t="shared" si="468"/>
        <v>0.27098814229249008</v>
      </c>
      <c r="AK409" s="119">
        <f t="shared" si="468"/>
        <v>0.27098814229249008</v>
      </c>
      <c r="AL409" s="119">
        <f t="shared" si="468"/>
        <v>0.27098814229249008</v>
      </c>
      <c r="AM409" s="119">
        <f t="shared" si="468"/>
        <v>0.27098814229249008</v>
      </c>
      <c r="AN409" s="119">
        <f t="shared" si="468"/>
        <v>0.27098814229249008</v>
      </c>
      <c r="AO409" s="119">
        <f t="shared" si="468"/>
        <v>0.27098814229249008</v>
      </c>
      <c r="AP409" s="119">
        <f t="shared" si="468"/>
        <v>0.27098814229249008</v>
      </c>
      <c r="AQ409" s="119">
        <f t="shared" si="468"/>
        <v>0.27098814229249008</v>
      </c>
      <c r="AR409" s="119">
        <f t="shared" si="468"/>
        <v>0.27098814229249008</v>
      </c>
      <c r="AS409" s="119">
        <f t="shared" si="468"/>
        <v>0.27098814229249008</v>
      </c>
      <c r="AT409" s="119">
        <f t="shared" si="468"/>
        <v>0.27098814229249008</v>
      </c>
      <c r="AU409" s="119">
        <f t="shared" si="468"/>
        <v>0.27098814229249008</v>
      </c>
      <c r="AV409" s="119">
        <f t="shared" si="468"/>
        <v>0.27098814229249008</v>
      </c>
      <c r="AW409" s="119">
        <f t="shared" ref="AW409:BM409" si="469">AW392*AW388/AW408</f>
        <v>0.27098814229249008</v>
      </c>
      <c r="AX409" s="119">
        <f t="shared" si="469"/>
        <v>0.27098814229249008</v>
      </c>
      <c r="AY409" s="119">
        <f t="shared" si="469"/>
        <v>0.27098814229249008</v>
      </c>
      <c r="AZ409" s="119">
        <f t="shared" si="469"/>
        <v>0.27098814229249008</v>
      </c>
      <c r="BA409" s="119">
        <f t="shared" si="469"/>
        <v>0.27098814229249008</v>
      </c>
      <c r="BB409" s="119">
        <f t="shared" si="469"/>
        <v>0.27098814229249008</v>
      </c>
      <c r="BC409" s="119">
        <f t="shared" si="469"/>
        <v>0.27098814229249008</v>
      </c>
      <c r="BD409" s="119">
        <f t="shared" si="469"/>
        <v>0.27098814229249008</v>
      </c>
      <c r="BE409" s="119">
        <f t="shared" si="469"/>
        <v>0.27098814229249008</v>
      </c>
      <c r="BF409" s="119">
        <f t="shared" si="469"/>
        <v>0.27098814229249008</v>
      </c>
      <c r="BG409" s="119">
        <f t="shared" si="469"/>
        <v>0.27098814229249008</v>
      </c>
      <c r="BH409" s="119">
        <f t="shared" si="469"/>
        <v>0.27098814229249008</v>
      </c>
      <c r="BI409" s="119">
        <f t="shared" si="469"/>
        <v>0.27098814229249008</v>
      </c>
      <c r="BJ409" s="119">
        <f t="shared" si="469"/>
        <v>0.27098814229249008</v>
      </c>
      <c r="BK409" s="119">
        <f t="shared" si="469"/>
        <v>0.27098814229249008</v>
      </c>
      <c r="BL409" s="119">
        <f t="shared" si="469"/>
        <v>0.27098814229249008</v>
      </c>
      <c r="BM409" s="119">
        <f t="shared" si="469"/>
        <v>0.27098814229249008</v>
      </c>
      <c r="BN409" s="119">
        <f>BN392*BN388/BN408</f>
        <v>0.27098814229249008</v>
      </c>
      <c r="BO409" s="119">
        <f>BO392*BO388/BO408</f>
        <v>0.27098814229249008</v>
      </c>
      <c r="BP409" s="119">
        <f>BP392*BP388/BP408</f>
        <v>0.27098814229249008</v>
      </c>
      <c r="BQ409" s="119">
        <f t="shared" ref="BQ409:CD409" si="470">BQ392*BQ388/BQ408</f>
        <v>0.27098814229249008</v>
      </c>
      <c r="BR409" s="119">
        <f t="shared" si="470"/>
        <v>0.27098814229249008</v>
      </c>
      <c r="BS409" s="119">
        <f t="shared" si="470"/>
        <v>0.27098814229249008</v>
      </c>
      <c r="BT409" s="119">
        <f t="shared" si="470"/>
        <v>0.27098814229249008</v>
      </c>
      <c r="BU409" s="119">
        <f t="shared" si="470"/>
        <v>0.27098814229249008</v>
      </c>
      <c r="BV409" s="119">
        <f t="shared" si="470"/>
        <v>0.27098814229249008</v>
      </c>
      <c r="BW409" s="119">
        <f t="shared" si="470"/>
        <v>0.27098814229249008</v>
      </c>
      <c r="BX409" s="119">
        <f t="shared" si="470"/>
        <v>0.27098814229249008</v>
      </c>
      <c r="BY409" s="119">
        <f t="shared" si="470"/>
        <v>0.27098814229249008</v>
      </c>
      <c r="BZ409" s="119">
        <f t="shared" si="470"/>
        <v>0.27098814229249008</v>
      </c>
      <c r="CA409" s="119">
        <f t="shared" si="470"/>
        <v>0.27098814229249008</v>
      </c>
      <c r="CB409" s="119">
        <f t="shared" si="470"/>
        <v>0.27098814229249008</v>
      </c>
      <c r="CC409" s="119">
        <f t="shared" si="470"/>
        <v>0.27098814229249008</v>
      </c>
      <c r="CD409" s="119">
        <f t="shared" si="470"/>
        <v>0.27098814229249008</v>
      </c>
      <c r="CG409" s="14"/>
      <c r="CH409" s="14"/>
    </row>
    <row r="410" spans="2:86" outlineLevel="1">
      <c r="E410" s="62" t="s">
        <v>294</v>
      </c>
      <c r="J410" t="s">
        <v>83</v>
      </c>
      <c r="K410" s="97" t="str">
        <f t="array" ref="K410">IF(OR(L410:BM410&lt;0,L410:BM410&gt;1),"error","ok")</f>
        <v>ok</v>
      </c>
      <c r="R410" s="119">
        <f t="shared" ref="R410:BM410" si="471">R399*R395/R408</f>
        <v>0.5</v>
      </c>
      <c r="S410" s="119">
        <f t="shared" si="471"/>
        <v>0.5</v>
      </c>
      <c r="T410" s="119">
        <f t="shared" si="471"/>
        <v>0.5</v>
      </c>
      <c r="U410" s="119">
        <f t="shared" si="471"/>
        <v>0.5</v>
      </c>
      <c r="V410" s="119">
        <f t="shared" si="471"/>
        <v>0.5</v>
      </c>
      <c r="W410" s="119">
        <f t="shared" si="471"/>
        <v>0.5</v>
      </c>
      <c r="X410" s="119">
        <f t="shared" si="471"/>
        <v>0.45158565737051792</v>
      </c>
      <c r="Y410" s="119">
        <f t="shared" si="471"/>
        <v>0.41847446083995465</v>
      </c>
      <c r="Z410" s="119">
        <f t="shared" si="471"/>
        <v>0.39484241823587701</v>
      </c>
      <c r="AA410" s="119">
        <f t="shared" si="471"/>
        <v>0.37748812664907644</v>
      </c>
      <c r="AB410" s="119">
        <f t="shared" si="471"/>
        <v>0.36450592885375482</v>
      </c>
      <c r="AC410" s="119">
        <f t="shared" si="471"/>
        <v>0.36450592885375482</v>
      </c>
      <c r="AD410" s="119">
        <f t="shared" si="471"/>
        <v>0.36450592885375482</v>
      </c>
      <c r="AE410" s="119">
        <f t="shared" si="471"/>
        <v>0.36450592885375482</v>
      </c>
      <c r="AF410" s="119">
        <f t="shared" si="471"/>
        <v>0.36450592885375482</v>
      </c>
      <c r="AG410" s="119">
        <f t="shared" si="471"/>
        <v>0.36450592885375482</v>
      </c>
      <c r="AH410" s="119">
        <f t="shared" si="471"/>
        <v>0.36450592885375482</v>
      </c>
      <c r="AI410" s="119">
        <f t="shared" si="471"/>
        <v>0.36450592885375482</v>
      </c>
      <c r="AJ410" s="119">
        <f t="shared" si="471"/>
        <v>0.36450592885375482</v>
      </c>
      <c r="AK410" s="119">
        <f t="shared" si="471"/>
        <v>0.36450592885375482</v>
      </c>
      <c r="AL410" s="119">
        <f t="shared" si="471"/>
        <v>0.36450592885375482</v>
      </c>
      <c r="AM410" s="119">
        <f t="shared" si="471"/>
        <v>0.36450592885375482</v>
      </c>
      <c r="AN410" s="119">
        <f t="shared" si="471"/>
        <v>0.36450592885375482</v>
      </c>
      <c r="AO410" s="119">
        <f t="shared" si="471"/>
        <v>0.36450592885375482</v>
      </c>
      <c r="AP410" s="119">
        <f t="shared" si="471"/>
        <v>0.36450592885375482</v>
      </c>
      <c r="AQ410" s="119">
        <f t="shared" si="471"/>
        <v>0.36450592885375482</v>
      </c>
      <c r="AR410" s="119">
        <f t="shared" si="471"/>
        <v>0.36450592885375482</v>
      </c>
      <c r="AS410" s="119">
        <f t="shared" si="471"/>
        <v>0.36450592885375482</v>
      </c>
      <c r="AT410" s="119">
        <f t="shared" si="471"/>
        <v>0.36450592885375482</v>
      </c>
      <c r="AU410" s="119">
        <f t="shared" si="471"/>
        <v>0.36450592885375482</v>
      </c>
      <c r="AV410" s="119">
        <f t="shared" si="471"/>
        <v>0.36450592885375482</v>
      </c>
      <c r="AW410" s="119">
        <f t="shared" si="471"/>
        <v>0.36450592885375482</v>
      </c>
      <c r="AX410" s="119">
        <f t="shared" si="471"/>
        <v>0.36450592885375482</v>
      </c>
      <c r="AY410" s="119">
        <f t="shared" si="471"/>
        <v>0.36450592885375482</v>
      </c>
      <c r="AZ410" s="119">
        <f t="shared" si="471"/>
        <v>0.36450592885375482</v>
      </c>
      <c r="BA410" s="119">
        <f t="shared" si="471"/>
        <v>0.36450592885375482</v>
      </c>
      <c r="BB410" s="119">
        <f t="shared" si="471"/>
        <v>0.36450592885375482</v>
      </c>
      <c r="BC410" s="119">
        <f t="shared" si="471"/>
        <v>0.36450592885375482</v>
      </c>
      <c r="BD410" s="119">
        <f t="shared" si="471"/>
        <v>0.36450592885375482</v>
      </c>
      <c r="BE410" s="119">
        <f t="shared" si="471"/>
        <v>0.36450592885375482</v>
      </c>
      <c r="BF410" s="119">
        <f t="shared" si="471"/>
        <v>0.36450592885375482</v>
      </c>
      <c r="BG410" s="119">
        <f t="shared" si="471"/>
        <v>0.36450592885375482</v>
      </c>
      <c r="BH410" s="119">
        <f t="shared" si="471"/>
        <v>0.36450592885375482</v>
      </c>
      <c r="BI410" s="119">
        <f t="shared" si="471"/>
        <v>0.36450592885375482</v>
      </c>
      <c r="BJ410" s="119">
        <f t="shared" si="471"/>
        <v>0.36450592885375482</v>
      </c>
      <c r="BK410" s="119">
        <f t="shared" si="471"/>
        <v>0.36450592885375482</v>
      </c>
      <c r="BL410" s="119">
        <f t="shared" si="471"/>
        <v>0.36450592885375482</v>
      </c>
      <c r="BM410" s="119">
        <f t="shared" si="471"/>
        <v>0.36450592885375482</v>
      </c>
      <c r="BN410" s="119">
        <f>BN399*BN395/BN408</f>
        <v>0.36450592885375482</v>
      </c>
      <c r="BO410" s="119">
        <f>BO399*BO395/BO408</f>
        <v>0.36450592885375482</v>
      </c>
      <c r="BP410" s="119">
        <f>BP399*BP395/BP408</f>
        <v>0.36450592885375482</v>
      </c>
      <c r="BQ410" s="119">
        <f t="shared" ref="BQ410:CD410" si="472">BQ399*BQ395/BQ408</f>
        <v>0.36450592885375482</v>
      </c>
      <c r="BR410" s="119">
        <f t="shared" si="472"/>
        <v>0.36450592885375482</v>
      </c>
      <c r="BS410" s="119">
        <f t="shared" si="472"/>
        <v>0.36450592885375482</v>
      </c>
      <c r="BT410" s="119">
        <f t="shared" si="472"/>
        <v>0.36450592885375482</v>
      </c>
      <c r="BU410" s="119">
        <f t="shared" si="472"/>
        <v>0.36450592885375482</v>
      </c>
      <c r="BV410" s="119">
        <f t="shared" si="472"/>
        <v>0.36450592885375482</v>
      </c>
      <c r="BW410" s="119">
        <f t="shared" si="472"/>
        <v>0.36450592885375482</v>
      </c>
      <c r="BX410" s="119">
        <f t="shared" si="472"/>
        <v>0.36450592885375482</v>
      </c>
      <c r="BY410" s="119">
        <f t="shared" si="472"/>
        <v>0.36450592885375482</v>
      </c>
      <c r="BZ410" s="119">
        <f t="shared" si="472"/>
        <v>0.36450592885375482</v>
      </c>
      <c r="CA410" s="119">
        <f t="shared" si="472"/>
        <v>0.36450592885375482</v>
      </c>
      <c r="CB410" s="119">
        <f t="shared" si="472"/>
        <v>0.36450592885375482</v>
      </c>
      <c r="CC410" s="119">
        <f t="shared" si="472"/>
        <v>0.36450592885375482</v>
      </c>
      <c r="CD410" s="119">
        <f t="shared" si="472"/>
        <v>0.36450592885375482</v>
      </c>
      <c r="CG410" s="14"/>
      <c r="CH410" s="14"/>
    </row>
    <row r="411" spans="2:86" ht="12" outlineLevel="1">
      <c r="E411" s="81" t="s">
        <v>110</v>
      </c>
      <c r="K411" s="97" t="str">
        <f t="array" ref="K411">IF(AND(R411:BM411=1),"ok","error")</f>
        <v>ok</v>
      </c>
      <c r="R411" s="178">
        <f t="shared" ref="R411:BM411" si="473">R409+R410*(R385-1)</f>
        <v>1</v>
      </c>
      <c r="S411" s="178">
        <f t="shared" si="473"/>
        <v>1</v>
      </c>
      <c r="T411" s="178">
        <f t="shared" si="473"/>
        <v>1</v>
      </c>
      <c r="U411" s="178">
        <f t="shared" si="473"/>
        <v>1</v>
      </c>
      <c r="V411" s="178">
        <f t="shared" si="473"/>
        <v>1</v>
      </c>
      <c r="W411" s="178">
        <f t="shared" si="473"/>
        <v>1</v>
      </c>
      <c r="X411" s="178">
        <f t="shared" si="473"/>
        <v>1</v>
      </c>
      <c r="Y411" s="178">
        <f t="shared" si="473"/>
        <v>1</v>
      </c>
      <c r="Z411" s="178">
        <f t="shared" si="473"/>
        <v>0.99999999999999978</v>
      </c>
      <c r="AA411" s="178">
        <f t="shared" si="473"/>
        <v>0.99999999999999978</v>
      </c>
      <c r="AB411" s="178">
        <f t="shared" si="473"/>
        <v>0.99999999999999978</v>
      </c>
      <c r="AC411" s="178">
        <f t="shared" si="473"/>
        <v>0.99999999999999978</v>
      </c>
      <c r="AD411" s="178">
        <f t="shared" si="473"/>
        <v>0.99999999999999978</v>
      </c>
      <c r="AE411" s="178">
        <f t="shared" si="473"/>
        <v>0.99999999999999978</v>
      </c>
      <c r="AF411" s="178">
        <f t="shared" si="473"/>
        <v>0.99999999999999978</v>
      </c>
      <c r="AG411" s="178">
        <f t="shared" si="473"/>
        <v>0.99999999999999978</v>
      </c>
      <c r="AH411" s="178">
        <f t="shared" si="473"/>
        <v>0.99999999999999978</v>
      </c>
      <c r="AI411" s="178">
        <f t="shared" si="473"/>
        <v>0.99999999999999978</v>
      </c>
      <c r="AJ411" s="178">
        <f t="shared" si="473"/>
        <v>0.99999999999999978</v>
      </c>
      <c r="AK411" s="178">
        <f t="shared" si="473"/>
        <v>0.99999999999999978</v>
      </c>
      <c r="AL411" s="178">
        <f t="shared" si="473"/>
        <v>0.99999999999999978</v>
      </c>
      <c r="AM411" s="178">
        <f t="shared" si="473"/>
        <v>0.99999999999999978</v>
      </c>
      <c r="AN411" s="178">
        <f t="shared" si="473"/>
        <v>0.99999999999999978</v>
      </c>
      <c r="AO411" s="178">
        <f t="shared" si="473"/>
        <v>0.99999999999999978</v>
      </c>
      <c r="AP411" s="178">
        <f t="shared" si="473"/>
        <v>0.99999999999999978</v>
      </c>
      <c r="AQ411" s="178">
        <f t="shared" si="473"/>
        <v>0.99999999999999978</v>
      </c>
      <c r="AR411" s="178">
        <f t="shared" si="473"/>
        <v>0.99999999999999978</v>
      </c>
      <c r="AS411" s="178">
        <f t="shared" si="473"/>
        <v>0.99999999999999978</v>
      </c>
      <c r="AT411" s="178">
        <f t="shared" si="473"/>
        <v>0.99999999999999978</v>
      </c>
      <c r="AU411" s="178">
        <f t="shared" si="473"/>
        <v>0.99999999999999978</v>
      </c>
      <c r="AV411" s="178">
        <f t="shared" si="473"/>
        <v>0.99999999999999978</v>
      </c>
      <c r="AW411" s="178">
        <f t="shared" si="473"/>
        <v>0.99999999999999978</v>
      </c>
      <c r="AX411" s="178">
        <f t="shared" si="473"/>
        <v>0.99999999999999978</v>
      </c>
      <c r="AY411" s="178">
        <f t="shared" si="473"/>
        <v>0.99999999999999978</v>
      </c>
      <c r="AZ411" s="178">
        <f t="shared" si="473"/>
        <v>0.99999999999999978</v>
      </c>
      <c r="BA411" s="178">
        <f t="shared" si="473"/>
        <v>0.99999999999999978</v>
      </c>
      <c r="BB411" s="178">
        <f t="shared" si="473"/>
        <v>0.99999999999999978</v>
      </c>
      <c r="BC411" s="178">
        <f t="shared" si="473"/>
        <v>0.99999999999999978</v>
      </c>
      <c r="BD411" s="178">
        <f t="shared" si="473"/>
        <v>0.99999999999999978</v>
      </c>
      <c r="BE411" s="178">
        <f t="shared" si="473"/>
        <v>0.99999999999999978</v>
      </c>
      <c r="BF411" s="178">
        <f t="shared" si="473"/>
        <v>0.99999999999999978</v>
      </c>
      <c r="BG411" s="178">
        <f t="shared" si="473"/>
        <v>0.99999999999999978</v>
      </c>
      <c r="BH411" s="178">
        <f t="shared" si="473"/>
        <v>0.99999999999999978</v>
      </c>
      <c r="BI411" s="178">
        <f t="shared" si="473"/>
        <v>0.99999999999999978</v>
      </c>
      <c r="BJ411" s="178">
        <f t="shared" si="473"/>
        <v>0.99999999999999978</v>
      </c>
      <c r="BK411" s="178">
        <f t="shared" si="473"/>
        <v>0.99999999999999978</v>
      </c>
      <c r="BL411" s="178">
        <f t="shared" si="473"/>
        <v>0.99999999999999978</v>
      </c>
      <c r="BM411" s="178">
        <f t="shared" si="473"/>
        <v>0.99999999999999978</v>
      </c>
      <c r="BN411" s="178">
        <f>BN409+BN410*(BN385-1)</f>
        <v>0.99999999999999978</v>
      </c>
      <c r="BO411" s="178">
        <f>BO409+BO410*(BO385-1)</f>
        <v>0.99999999999999978</v>
      </c>
      <c r="BP411" s="178">
        <f>BP409+BP410*(BP385-1)</f>
        <v>0.99999999999999978</v>
      </c>
      <c r="BQ411" s="178">
        <f t="shared" ref="BQ411:CD411" si="474">BQ409+BQ410*(BQ385-1)</f>
        <v>0.99999999999999978</v>
      </c>
      <c r="BR411" s="178">
        <f t="shared" si="474"/>
        <v>0.99999999999999978</v>
      </c>
      <c r="BS411" s="178">
        <f t="shared" si="474"/>
        <v>0.99999999999999978</v>
      </c>
      <c r="BT411" s="178">
        <f t="shared" si="474"/>
        <v>0.99999999999999978</v>
      </c>
      <c r="BU411" s="178">
        <f t="shared" si="474"/>
        <v>0.99999999999999978</v>
      </c>
      <c r="BV411" s="178">
        <f t="shared" si="474"/>
        <v>0.99999999999999978</v>
      </c>
      <c r="BW411" s="178">
        <f t="shared" si="474"/>
        <v>0.99999999999999978</v>
      </c>
      <c r="BX411" s="178">
        <f t="shared" si="474"/>
        <v>0.99999999999999978</v>
      </c>
      <c r="BY411" s="178">
        <f t="shared" si="474"/>
        <v>0.99999999999999978</v>
      </c>
      <c r="BZ411" s="178">
        <f t="shared" si="474"/>
        <v>0.99999999999999978</v>
      </c>
      <c r="CA411" s="178">
        <f t="shared" si="474"/>
        <v>0.99999999999999978</v>
      </c>
      <c r="CB411" s="178">
        <f t="shared" si="474"/>
        <v>0.99999999999999978</v>
      </c>
      <c r="CC411" s="178">
        <f t="shared" si="474"/>
        <v>0.99999999999999978</v>
      </c>
      <c r="CD411" s="178">
        <f t="shared" si="474"/>
        <v>0.99999999999999978</v>
      </c>
      <c r="CG411" s="14"/>
      <c r="CH411" s="14"/>
    </row>
    <row r="412" spans="2:86" outlineLevel="1">
      <c r="E412" s="16"/>
      <c r="BR412"/>
      <c r="BS412"/>
      <c r="CG412" s="14"/>
      <c r="CH412" s="14"/>
    </row>
    <row r="413" spans="2:86" outlineLevel="1">
      <c r="B413" s="86" t="s">
        <v>299</v>
      </c>
      <c r="BR413"/>
      <c r="BS413"/>
      <c r="CG413" s="14"/>
      <c r="CH413" s="14"/>
    </row>
    <row r="414" spans="2:86" outlineLevel="1">
      <c r="BR414"/>
      <c r="BS414"/>
      <c r="CG414" s="14"/>
      <c r="CH414" s="14"/>
    </row>
    <row r="415" spans="2:86" outlineLevel="1">
      <c r="C415" s="16" t="s">
        <v>300</v>
      </c>
      <c r="BR415"/>
      <c r="BS415"/>
      <c r="CG415" s="14"/>
      <c r="CH415" s="14"/>
    </row>
    <row r="416" spans="2:86" outlineLevel="1">
      <c r="E416" s="200" t="s">
        <v>231</v>
      </c>
      <c r="J416" t="s">
        <v>83</v>
      </c>
      <c r="K416" s="97" t="str">
        <f t="array" ref="K416">IF(OR(L416:BM416&lt;0,L416:BM416&gt;1),"error","ok")</f>
        <v>ok</v>
      </c>
      <c r="R416" s="171">
        <f t="shared" ref="R416:AV416" si="475">R408</f>
        <v>0.33333333333333337</v>
      </c>
      <c r="S416" s="171">
        <f t="shared" si="475"/>
        <v>0.33333333333333337</v>
      </c>
      <c r="T416" s="171">
        <f t="shared" si="475"/>
        <v>0.33333333333333337</v>
      </c>
      <c r="U416" s="171">
        <f t="shared" si="475"/>
        <v>0.25</v>
      </c>
      <c r="V416" s="171">
        <f t="shared" si="475"/>
        <v>0.23809523809523814</v>
      </c>
      <c r="W416" s="171">
        <f t="shared" si="475"/>
        <v>0.27027027027027029</v>
      </c>
      <c r="X416" s="171">
        <f t="shared" si="475"/>
        <v>0.30340022836683744</v>
      </c>
      <c r="Y416" s="171">
        <f t="shared" si="475"/>
        <v>0.3313438621970588</v>
      </c>
      <c r="Z416" s="171">
        <f t="shared" si="475"/>
        <v>0.35474369389312665</v>
      </c>
      <c r="AA416" s="171">
        <f t="shared" si="475"/>
        <v>0.37412233712578491</v>
      </c>
      <c r="AB416" s="171">
        <f t="shared" si="475"/>
        <v>0.38990775192091764</v>
      </c>
      <c r="AC416" s="171">
        <f t="shared" si="475"/>
        <v>0.38990775192091764</v>
      </c>
      <c r="AD416" s="171">
        <f t="shared" si="475"/>
        <v>0.38990775192091764</v>
      </c>
      <c r="AE416" s="171">
        <f t="shared" si="475"/>
        <v>0.38990775192091764</v>
      </c>
      <c r="AF416" s="171">
        <f t="shared" si="475"/>
        <v>0.38990775192091764</v>
      </c>
      <c r="AG416" s="171">
        <f t="shared" si="475"/>
        <v>0.38990775192091764</v>
      </c>
      <c r="AH416" s="171">
        <f t="shared" si="475"/>
        <v>0.38990775192091764</v>
      </c>
      <c r="AI416" s="171">
        <f t="shared" si="475"/>
        <v>0.38990775192091764</v>
      </c>
      <c r="AJ416" s="171">
        <f t="shared" si="475"/>
        <v>0.38990775192091764</v>
      </c>
      <c r="AK416" s="171">
        <f t="shared" si="475"/>
        <v>0.38990775192091764</v>
      </c>
      <c r="AL416" s="171">
        <f t="shared" si="475"/>
        <v>0.38990775192091764</v>
      </c>
      <c r="AM416" s="171">
        <f t="shared" si="475"/>
        <v>0.38990775192091764</v>
      </c>
      <c r="AN416" s="171">
        <f t="shared" si="475"/>
        <v>0.38990775192091764</v>
      </c>
      <c r="AO416" s="171">
        <f t="shared" si="475"/>
        <v>0.38990775192091764</v>
      </c>
      <c r="AP416" s="171">
        <f t="shared" si="475"/>
        <v>0.38990775192091764</v>
      </c>
      <c r="AQ416" s="171">
        <f t="shared" si="475"/>
        <v>0.38990775192091764</v>
      </c>
      <c r="AR416" s="171">
        <f t="shared" si="475"/>
        <v>0.38990775192091764</v>
      </c>
      <c r="AS416" s="171">
        <f t="shared" si="475"/>
        <v>0.38990775192091764</v>
      </c>
      <c r="AT416" s="171">
        <f t="shared" si="475"/>
        <v>0.38990775192091764</v>
      </c>
      <c r="AU416" s="171">
        <f t="shared" si="475"/>
        <v>0.38990775192091764</v>
      </c>
      <c r="AV416" s="171">
        <f t="shared" si="475"/>
        <v>0.38990775192091764</v>
      </c>
      <c r="AW416" s="171">
        <f t="shared" ref="AW416:BM416" si="476">AW408</f>
        <v>0.38990775192091764</v>
      </c>
      <c r="AX416" s="171">
        <f t="shared" si="476"/>
        <v>0.38990775192091764</v>
      </c>
      <c r="AY416" s="171">
        <f t="shared" si="476"/>
        <v>0.38990775192091764</v>
      </c>
      <c r="AZ416" s="171">
        <f t="shared" si="476"/>
        <v>0.38990775192091764</v>
      </c>
      <c r="BA416" s="171">
        <f t="shared" si="476"/>
        <v>0.38990775192091764</v>
      </c>
      <c r="BB416" s="171">
        <f t="shared" si="476"/>
        <v>0.38990775192091764</v>
      </c>
      <c r="BC416" s="171">
        <f t="shared" si="476"/>
        <v>0.38990775192091764</v>
      </c>
      <c r="BD416" s="171">
        <f t="shared" si="476"/>
        <v>0.38990775192091764</v>
      </c>
      <c r="BE416" s="171">
        <f t="shared" si="476"/>
        <v>0.38990775192091764</v>
      </c>
      <c r="BF416" s="171">
        <f t="shared" si="476"/>
        <v>0.38990775192091764</v>
      </c>
      <c r="BG416" s="171">
        <f t="shared" si="476"/>
        <v>0.38990775192091764</v>
      </c>
      <c r="BH416" s="171">
        <f t="shared" si="476"/>
        <v>0.38990775192091764</v>
      </c>
      <c r="BI416" s="171">
        <f t="shared" si="476"/>
        <v>0.38990775192091764</v>
      </c>
      <c r="BJ416" s="171">
        <f t="shared" si="476"/>
        <v>0.38990775192091764</v>
      </c>
      <c r="BK416" s="171">
        <f t="shared" si="476"/>
        <v>0.38990775192091764</v>
      </c>
      <c r="BL416" s="171">
        <f t="shared" si="476"/>
        <v>0.38990775192091764</v>
      </c>
      <c r="BM416" s="171">
        <f t="shared" si="476"/>
        <v>0.38990775192091764</v>
      </c>
      <c r="BN416" s="171">
        <f>BN408</f>
        <v>0.38990775192091764</v>
      </c>
      <c r="BO416" s="171">
        <f>BO408</f>
        <v>0.38990775192091764</v>
      </c>
      <c r="BP416" s="171">
        <f>BP408</f>
        <v>0.38990775192091764</v>
      </c>
      <c r="BQ416" s="171">
        <f t="shared" ref="BQ416:CD416" si="477">BQ408</f>
        <v>0.38990775192091764</v>
      </c>
      <c r="BR416" s="171">
        <f t="shared" si="477"/>
        <v>0.38990775192091764</v>
      </c>
      <c r="BS416" s="171">
        <f t="shared" si="477"/>
        <v>0.38990775192091764</v>
      </c>
      <c r="BT416" s="171">
        <f t="shared" si="477"/>
        <v>0.38990775192091764</v>
      </c>
      <c r="BU416" s="171">
        <f t="shared" si="477"/>
        <v>0.38990775192091764</v>
      </c>
      <c r="BV416" s="171">
        <f t="shared" si="477"/>
        <v>0.38990775192091764</v>
      </c>
      <c r="BW416" s="171">
        <f t="shared" si="477"/>
        <v>0.38990775192091764</v>
      </c>
      <c r="BX416" s="171">
        <f t="shared" si="477"/>
        <v>0.38990775192091764</v>
      </c>
      <c r="BY416" s="171">
        <f t="shared" si="477"/>
        <v>0.38990775192091764</v>
      </c>
      <c r="BZ416" s="171">
        <f t="shared" si="477"/>
        <v>0.38990775192091764</v>
      </c>
      <c r="CA416" s="171">
        <f t="shared" si="477"/>
        <v>0.38990775192091764</v>
      </c>
      <c r="CB416" s="171">
        <f t="shared" si="477"/>
        <v>0.38990775192091764</v>
      </c>
      <c r="CC416" s="171">
        <f t="shared" si="477"/>
        <v>0.38990775192091764</v>
      </c>
      <c r="CD416" s="171">
        <f t="shared" si="477"/>
        <v>0.38990775192091764</v>
      </c>
      <c r="CG416" s="14"/>
      <c r="CH416" s="14"/>
    </row>
    <row r="417" spans="1:86" outlineLevel="1">
      <c r="E417" s="62" t="s">
        <v>385</v>
      </c>
      <c r="J417" t="s">
        <v>83</v>
      </c>
      <c r="K417" s="97" t="str">
        <f t="array" ref="K417">IF(OR(L417:BM417&lt;0,L417:BM417&gt;1),"error","ok")</f>
        <v>ok</v>
      </c>
      <c r="R417" s="70">
        <f t="shared" ref="R417:BM417" si="478">R395*R388/(1-R395)*(R385-1)</f>
        <v>0</v>
      </c>
      <c r="S417" s="70">
        <f t="shared" si="478"/>
        <v>0</v>
      </c>
      <c r="T417" s="70">
        <f t="shared" si="478"/>
        <v>0</v>
      </c>
      <c r="U417" s="70">
        <f t="shared" si="478"/>
        <v>0</v>
      </c>
      <c r="V417" s="70">
        <f t="shared" si="478"/>
        <v>0</v>
      </c>
      <c r="W417" s="70">
        <f t="shared" si="478"/>
        <v>0</v>
      </c>
      <c r="X417" s="70">
        <f t="shared" si="478"/>
        <v>6.0031007751937968E-2</v>
      </c>
      <c r="Y417" s="70">
        <f t="shared" si="478"/>
        <v>0.11260150375939848</v>
      </c>
      <c r="Z417" s="70">
        <f t="shared" si="478"/>
        <v>0.15836496350364956</v>
      </c>
      <c r="AA417" s="70">
        <f t="shared" si="478"/>
        <v>0.19790070921985811</v>
      </c>
      <c r="AB417" s="70">
        <f t="shared" si="478"/>
        <v>0.2317241379310345</v>
      </c>
      <c r="AC417" s="70">
        <f t="shared" si="478"/>
        <v>0.2317241379310345</v>
      </c>
      <c r="AD417" s="70">
        <f t="shared" si="478"/>
        <v>0.2317241379310345</v>
      </c>
      <c r="AE417" s="70">
        <f t="shared" si="478"/>
        <v>0.2317241379310345</v>
      </c>
      <c r="AF417" s="70">
        <f t="shared" si="478"/>
        <v>0.2317241379310345</v>
      </c>
      <c r="AG417" s="70">
        <f t="shared" si="478"/>
        <v>0.2317241379310345</v>
      </c>
      <c r="AH417" s="70">
        <f t="shared" si="478"/>
        <v>0.2317241379310345</v>
      </c>
      <c r="AI417" s="70">
        <f t="shared" si="478"/>
        <v>0.2317241379310345</v>
      </c>
      <c r="AJ417" s="70">
        <f t="shared" si="478"/>
        <v>0.2317241379310345</v>
      </c>
      <c r="AK417" s="70">
        <f t="shared" si="478"/>
        <v>0.2317241379310345</v>
      </c>
      <c r="AL417" s="70">
        <f t="shared" si="478"/>
        <v>0.2317241379310345</v>
      </c>
      <c r="AM417" s="70">
        <f t="shared" si="478"/>
        <v>0.2317241379310345</v>
      </c>
      <c r="AN417" s="70">
        <f t="shared" si="478"/>
        <v>0.2317241379310345</v>
      </c>
      <c r="AO417" s="70">
        <f t="shared" si="478"/>
        <v>0.2317241379310345</v>
      </c>
      <c r="AP417" s="70">
        <f t="shared" si="478"/>
        <v>0.2317241379310345</v>
      </c>
      <c r="AQ417" s="70">
        <f t="shared" si="478"/>
        <v>0.2317241379310345</v>
      </c>
      <c r="AR417" s="70">
        <f t="shared" si="478"/>
        <v>0.2317241379310345</v>
      </c>
      <c r="AS417" s="70">
        <f t="shared" si="478"/>
        <v>0.2317241379310345</v>
      </c>
      <c r="AT417" s="70">
        <f t="shared" si="478"/>
        <v>0.2317241379310345</v>
      </c>
      <c r="AU417" s="70">
        <f t="shared" si="478"/>
        <v>0.2317241379310345</v>
      </c>
      <c r="AV417" s="70">
        <f t="shared" si="478"/>
        <v>0.2317241379310345</v>
      </c>
      <c r="AW417" s="70">
        <f t="shared" si="478"/>
        <v>0.2317241379310345</v>
      </c>
      <c r="AX417" s="70">
        <f t="shared" si="478"/>
        <v>0.2317241379310345</v>
      </c>
      <c r="AY417" s="70">
        <f t="shared" si="478"/>
        <v>0.2317241379310345</v>
      </c>
      <c r="AZ417" s="70">
        <f t="shared" si="478"/>
        <v>0.2317241379310345</v>
      </c>
      <c r="BA417" s="70">
        <f t="shared" si="478"/>
        <v>0.2317241379310345</v>
      </c>
      <c r="BB417" s="70">
        <f t="shared" si="478"/>
        <v>0.2317241379310345</v>
      </c>
      <c r="BC417" s="70">
        <f t="shared" si="478"/>
        <v>0.2317241379310345</v>
      </c>
      <c r="BD417" s="70">
        <f t="shared" si="478"/>
        <v>0.2317241379310345</v>
      </c>
      <c r="BE417" s="70">
        <f t="shared" si="478"/>
        <v>0.2317241379310345</v>
      </c>
      <c r="BF417" s="70">
        <f t="shared" si="478"/>
        <v>0.2317241379310345</v>
      </c>
      <c r="BG417" s="70">
        <f t="shared" si="478"/>
        <v>0.2317241379310345</v>
      </c>
      <c r="BH417" s="70">
        <f t="shared" si="478"/>
        <v>0.2317241379310345</v>
      </c>
      <c r="BI417" s="70">
        <f t="shared" si="478"/>
        <v>0.2317241379310345</v>
      </c>
      <c r="BJ417" s="70">
        <f t="shared" si="478"/>
        <v>0.2317241379310345</v>
      </c>
      <c r="BK417" s="70">
        <f t="shared" si="478"/>
        <v>0.2317241379310345</v>
      </c>
      <c r="BL417" s="70">
        <f t="shared" si="478"/>
        <v>0.2317241379310345</v>
      </c>
      <c r="BM417" s="70">
        <f t="shared" si="478"/>
        <v>0.2317241379310345</v>
      </c>
      <c r="BN417" s="70">
        <f>BN395*BN388/(1-BN395)*(BN385-1)</f>
        <v>0.2317241379310345</v>
      </c>
      <c r="BO417" s="70">
        <f>BO395*BO388/(1-BO395)*(BO385-1)</f>
        <v>0.2317241379310345</v>
      </c>
      <c r="BP417" s="70">
        <f>BP395*BP388/(1-BP395)*(BP385-1)</f>
        <v>0.2317241379310345</v>
      </c>
      <c r="BQ417" s="70">
        <f t="shared" ref="BQ417:CD417" si="479">BQ395*BQ388/(1-BQ395)*(BQ385-1)</f>
        <v>0.2317241379310345</v>
      </c>
      <c r="BR417" s="70">
        <f t="shared" si="479"/>
        <v>0.2317241379310345</v>
      </c>
      <c r="BS417" s="70">
        <f t="shared" si="479"/>
        <v>0.2317241379310345</v>
      </c>
      <c r="BT417" s="70">
        <f t="shared" si="479"/>
        <v>0.2317241379310345</v>
      </c>
      <c r="BU417" s="70">
        <f t="shared" si="479"/>
        <v>0.2317241379310345</v>
      </c>
      <c r="BV417" s="70">
        <f t="shared" si="479"/>
        <v>0.2317241379310345</v>
      </c>
      <c r="BW417" s="70">
        <f t="shared" si="479"/>
        <v>0.2317241379310345</v>
      </c>
      <c r="BX417" s="70">
        <f t="shared" si="479"/>
        <v>0.2317241379310345</v>
      </c>
      <c r="BY417" s="70">
        <f t="shared" si="479"/>
        <v>0.2317241379310345</v>
      </c>
      <c r="BZ417" s="70">
        <f t="shared" si="479"/>
        <v>0.2317241379310345</v>
      </c>
      <c r="CA417" s="70">
        <f t="shared" si="479"/>
        <v>0.2317241379310345</v>
      </c>
      <c r="CB417" s="70">
        <f t="shared" si="479"/>
        <v>0.2317241379310345</v>
      </c>
      <c r="CC417" s="70">
        <f t="shared" si="479"/>
        <v>0.2317241379310345</v>
      </c>
      <c r="CD417" s="70">
        <f t="shared" si="479"/>
        <v>0.2317241379310345</v>
      </c>
      <c r="CG417" s="14"/>
      <c r="CH417" s="14"/>
    </row>
    <row r="418" spans="1:86" outlineLevel="1">
      <c r="E418" s="62" t="s">
        <v>386</v>
      </c>
      <c r="J418" t="s">
        <v>83</v>
      </c>
      <c r="K418" s="97" t="str">
        <f t="array" ref="K418">IF(OR(L418:BM418&lt;0,L418:BM418&gt;1),"error","ok")</f>
        <v>ok</v>
      </c>
      <c r="R418" s="70">
        <f t="shared" ref="R418:BM418" si="480">R395*R395/(1-R395)*(R385-2)+R388*(R395/(1-R388))</f>
        <v>0.5</v>
      </c>
      <c r="S418" s="70">
        <f t="shared" si="480"/>
        <v>0.5</v>
      </c>
      <c r="T418" s="70">
        <f t="shared" si="480"/>
        <v>0.5</v>
      </c>
      <c r="U418" s="70">
        <f t="shared" si="480"/>
        <v>0.5</v>
      </c>
      <c r="V418" s="70">
        <f t="shared" si="480"/>
        <v>0.5</v>
      </c>
      <c r="W418" s="70">
        <f t="shared" si="480"/>
        <v>0.5</v>
      </c>
      <c r="X418" s="70">
        <f t="shared" si="480"/>
        <v>0.46998449612403098</v>
      </c>
      <c r="Y418" s="70">
        <f t="shared" si="480"/>
        <v>0.44369924812030076</v>
      </c>
      <c r="Z418" s="70">
        <f t="shared" si="480"/>
        <v>0.42081751824817515</v>
      </c>
      <c r="AA418" s="70">
        <f t="shared" si="480"/>
        <v>0.40104964539007087</v>
      </c>
      <c r="AB418" s="70">
        <f t="shared" si="480"/>
        <v>0.38413793103448279</v>
      </c>
      <c r="AC418" s="70">
        <f t="shared" si="480"/>
        <v>0.38413793103448279</v>
      </c>
      <c r="AD418" s="70">
        <f t="shared" si="480"/>
        <v>0.38413793103448279</v>
      </c>
      <c r="AE418" s="70">
        <f t="shared" si="480"/>
        <v>0.38413793103448279</v>
      </c>
      <c r="AF418" s="70">
        <f t="shared" si="480"/>
        <v>0.38413793103448279</v>
      </c>
      <c r="AG418" s="70">
        <f t="shared" si="480"/>
        <v>0.38413793103448279</v>
      </c>
      <c r="AH418" s="70">
        <f t="shared" si="480"/>
        <v>0.38413793103448279</v>
      </c>
      <c r="AI418" s="70">
        <f t="shared" si="480"/>
        <v>0.38413793103448279</v>
      </c>
      <c r="AJ418" s="70">
        <f t="shared" si="480"/>
        <v>0.38413793103448279</v>
      </c>
      <c r="AK418" s="70">
        <f t="shared" si="480"/>
        <v>0.38413793103448279</v>
      </c>
      <c r="AL418" s="70">
        <f t="shared" si="480"/>
        <v>0.38413793103448279</v>
      </c>
      <c r="AM418" s="70">
        <f t="shared" si="480"/>
        <v>0.38413793103448279</v>
      </c>
      <c r="AN418" s="70">
        <f t="shared" si="480"/>
        <v>0.38413793103448279</v>
      </c>
      <c r="AO418" s="70">
        <f t="shared" si="480"/>
        <v>0.38413793103448279</v>
      </c>
      <c r="AP418" s="70">
        <f t="shared" si="480"/>
        <v>0.38413793103448279</v>
      </c>
      <c r="AQ418" s="70">
        <f t="shared" si="480"/>
        <v>0.38413793103448279</v>
      </c>
      <c r="AR418" s="70">
        <f t="shared" si="480"/>
        <v>0.38413793103448279</v>
      </c>
      <c r="AS418" s="70">
        <f t="shared" si="480"/>
        <v>0.38413793103448279</v>
      </c>
      <c r="AT418" s="70">
        <f t="shared" si="480"/>
        <v>0.38413793103448279</v>
      </c>
      <c r="AU418" s="70">
        <f t="shared" si="480"/>
        <v>0.38413793103448279</v>
      </c>
      <c r="AV418" s="70">
        <f t="shared" si="480"/>
        <v>0.38413793103448279</v>
      </c>
      <c r="AW418" s="70">
        <f t="shared" si="480"/>
        <v>0.38413793103448279</v>
      </c>
      <c r="AX418" s="70">
        <f t="shared" si="480"/>
        <v>0.38413793103448279</v>
      </c>
      <c r="AY418" s="70">
        <f t="shared" si="480"/>
        <v>0.38413793103448279</v>
      </c>
      <c r="AZ418" s="70">
        <f t="shared" si="480"/>
        <v>0.38413793103448279</v>
      </c>
      <c r="BA418" s="70">
        <f t="shared" si="480"/>
        <v>0.38413793103448279</v>
      </c>
      <c r="BB418" s="70">
        <f t="shared" si="480"/>
        <v>0.38413793103448279</v>
      </c>
      <c r="BC418" s="70">
        <f t="shared" si="480"/>
        <v>0.38413793103448279</v>
      </c>
      <c r="BD418" s="70">
        <f t="shared" si="480"/>
        <v>0.38413793103448279</v>
      </c>
      <c r="BE418" s="70">
        <f t="shared" si="480"/>
        <v>0.38413793103448279</v>
      </c>
      <c r="BF418" s="70">
        <f t="shared" si="480"/>
        <v>0.38413793103448279</v>
      </c>
      <c r="BG418" s="70">
        <f t="shared" si="480"/>
        <v>0.38413793103448279</v>
      </c>
      <c r="BH418" s="70">
        <f t="shared" si="480"/>
        <v>0.38413793103448279</v>
      </c>
      <c r="BI418" s="70">
        <f t="shared" si="480"/>
        <v>0.38413793103448279</v>
      </c>
      <c r="BJ418" s="70">
        <f t="shared" si="480"/>
        <v>0.38413793103448279</v>
      </c>
      <c r="BK418" s="70">
        <f t="shared" si="480"/>
        <v>0.38413793103448279</v>
      </c>
      <c r="BL418" s="70">
        <f t="shared" si="480"/>
        <v>0.38413793103448279</v>
      </c>
      <c r="BM418" s="70">
        <f t="shared" si="480"/>
        <v>0.38413793103448279</v>
      </c>
      <c r="BN418" s="70">
        <f>BN395*BN395/(1-BN395)*(BN385-2)+BN388*(BN395/(1-BN388))</f>
        <v>0.38413793103448279</v>
      </c>
      <c r="BO418" s="70">
        <f>BO395*BO395/(1-BO395)*(BO385-2)+BO388*(BO395/(1-BO388))</f>
        <v>0.38413793103448279</v>
      </c>
      <c r="BP418" s="70">
        <f>BP395*BP395/(1-BP395)*(BP385-2)+BP388*(BP395/(1-BP388))</f>
        <v>0.38413793103448279</v>
      </c>
      <c r="BQ418" s="70">
        <f t="shared" ref="BQ418:CD418" si="481">BQ395*BQ395/(1-BQ395)*(BQ385-2)+BQ388*(BQ395/(1-BQ388))</f>
        <v>0.38413793103448279</v>
      </c>
      <c r="BR418" s="70">
        <f t="shared" si="481"/>
        <v>0.38413793103448279</v>
      </c>
      <c r="BS418" s="70">
        <f t="shared" si="481"/>
        <v>0.38413793103448279</v>
      </c>
      <c r="BT418" s="70">
        <f t="shared" si="481"/>
        <v>0.38413793103448279</v>
      </c>
      <c r="BU418" s="70">
        <f t="shared" si="481"/>
        <v>0.38413793103448279</v>
      </c>
      <c r="BV418" s="70">
        <f t="shared" si="481"/>
        <v>0.38413793103448279</v>
      </c>
      <c r="BW418" s="70">
        <f t="shared" si="481"/>
        <v>0.38413793103448279</v>
      </c>
      <c r="BX418" s="70">
        <f t="shared" si="481"/>
        <v>0.38413793103448279</v>
      </c>
      <c r="BY418" s="70">
        <f t="shared" si="481"/>
        <v>0.38413793103448279</v>
      </c>
      <c r="BZ418" s="70">
        <f t="shared" si="481"/>
        <v>0.38413793103448279</v>
      </c>
      <c r="CA418" s="70">
        <f t="shared" si="481"/>
        <v>0.38413793103448279</v>
      </c>
      <c r="CB418" s="70">
        <f t="shared" si="481"/>
        <v>0.38413793103448279</v>
      </c>
      <c r="CC418" s="70">
        <f t="shared" si="481"/>
        <v>0.38413793103448279</v>
      </c>
      <c r="CD418" s="70">
        <f t="shared" si="481"/>
        <v>0.38413793103448279</v>
      </c>
      <c r="CG418" s="14"/>
      <c r="CH418" s="14"/>
    </row>
    <row r="419" spans="1:86" ht="12" outlineLevel="1">
      <c r="E419" s="81" t="s">
        <v>110</v>
      </c>
      <c r="K419" s="97" t="str">
        <f t="array" ref="K419">IF(AND(R419:BM419=1),"ok","error")</f>
        <v>ok</v>
      </c>
      <c r="R419" s="178">
        <f t="shared" ref="R419:BM419" si="482">R417+R418*(R385-1)</f>
        <v>1</v>
      </c>
      <c r="S419" s="178">
        <f t="shared" si="482"/>
        <v>1</v>
      </c>
      <c r="T419" s="178">
        <f t="shared" si="482"/>
        <v>1</v>
      </c>
      <c r="U419" s="178">
        <f t="shared" si="482"/>
        <v>1</v>
      </c>
      <c r="V419" s="178">
        <f t="shared" si="482"/>
        <v>1</v>
      </c>
      <c r="W419" s="178">
        <f t="shared" si="482"/>
        <v>1</v>
      </c>
      <c r="X419" s="178">
        <f t="shared" si="482"/>
        <v>0.99999999999999989</v>
      </c>
      <c r="Y419" s="178">
        <f t="shared" si="482"/>
        <v>1</v>
      </c>
      <c r="Z419" s="178">
        <f t="shared" si="482"/>
        <v>0.99999999999999989</v>
      </c>
      <c r="AA419" s="178">
        <f t="shared" si="482"/>
        <v>0.99999999999999989</v>
      </c>
      <c r="AB419" s="178">
        <f t="shared" si="482"/>
        <v>1</v>
      </c>
      <c r="AC419" s="178">
        <f t="shared" si="482"/>
        <v>1</v>
      </c>
      <c r="AD419" s="178">
        <f t="shared" si="482"/>
        <v>1</v>
      </c>
      <c r="AE419" s="178">
        <f t="shared" si="482"/>
        <v>1</v>
      </c>
      <c r="AF419" s="178">
        <f t="shared" si="482"/>
        <v>1</v>
      </c>
      <c r="AG419" s="178">
        <f t="shared" si="482"/>
        <v>1</v>
      </c>
      <c r="AH419" s="178">
        <f t="shared" si="482"/>
        <v>1</v>
      </c>
      <c r="AI419" s="178">
        <f t="shared" si="482"/>
        <v>1</v>
      </c>
      <c r="AJ419" s="178">
        <f t="shared" si="482"/>
        <v>1</v>
      </c>
      <c r="AK419" s="178">
        <f t="shared" si="482"/>
        <v>1</v>
      </c>
      <c r="AL419" s="178">
        <f t="shared" si="482"/>
        <v>1</v>
      </c>
      <c r="AM419" s="178">
        <f t="shared" si="482"/>
        <v>1</v>
      </c>
      <c r="AN419" s="178">
        <f t="shared" si="482"/>
        <v>1</v>
      </c>
      <c r="AO419" s="178">
        <f t="shared" si="482"/>
        <v>1</v>
      </c>
      <c r="AP419" s="178">
        <f t="shared" si="482"/>
        <v>1</v>
      </c>
      <c r="AQ419" s="178">
        <f t="shared" si="482"/>
        <v>1</v>
      </c>
      <c r="AR419" s="178">
        <f t="shared" si="482"/>
        <v>1</v>
      </c>
      <c r="AS419" s="178">
        <f t="shared" si="482"/>
        <v>1</v>
      </c>
      <c r="AT419" s="178">
        <f t="shared" si="482"/>
        <v>1</v>
      </c>
      <c r="AU419" s="178">
        <f t="shared" si="482"/>
        <v>1</v>
      </c>
      <c r="AV419" s="178">
        <f t="shared" si="482"/>
        <v>1</v>
      </c>
      <c r="AW419" s="178">
        <f t="shared" si="482"/>
        <v>1</v>
      </c>
      <c r="AX419" s="178">
        <f t="shared" si="482"/>
        <v>1</v>
      </c>
      <c r="AY419" s="178">
        <f t="shared" si="482"/>
        <v>1</v>
      </c>
      <c r="AZ419" s="178">
        <f t="shared" si="482"/>
        <v>1</v>
      </c>
      <c r="BA419" s="178">
        <f t="shared" si="482"/>
        <v>1</v>
      </c>
      <c r="BB419" s="178">
        <f t="shared" si="482"/>
        <v>1</v>
      </c>
      <c r="BC419" s="178">
        <f t="shared" si="482"/>
        <v>1</v>
      </c>
      <c r="BD419" s="178">
        <f t="shared" si="482"/>
        <v>1</v>
      </c>
      <c r="BE419" s="178">
        <f t="shared" si="482"/>
        <v>1</v>
      </c>
      <c r="BF419" s="178">
        <f t="shared" si="482"/>
        <v>1</v>
      </c>
      <c r="BG419" s="178">
        <f t="shared" si="482"/>
        <v>1</v>
      </c>
      <c r="BH419" s="178">
        <f t="shared" si="482"/>
        <v>1</v>
      </c>
      <c r="BI419" s="178">
        <f t="shared" si="482"/>
        <v>1</v>
      </c>
      <c r="BJ419" s="178">
        <f t="shared" si="482"/>
        <v>1</v>
      </c>
      <c r="BK419" s="178">
        <f t="shared" si="482"/>
        <v>1</v>
      </c>
      <c r="BL419" s="178">
        <f t="shared" si="482"/>
        <v>1</v>
      </c>
      <c r="BM419" s="178">
        <f t="shared" si="482"/>
        <v>1</v>
      </c>
      <c r="BN419" s="178">
        <f>BN417+BN418*(BN385-1)</f>
        <v>1</v>
      </c>
      <c r="BO419" s="178">
        <f>BO417+BO418*(BO385-1)</f>
        <v>1</v>
      </c>
      <c r="BP419" s="178">
        <f>BP417+BP418*(BP385-1)</f>
        <v>1</v>
      </c>
      <c r="BQ419" s="178">
        <f t="shared" ref="BQ419:CD419" si="483">BQ417+BQ418*(BQ385-1)</f>
        <v>1</v>
      </c>
      <c r="BR419" s="178">
        <f t="shared" si="483"/>
        <v>1</v>
      </c>
      <c r="BS419" s="178">
        <f t="shared" si="483"/>
        <v>1</v>
      </c>
      <c r="BT419" s="178">
        <f t="shared" si="483"/>
        <v>1</v>
      </c>
      <c r="BU419" s="178">
        <f t="shared" si="483"/>
        <v>1</v>
      </c>
      <c r="BV419" s="178">
        <f t="shared" si="483"/>
        <v>1</v>
      </c>
      <c r="BW419" s="178">
        <f t="shared" si="483"/>
        <v>1</v>
      </c>
      <c r="BX419" s="178">
        <f t="shared" si="483"/>
        <v>1</v>
      </c>
      <c r="BY419" s="178">
        <f t="shared" si="483"/>
        <v>1</v>
      </c>
      <c r="BZ419" s="178">
        <f t="shared" si="483"/>
        <v>1</v>
      </c>
      <c r="CA419" s="178">
        <f t="shared" si="483"/>
        <v>1</v>
      </c>
      <c r="CB419" s="178">
        <f t="shared" si="483"/>
        <v>1</v>
      </c>
      <c r="CC419" s="178">
        <f t="shared" si="483"/>
        <v>1</v>
      </c>
      <c r="CD419" s="178">
        <f t="shared" si="483"/>
        <v>1</v>
      </c>
      <c r="CG419" s="14"/>
      <c r="CH419" s="14"/>
    </row>
    <row r="420" spans="1:86" outlineLevel="1">
      <c r="BR420"/>
      <c r="BS420"/>
      <c r="CG420" s="14"/>
      <c r="CH420" s="14"/>
    </row>
    <row r="421" spans="1:86" outlineLevel="1">
      <c r="B421" s="72" t="s">
        <v>301</v>
      </c>
      <c r="BR421"/>
      <c r="BS421"/>
      <c r="CG421" s="14"/>
      <c r="CH421" s="14"/>
    </row>
    <row r="422" spans="1:86" outlineLevel="1">
      <c r="C422" s="101" t="s">
        <v>296</v>
      </c>
      <c r="J422" t="s">
        <v>98</v>
      </c>
      <c r="R422" s="188">
        <f t="shared" ref="R422:BM422" si="484">R402*R377</f>
        <v>14446976726</v>
      </c>
      <c r="S422" s="188">
        <f t="shared" si="484"/>
        <v>16644970096</v>
      </c>
      <c r="T422" s="188">
        <f t="shared" si="484"/>
        <v>26544444990.609043</v>
      </c>
      <c r="U422" s="188">
        <f t="shared" si="484"/>
        <v>38311794750</v>
      </c>
      <c r="V422" s="188">
        <f t="shared" si="484"/>
        <v>47971242666.666664</v>
      </c>
      <c r="W422" s="188">
        <f t="shared" si="484"/>
        <v>61144964027.027023</v>
      </c>
      <c r="X422" s="188">
        <f t="shared" si="484"/>
        <v>67150282831.271271</v>
      </c>
      <c r="Y422" s="188">
        <f t="shared" si="484"/>
        <v>51941009705.540565</v>
      </c>
      <c r="Z422" s="188">
        <f t="shared" si="484"/>
        <v>34678853939.235321</v>
      </c>
      <c r="AA422" s="188">
        <f t="shared" si="484"/>
        <v>23286538018.375259</v>
      </c>
      <c r="AB422" s="188">
        <f t="shared" si="484"/>
        <v>15460927675.351295</v>
      </c>
      <c r="AC422" s="188">
        <f t="shared" si="484"/>
        <v>11282831818.656313</v>
      </c>
      <c r="AD422" s="188">
        <f t="shared" si="484"/>
        <v>8794166140.6644421</v>
      </c>
      <c r="AE422" s="188">
        <f t="shared" si="484"/>
        <v>7290827933.1958294</v>
      </c>
      <c r="AF422" s="188">
        <f t="shared" si="484"/>
        <v>6406141546.0455246</v>
      </c>
      <c r="AG422" s="188">
        <f t="shared" si="484"/>
        <v>5946681283.4906788</v>
      </c>
      <c r="AH422" s="188">
        <f t="shared" si="484"/>
        <v>5815359130.5070734</v>
      </c>
      <c r="AI422" s="188">
        <f t="shared" si="484"/>
        <v>5796288722.6473932</v>
      </c>
      <c r="AJ422" s="188">
        <f t="shared" si="484"/>
        <v>5767852246.9980345</v>
      </c>
      <c r="AK422" s="188">
        <f t="shared" si="484"/>
        <v>5908225632.9801674</v>
      </c>
      <c r="AL422" s="188">
        <f t="shared" si="484"/>
        <v>6000015994.7779455</v>
      </c>
      <c r="AM422" s="188">
        <f t="shared" si="484"/>
        <v>6045157241.6836004</v>
      </c>
      <c r="AN422" s="188">
        <f t="shared" si="484"/>
        <v>6089172713.6854858</v>
      </c>
      <c r="AO422" s="188">
        <f t="shared" si="484"/>
        <v>6132023316.3485813</v>
      </c>
      <c r="AP422" s="188">
        <f t="shared" si="484"/>
        <v>6173678987.06847</v>
      </c>
      <c r="AQ422" s="188">
        <f t="shared" si="484"/>
        <v>6214212663.3891506</v>
      </c>
      <c r="AR422" s="188">
        <f t="shared" si="484"/>
        <v>6253703849.7913713</v>
      </c>
      <c r="AS422" s="188">
        <f t="shared" si="484"/>
        <v>6292133677.8271523</v>
      </c>
      <c r="AT422" s="188">
        <f t="shared" si="484"/>
        <v>6329465441.2652817</v>
      </c>
      <c r="AU422" s="188">
        <f t="shared" si="484"/>
        <v>6365688133.3950214</v>
      </c>
      <c r="AV422" s="188">
        <f t="shared" si="484"/>
        <v>6400797271.6876373</v>
      </c>
      <c r="AW422" s="188">
        <f t="shared" si="484"/>
        <v>6434788934.1684799</v>
      </c>
      <c r="AX422" s="188">
        <f t="shared" si="484"/>
        <v>6467655967.6502113</v>
      </c>
      <c r="AY422" s="188">
        <f t="shared" si="484"/>
        <v>6499392678.8849897</v>
      </c>
      <c r="AZ422" s="188">
        <f t="shared" si="484"/>
        <v>6530000872.6134996</v>
      </c>
      <c r="BA422" s="188">
        <f t="shared" si="484"/>
        <v>6559488069.0641584</v>
      </c>
      <c r="BB422" s="188">
        <f t="shared" si="484"/>
        <v>6587859588.1018028</v>
      </c>
      <c r="BC422" s="188">
        <f t="shared" si="484"/>
        <v>6615117408.8283072</v>
      </c>
      <c r="BD422" s="188">
        <f t="shared" si="484"/>
        <v>6641265036.3695841</v>
      </c>
      <c r="BE422" s="188">
        <f t="shared" si="484"/>
        <v>6666311800.0107937</v>
      </c>
      <c r="BF422" s="188">
        <f t="shared" si="484"/>
        <v>6690272767.296423</v>
      </c>
      <c r="BG422" s="188">
        <f t="shared" si="484"/>
        <v>6713163028.3541307</v>
      </c>
      <c r="BH422" s="188">
        <f t="shared" si="484"/>
        <v>6734995373.6405258</v>
      </c>
      <c r="BI422" s="188">
        <f t="shared" si="484"/>
        <v>6755273021.5122099</v>
      </c>
      <c r="BJ422" s="188">
        <f t="shared" si="484"/>
        <v>6769325923.6498327</v>
      </c>
      <c r="BK422" s="188">
        <f t="shared" si="484"/>
        <v>6778188682.3240185</v>
      </c>
      <c r="BL422" s="188">
        <f t="shared" si="484"/>
        <v>6787063044.5894928</v>
      </c>
      <c r="BM422" s="188">
        <f t="shared" si="484"/>
        <v>6795949025.6382895</v>
      </c>
      <c r="BN422" s="188">
        <f>BN402*BN377</f>
        <v>6804846640.682333</v>
      </c>
      <c r="BO422" s="188">
        <f>BO402*BO377</f>
        <v>6813755904.9534655</v>
      </c>
      <c r="BP422" s="188">
        <f>BP402*BP377</f>
        <v>6822676833.7034636</v>
      </c>
      <c r="BQ422" s="188">
        <f t="shared" ref="BQ422:CD422" si="485">BQ402*BQ377</f>
        <v>6831609442.2040854</v>
      </c>
      <c r="BR422" s="188">
        <f t="shared" si="485"/>
        <v>6840553745.7470741</v>
      </c>
      <c r="BS422" s="188">
        <f t="shared" si="485"/>
        <v>6849509759.6441965</v>
      </c>
      <c r="BT422" s="188">
        <f t="shared" si="485"/>
        <v>6858477499.2272644</v>
      </c>
      <c r="BU422" s="188">
        <f t="shared" si="485"/>
        <v>6867456979.8481665</v>
      </c>
      <c r="BV422" s="188">
        <f t="shared" si="485"/>
        <v>6876448216.8788872</v>
      </c>
      <c r="BW422" s="188">
        <f t="shared" si="485"/>
        <v>6885451225.7115431</v>
      </c>
      <c r="BX422" s="188">
        <f t="shared" si="485"/>
        <v>6894466021.7583923</v>
      </c>
      <c r="BY422" s="188">
        <f t="shared" si="485"/>
        <v>6903492620.4518805</v>
      </c>
      <c r="BZ422" s="188">
        <f t="shared" si="485"/>
        <v>6912531037.2446575</v>
      </c>
      <c r="CA422" s="188">
        <f t="shared" si="485"/>
        <v>6921581287.6095982</v>
      </c>
      <c r="CB422" s="188">
        <f t="shared" si="485"/>
        <v>6930643387.0398407</v>
      </c>
      <c r="CC422" s="188">
        <f t="shared" si="485"/>
        <v>6939717351.0488119</v>
      </c>
      <c r="CD422" s="188">
        <f t="shared" si="485"/>
        <v>6948803195.1702366</v>
      </c>
      <c r="CG422" s="14"/>
      <c r="CH422" s="14"/>
    </row>
    <row r="423" spans="1:86" outlineLevel="1">
      <c r="C423" s="101" t="s">
        <v>297</v>
      </c>
      <c r="J423" t="s">
        <v>98</v>
      </c>
      <c r="R423" s="188">
        <f>R408*R377</f>
        <v>7223488363.000001</v>
      </c>
      <c r="S423" s="188">
        <f t="shared" ref="S423:BM423" si="486">S408*S377</f>
        <v>8322485048.000001</v>
      </c>
      <c r="T423" s="188">
        <f t="shared" si="486"/>
        <v>13272222495.304523</v>
      </c>
      <c r="U423" s="188">
        <f t="shared" si="486"/>
        <v>12770598250</v>
      </c>
      <c r="V423" s="188">
        <f t="shared" si="486"/>
        <v>14991013333.333336</v>
      </c>
      <c r="W423" s="188">
        <f t="shared" si="486"/>
        <v>22646282972.972973</v>
      </c>
      <c r="X423" s="188">
        <f t="shared" si="486"/>
        <v>29246939168.728725</v>
      </c>
      <c r="Y423" s="188">
        <f t="shared" si="486"/>
        <v>25738692564.459435</v>
      </c>
      <c r="Z423" s="188">
        <f t="shared" si="486"/>
        <v>19065454502.271778</v>
      </c>
      <c r="AA423" s="188">
        <f t="shared" si="486"/>
        <v>13919675591.224737</v>
      </c>
      <c r="AB423" s="188">
        <f t="shared" si="486"/>
        <v>9881023028.0564194</v>
      </c>
      <c r="AC423" s="188">
        <f t="shared" si="486"/>
        <v>7210817058.5111799</v>
      </c>
      <c r="AD423" s="188">
        <f t="shared" si="486"/>
        <v>5620319813.4736118</v>
      </c>
      <c r="AE423" s="188">
        <f t="shared" si="486"/>
        <v>4659541795.5648708</v>
      </c>
      <c r="AF423" s="188">
        <f t="shared" si="486"/>
        <v>4094141921.2755313</v>
      </c>
      <c r="AG423" s="188">
        <f t="shared" si="486"/>
        <v>3800502527.1776524</v>
      </c>
      <c r="AH423" s="188">
        <f t="shared" si="486"/>
        <v>3716575013.578733</v>
      </c>
      <c r="AI423" s="188">
        <f t="shared" si="486"/>
        <v>3704387184.8033395</v>
      </c>
      <c r="AJ423" s="188">
        <f t="shared" si="486"/>
        <v>3686213535.9364581</v>
      </c>
      <c r="AK423" s="188">
        <f t="shared" si="486"/>
        <v>3775925659.849113</v>
      </c>
      <c r="AL423" s="188">
        <f t="shared" si="486"/>
        <v>3834588548.501224</v>
      </c>
      <c r="AM423" s="188">
        <f t="shared" si="486"/>
        <v>3863438156.3356276</v>
      </c>
      <c r="AN423" s="188">
        <f t="shared" si="486"/>
        <v>3891568285.4956498</v>
      </c>
      <c r="AO423" s="188">
        <f t="shared" si="486"/>
        <v>3918953950.869091</v>
      </c>
      <c r="AP423" s="188">
        <f t="shared" si="486"/>
        <v>3945575939.5540619</v>
      </c>
      <c r="AQ423" s="188">
        <f t="shared" si="486"/>
        <v>3971480865.6714611</v>
      </c>
      <c r="AR423" s="188">
        <f t="shared" si="486"/>
        <v>3996719540.2477427</v>
      </c>
      <c r="AS423" s="188">
        <f t="shared" si="486"/>
        <v>4021279904.5259595</v>
      </c>
      <c r="AT423" s="188">
        <f t="shared" si="486"/>
        <v>4045138499.6863389</v>
      </c>
      <c r="AU423" s="188">
        <f t="shared" si="486"/>
        <v>4068288291.379807</v>
      </c>
      <c r="AV423" s="188">
        <f t="shared" si="486"/>
        <v>4090726414.8384418</v>
      </c>
      <c r="AW423" s="188">
        <f t="shared" si="486"/>
        <v>4112450363.5424118</v>
      </c>
      <c r="AX423" s="188">
        <f t="shared" si="486"/>
        <v>4133455565.9155297</v>
      </c>
      <c r="AY423" s="188">
        <f t="shared" si="486"/>
        <v>4153738383.423665</v>
      </c>
      <c r="AZ423" s="188">
        <f t="shared" si="486"/>
        <v>4173299969.4700689</v>
      </c>
      <c r="BA423" s="188">
        <f t="shared" si="486"/>
        <v>4192145130.2055593</v>
      </c>
      <c r="BB423" s="188">
        <f t="shared" si="486"/>
        <v>4210277265.5365353</v>
      </c>
      <c r="BC423" s="188">
        <f t="shared" si="486"/>
        <v>4227697640.2998567</v>
      </c>
      <c r="BD423" s="188">
        <f t="shared" si="486"/>
        <v>4244408494.6088319</v>
      </c>
      <c r="BE423" s="188">
        <f t="shared" si="486"/>
        <v>4260415790.775907</v>
      </c>
      <c r="BF423" s="188">
        <f t="shared" si="486"/>
        <v>4275729158.4143353</v>
      </c>
      <c r="BG423" s="188">
        <f t="shared" si="486"/>
        <v>4290358241.5701947</v>
      </c>
      <c r="BH423" s="188">
        <f t="shared" si="486"/>
        <v>4304311214.5781002</v>
      </c>
      <c r="BI423" s="188">
        <f t="shared" si="486"/>
        <v>4317270586.0842714</v>
      </c>
      <c r="BJ423" s="188">
        <f t="shared" si="486"/>
        <v>4326251745.0773535</v>
      </c>
      <c r="BK423" s="188">
        <f t="shared" si="486"/>
        <v>4331915902.1312256</v>
      </c>
      <c r="BL423" s="188">
        <f t="shared" si="486"/>
        <v>4337587474.998373</v>
      </c>
      <c r="BM423" s="188">
        <f t="shared" si="486"/>
        <v>4343266473.3879728</v>
      </c>
      <c r="BN423" s="188">
        <f>BN408*BN377</f>
        <v>4348952907.0219097</v>
      </c>
      <c r="BO423" s="188">
        <f>BO408*BO377</f>
        <v>4354646785.6347971</v>
      </c>
      <c r="BP423" s="188">
        <f>BP408*BP377</f>
        <v>4360348118.9739943</v>
      </c>
      <c r="BQ423" s="188">
        <f t="shared" ref="BQ423:CD423" si="487">BQ408*BQ377</f>
        <v>4366056916.7996225</v>
      </c>
      <c r="BR423" s="188">
        <f t="shared" si="487"/>
        <v>4371773188.8845825</v>
      </c>
      <c r="BS423" s="188">
        <f t="shared" si="487"/>
        <v>4377496945.0145693</v>
      </c>
      <c r="BT423" s="188">
        <f t="shared" si="487"/>
        <v>4383228194.9880867</v>
      </c>
      <c r="BU423" s="188">
        <f t="shared" si="487"/>
        <v>4388966948.6164713</v>
      </c>
      <c r="BV423" s="188">
        <f t="shared" si="487"/>
        <v>4394713215.7239037</v>
      </c>
      <c r="BW423" s="188">
        <f t="shared" si="487"/>
        <v>4400467006.1474295</v>
      </c>
      <c r="BX423" s="188">
        <f t="shared" si="487"/>
        <v>4406228329.736969</v>
      </c>
      <c r="BY423" s="188">
        <f t="shared" si="487"/>
        <v>4411997196.35534</v>
      </c>
      <c r="BZ423" s="188">
        <f t="shared" si="487"/>
        <v>4417773615.8782749</v>
      </c>
      <c r="CA423" s="188">
        <f t="shared" si="487"/>
        <v>4423557598.1944351</v>
      </c>
      <c r="CB423" s="188">
        <f t="shared" si="487"/>
        <v>4429349153.2054272</v>
      </c>
      <c r="CC423" s="188">
        <f t="shared" si="487"/>
        <v>4435148290.8258257</v>
      </c>
      <c r="CD423" s="188">
        <f t="shared" si="487"/>
        <v>4440955020.9831791</v>
      </c>
      <c r="CG423" s="14"/>
      <c r="CH423" s="14"/>
    </row>
    <row r="424" spans="1:86" outlineLevel="1">
      <c r="C424" s="101" t="s">
        <v>298</v>
      </c>
      <c r="J424" t="s">
        <v>98</v>
      </c>
      <c r="R424" s="188">
        <f t="shared" ref="R424:BM424" si="488">R377*R416</f>
        <v>7223488363.000001</v>
      </c>
      <c r="S424" s="188">
        <f t="shared" si="488"/>
        <v>8322485048.000001</v>
      </c>
      <c r="T424" s="188">
        <f t="shared" si="488"/>
        <v>13272222495.304523</v>
      </c>
      <c r="U424" s="188">
        <f t="shared" si="488"/>
        <v>12770598250</v>
      </c>
      <c r="V424" s="188">
        <f t="shared" si="488"/>
        <v>14991013333.333336</v>
      </c>
      <c r="W424" s="188">
        <f t="shared" si="488"/>
        <v>22646282972.972973</v>
      </c>
      <c r="X424" s="188">
        <f t="shared" si="488"/>
        <v>29246939168.728725</v>
      </c>
      <c r="Y424" s="188">
        <f t="shared" si="488"/>
        <v>25738692564.459435</v>
      </c>
      <c r="Z424" s="188">
        <f t="shared" si="488"/>
        <v>19065454502.271778</v>
      </c>
      <c r="AA424" s="188">
        <f t="shared" si="488"/>
        <v>13919675591.224737</v>
      </c>
      <c r="AB424" s="188">
        <f t="shared" si="488"/>
        <v>9881023028.0564194</v>
      </c>
      <c r="AC424" s="188">
        <f t="shared" si="488"/>
        <v>7210817058.5111799</v>
      </c>
      <c r="AD424" s="188">
        <f t="shared" si="488"/>
        <v>5620319813.4736118</v>
      </c>
      <c r="AE424" s="188">
        <f t="shared" si="488"/>
        <v>4659541795.5648708</v>
      </c>
      <c r="AF424" s="188">
        <f t="shared" si="488"/>
        <v>4094141921.2755313</v>
      </c>
      <c r="AG424" s="188">
        <f t="shared" si="488"/>
        <v>3800502527.1776524</v>
      </c>
      <c r="AH424" s="188">
        <f t="shared" si="488"/>
        <v>3716575013.578733</v>
      </c>
      <c r="AI424" s="188">
        <f t="shared" si="488"/>
        <v>3704387184.8033395</v>
      </c>
      <c r="AJ424" s="188">
        <f t="shared" si="488"/>
        <v>3686213535.9364581</v>
      </c>
      <c r="AK424" s="188">
        <f t="shared" si="488"/>
        <v>3775925659.849113</v>
      </c>
      <c r="AL424" s="188">
        <f t="shared" si="488"/>
        <v>3834588548.501224</v>
      </c>
      <c r="AM424" s="188">
        <f t="shared" si="488"/>
        <v>3863438156.3356276</v>
      </c>
      <c r="AN424" s="188">
        <f t="shared" si="488"/>
        <v>3891568285.4956498</v>
      </c>
      <c r="AO424" s="188">
        <f t="shared" si="488"/>
        <v>3918953950.869091</v>
      </c>
      <c r="AP424" s="188">
        <f t="shared" si="488"/>
        <v>3945575939.5540619</v>
      </c>
      <c r="AQ424" s="188">
        <f t="shared" si="488"/>
        <v>3971480865.6714611</v>
      </c>
      <c r="AR424" s="188">
        <f t="shared" si="488"/>
        <v>3996719540.2477427</v>
      </c>
      <c r="AS424" s="188">
        <f t="shared" si="488"/>
        <v>4021279904.5259595</v>
      </c>
      <c r="AT424" s="188">
        <f t="shared" si="488"/>
        <v>4045138499.6863389</v>
      </c>
      <c r="AU424" s="188">
        <f t="shared" si="488"/>
        <v>4068288291.379807</v>
      </c>
      <c r="AV424" s="188">
        <f t="shared" si="488"/>
        <v>4090726414.8384418</v>
      </c>
      <c r="AW424" s="188">
        <f t="shared" si="488"/>
        <v>4112450363.5424118</v>
      </c>
      <c r="AX424" s="188">
        <f t="shared" si="488"/>
        <v>4133455565.9155297</v>
      </c>
      <c r="AY424" s="188">
        <f t="shared" si="488"/>
        <v>4153738383.423665</v>
      </c>
      <c r="AZ424" s="188">
        <f t="shared" si="488"/>
        <v>4173299969.4700689</v>
      </c>
      <c r="BA424" s="188">
        <f t="shared" si="488"/>
        <v>4192145130.2055593</v>
      </c>
      <c r="BB424" s="188">
        <f t="shared" si="488"/>
        <v>4210277265.5365353</v>
      </c>
      <c r="BC424" s="188">
        <f t="shared" si="488"/>
        <v>4227697640.2998567</v>
      </c>
      <c r="BD424" s="188">
        <f t="shared" si="488"/>
        <v>4244408494.6088319</v>
      </c>
      <c r="BE424" s="188">
        <f t="shared" si="488"/>
        <v>4260415790.775907</v>
      </c>
      <c r="BF424" s="188">
        <f t="shared" si="488"/>
        <v>4275729158.4143353</v>
      </c>
      <c r="BG424" s="188">
        <f t="shared" si="488"/>
        <v>4290358241.5701947</v>
      </c>
      <c r="BH424" s="188">
        <f t="shared" si="488"/>
        <v>4304311214.5781002</v>
      </c>
      <c r="BI424" s="188">
        <f t="shared" si="488"/>
        <v>4317270586.0842714</v>
      </c>
      <c r="BJ424" s="188">
        <f t="shared" si="488"/>
        <v>4326251745.0773535</v>
      </c>
      <c r="BK424" s="188">
        <f t="shared" si="488"/>
        <v>4331915902.1312256</v>
      </c>
      <c r="BL424" s="188">
        <f t="shared" si="488"/>
        <v>4337587474.998373</v>
      </c>
      <c r="BM424" s="188">
        <f t="shared" si="488"/>
        <v>4343266473.3879728</v>
      </c>
      <c r="BN424" s="188">
        <f>BN377*BN416</f>
        <v>4348952907.0219097</v>
      </c>
      <c r="BO424" s="188">
        <f>BO377*BO416</f>
        <v>4354646785.6347971</v>
      </c>
      <c r="BP424" s="188">
        <f>BP377*BP416</f>
        <v>4360348118.9739943</v>
      </c>
      <c r="BQ424" s="188">
        <f t="shared" ref="BQ424:CD424" si="489">BQ377*BQ416</f>
        <v>4366056916.7996225</v>
      </c>
      <c r="BR424" s="188">
        <f t="shared" si="489"/>
        <v>4371773188.8845825</v>
      </c>
      <c r="BS424" s="188">
        <f t="shared" si="489"/>
        <v>4377496945.0145693</v>
      </c>
      <c r="BT424" s="188">
        <f t="shared" si="489"/>
        <v>4383228194.9880867</v>
      </c>
      <c r="BU424" s="188">
        <f t="shared" si="489"/>
        <v>4388966948.6164713</v>
      </c>
      <c r="BV424" s="188">
        <f t="shared" si="489"/>
        <v>4394713215.7239037</v>
      </c>
      <c r="BW424" s="188">
        <f t="shared" si="489"/>
        <v>4400467006.1474295</v>
      </c>
      <c r="BX424" s="188">
        <f t="shared" si="489"/>
        <v>4406228329.736969</v>
      </c>
      <c r="BY424" s="188">
        <f t="shared" si="489"/>
        <v>4411997196.35534</v>
      </c>
      <c r="BZ424" s="188">
        <f t="shared" si="489"/>
        <v>4417773615.8782749</v>
      </c>
      <c r="CA424" s="188">
        <f t="shared" si="489"/>
        <v>4423557598.1944351</v>
      </c>
      <c r="CB424" s="188">
        <f t="shared" si="489"/>
        <v>4429349153.2054272</v>
      </c>
      <c r="CC424" s="188">
        <f t="shared" si="489"/>
        <v>4435148290.8258257</v>
      </c>
      <c r="CD424" s="188">
        <f t="shared" si="489"/>
        <v>4440955020.9831791</v>
      </c>
      <c r="CG424" s="14"/>
      <c r="CH424" s="14"/>
    </row>
    <row r="425" spans="1:86" outlineLevel="1">
      <c r="C425" s="101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G425" s="259"/>
      <c r="CH425" s="259"/>
    </row>
    <row r="426" spans="1:86" outlineLevel="1">
      <c r="B426" s="72" t="s">
        <v>579</v>
      </c>
      <c r="BR426"/>
      <c r="BS426"/>
      <c r="CG426" s="259"/>
      <c r="CH426" s="259"/>
    </row>
    <row r="427" spans="1:86" outlineLevel="1">
      <c r="C427" s="101" t="s">
        <v>296</v>
      </c>
      <c r="J427" t="s">
        <v>98</v>
      </c>
      <c r="R427" s="223">
        <v>0</v>
      </c>
      <c r="S427" s="223">
        <v>0</v>
      </c>
      <c r="T427" s="223">
        <v>0</v>
      </c>
      <c r="U427" s="223">
        <v>0</v>
      </c>
      <c r="V427" s="223">
        <v>0</v>
      </c>
      <c r="W427" s="223">
        <v>0</v>
      </c>
      <c r="X427" s="223">
        <v>0</v>
      </c>
      <c r="Y427" s="223">
        <v>0</v>
      </c>
      <c r="Z427" s="223">
        <v>0</v>
      </c>
      <c r="AA427" s="223">
        <v>0</v>
      </c>
      <c r="AB427" s="223">
        <v>0</v>
      </c>
      <c r="AC427" s="223">
        <v>0</v>
      </c>
      <c r="AD427" s="223">
        <v>0</v>
      </c>
      <c r="AE427" s="223">
        <v>0</v>
      </c>
      <c r="AF427" s="223">
        <v>0</v>
      </c>
      <c r="AG427" s="223">
        <v>0</v>
      </c>
      <c r="AH427" s="223">
        <v>0</v>
      </c>
      <c r="AI427" s="223">
        <v>0</v>
      </c>
      <c r="AJ427" s="223">
        <v>0</v>
      </c>
      <c r="AK427" s="223">
        <v>0</v>
      </c>
      <c r="AL427" s="223">
        <v>0</v>
      </c>
      <c r="AM427" s="223">
        <v>0</v>
      </c>
      <c r="AN427" s="223">
        <v>0</v>
      </c>
      <c r="AO427" s="223">
        <v>0</v>
      </c>
      <c r="AP427" s="223">
        <v>0</v>
      </c>
      <c r="AQ427" s="223">
        <v>0</v>
      </c>
      <c r="AR427" s="223">
        <v>0</v>
      </c>
      <c r="AS427" s="223">
        <v>0</v>
      </c>
      <c r="AT427" s="223">
        <v>0</v>
      </c>
      <c r="AU427" s="223">
        <v>0</v>
      </c>
      <c r="AV427" s="223">
        <v>0</v>
      </c>
      <c r="AW427" s="223">
        <v>0</v>
      </c>
      <c r="AX427" s="223">
        <v>0</v>
      </c>
      <c r="AY427" s="223">
        <v>0</v>
      </c>
      <c r="AZ427" s="223">
        <v>0</v>
      </c>
      <c r="BA427" s="223">
        <v>0</v>
      </c>
      <c r="BB427" s="223">
        <v>0</v>
      </c>
      <c r="BC427" s="223">
        <v>0</v>
      </c>
      <c r="BD427" s="223">
        <v>0</v>
      </c>
      <c r="BE427" s="223">
        <v>0</v>
      </c>
      <c r="BF427" s="223">
        <v>0</v>
      </c>
      <c r="BG427" s="223">
        <v>0</v>
      </c>
      <c r="BH427" s="223">
        <v>0</v>
      </c>
      <c r="BI427" s="223">
        <v>0</v>
      </c>
      <c r="BJ427" s="223">
        <v>0</v>
      </c>
      <c r="BK427" s="223">
        <v>0</v>
      </c>
      <c r="BL427" s="223">
        <v>0</v>
      </c>
      <c r="BM427" s="223">
        <v>0</v>
      </c>
      <c r="BN427" s="223">
        <v>0</v>
      </c>
      <c r="BO427" s="223">
        <v>0</v>
      </c>
      <c r="BP427" s="223">
        <v>0</v>
      </c>
      <c r="BQ427" s="223">
        <v>0</v>
      </c>
      <c r="BR427" s="223">
        <v>0</v>
      </c>
      <c r="BS427" s="223">
        <v>0</v>
      </c>
      <c r="BT427" s="223">
        <v>0</v>
      </c>
      <c r="BU427" s="223">
        <v>0</v>
      </c>
      <c r="BV427" s="223">
        <v>0</v>
      </c>
      <c r="BW427" s="223">
        <v>0</v>
      </c>
      <c r="BX427" s="223">
        <v>0</v>
      </c>
      <c r="BY427" s="223">
        <v>0</v>
      </c>
      <c r="BZ427" s="223">
        <v>0</v>
      </c>
      <c r="CA427" s="223">
        <v>0</v>
      </c>
      <c r="CB427" s="223">
        <v>0</v>
      </c>
      <c r="CC427" s="223">
        <v>0</v>
      </c>
      <c r="CD427" s="223">
        <v>0</v>
      </c>
      <c r="CG427" s="259"/>
      <c r="CH427" s="259"/>
    </row>
    <row r="428" spans="1:86" outlineLevel="1">
      <c r="A428"/>
      <c r="K428"/>
      <c r="BR428"/>
      <c r="BS428"/>
    </row>
    <row r="429" spans="1:86" outlineLevel="1">
      <c r="C429" s="101" t="s">
        <v>297</v>
      </c>
      <c r="J429" t="s">
        <v>98</v>
      </c>
      <c r="R429" s="180">
        <f>R377*R430</f>
        <v>433409301.78000003</v>
      </c>
      <c r="S429" s="180">
        <f t="shared" ref="S429:CD429" si="490">S377*S430</f>
        <v>499349102.88</v>
      </c>
      <c r="T429" s="180">
        <f t="shared" si="490"/>
        <v>796333349.71827137</v>
      </c>
      <c r="U429" s="180">
        <f t="shared" si="490"/>
        <v>1021647860</v>
      </c>
      <c r="V429" s="180">
        <f t="shared" si="490"/>
        <v>1259245120</v>
      </c>
      <c r="W429" s="180">
        <f t="shared" si="490"/>
        <v>1675824940</v>
      </c>
      <c r="X429" s="180">
        <f t="shared" si="490"/>
        <v>1927944440</v>
      </c>
      <c r="Y429" s="180">
        <f t="shared" si="490"/>
        <v>1553594045.4000001</v>
      </c>
      <c r="Z429" s="180">
        <f t="shared" si="490"/>
        <v>1074886168.830142</v>
      </c>
      <c r="AA429" s="180">
        <f t="shared" si="490"/>
        <v>744124272.19200003</v>
      </c>
      <c r="AB429" s="180">
        <f t="shared" si="490"/>
        <v>506839014.06815434</v>
      </c>
      <c r="AC429" s="180">
        <f t="shared" si="490"/>
        <v>369872977.54334986</v>
      </c>
      <c r="AD429" s="180">
        <f t="shared" si="490"/>
        <v>288289719.08276111</v>
      </c>
      <c r="AE429" s="180">
        <f t="shared" si="490"/>
        <v>239007394.575214</v>
      </c>
      <c r="AF429" s="180">
        <f t="shared" si="490"/>
        <v>210005669.34642112</v>
      </c>
      <c r="AG429" s="180">
        <f t="shared" si="490"/>
        <v>194943676.21336663</v>
      </c>
      <c r="AH429" s="180">
        <f t="shared" si="490"/>
        <v>190638682.88171613</v>
      </c>
      <c r="AI429" s="180">
        <f t="shared" si="490"/>
        <v>190013518.14901468</v>
      </c>
      <c r="AJ429" s="180">
        <f t="shared" si="490"/>
        <v>189081315.65868986</v>
      </c>
      <c r="AK429" s="180">
        <f t="shared" si="490"/>
        <v>193683025.85658562</v>
      </c>
      <c r="AL429" s="180">
        <f t="shared" si="490"/>
        <v>196692090.86558339</v>
      </c>
      <c r="AM429" s="180">
        <f t="shared" si="490"/>
        <v>198171907.96038458</v>
      </c>
      <c r="AN429" s="180">
        <f t="shared" si="490"/>
        <v>199614819.9836227</v>
      </c>
      <c r="AO429" s="180">
        <f t="shared" si="490"/>
        <v>201019545.34435344</v>
      </c>
      <c r="AP429" s="180">
        <f t="shared" si="490"/>
        <v>202385098.53245065</v>
      </c>
      <c r="AQ429" s="180">
        <f t="shared" si="490"/>
        <v>203713870.58121225</v>
      </c>
      <c r="AR429" s="180">
        <f t="shared" si="490"/>
        <v>205008467.80078229</v>
      </c>
      <c r="AS429" s="180">
        <f t="shared" si="490"/>
        <v>206268271.64706224</v>
      </c>
      <c r="AT429" s="180">
        <f t="shared" si="490"/>
        <v>207492078.8190324</v>
      </c>
      <c r="AU429" s="180">
        <f t="shared" si="490"/>
        <v>208679528.49549657</v>
      </c>
      <c r="AV429" s="180">
        <f t="shared" si="490"/>
        <v>209830473.73052159</v>
      </c>
      <c r="AW429" s="180">
        <f t="shared" si="490"/>
        <v>210944785.95421785</v>
      </c>
      <c r="AX429" s="180">
        <f t="shared" si="490"/>
        <v>212022230.67131481</v>
      </c>
      <c r="AY429" s="180">
        <f t="shared" si="490"/>
        <v>213062621.24617311</v>
      </c>
      <c r="AZ429" s="180">
        <f t="shared" si="490"/>
        <v>214066016.84167138</v>
      </c>
      <c r="BA429" s="180">
        <f t="shared" si="490"/>
        <v>215032663.98539436</v>
      </c>
      <c r="BB429" s="180">
        <f t="shared" si="490"/>
        <v>215962737.07276678</v>
      </c>
      <c r="BC429" s="180">
        <f t="shared" si="490"/>
        <v>216856300.98256329</v>
      </c>
      <c r="BD429" s="180">
        <f t="shared" si="490"/>
        <v>217713470.61956835</v>
      </c>
      <c r="BE429" s="180">
        <f t="shared" si="490"/>
        <v>218534551.81573403</v>
      </c>
      <c r="BF429" s="180">
        <f t="shared" si="490"/>
        <v>219320038.51421517</v>
      </c>
      <c r="BG429" s="180">
        <f t="shared" si="490"/>
        <v>220070425.39848652</v>
      </c>
      <c r="BH429" s="180">
        <f t="shared" si="490"/>
        <v>220786131.76437253</v>
      </c>
      <c r="BI429" s="180">
        <f t="shared" si="490"/>
        <v>221450872.15192962</v>
      </c>
      <c r="BJ429" s="180">
        <f t="shared" si="490"/>
        <v>221911553.37454373</v>
      </c>
      <c r="BK429" s="180">
        <f t="shared" si="490"/>
        <v>222202091.68910488</v>
      </c>
      <c r="BL429" s="180">
        <f t="shared" si="490"/>
        <v>222493010.39175731</v>
      </c>
      <c r="BM429" s="180">
        <f t="shared" si="490"/>
        <v>222784309.98052526</v>
      </c>
      <c r="BN429" s="180">
        <f t="shared" si="490"/>
        <v>223075990.95408487</v>
      </c>
      <c r="BO429" s="180">
        <f t="shared" si="490"/>
        <v>223368053.81176525</v>
      </c>
      <c r="BP429" s="180">
        <f t="shared" si="490"/>
        <v>223660499.05354917</v>
      </c>
      <c r="BQ429" s="180">
        <f t="shared" si="490"/>
        <v>223953327.18007416</v>
      </c>
      <c r="BR429" s="180">
        <f t="shared" si="490"/>
        <v>224246538.69263315</v>
      </c>
      <c r="BS429" s="180">
        <f t="shared" si="490"/>
        <v>224540134.09317532</v>
      </c>
      <c r="BT429" s="180">
        <f t="shared" si="490"/>
        <v>224834113.88430703</v>
      </c>
      <c r="BU429" s="180">
        <f t="shared" si="490"/>
        <v>225128478.56929275</v>
      </c>
      <c r="BV429" s="180">
        <f t="shared" si="490"/>
        <v>225423228.65205583</v>
      </c>
      <c r="BW429" s="180">
        <f t="shared" si="490"/>
        <v>225718364.63717946</v>
      </c>
      <c r="BX429" s="180">
        <f t="shared" si="490"/>
        <v>226013887.02990723</v>
      </c>
      <c r="BY429" s="180">
        <f t="shared" si="490"/>
        <v>226309796.33614442</v>
      </c>
      <c r="BZ429" s="180">
        <f t="shared" si="490"/>
        <v>226606093.06245866</v>
      </c>
      <c r="CA429" s="180">
        <f t="shared" si="490"/>
        <v>226902777.71608067</v>
      </c>
      <c r="CB429" s="180">
        <f t="shared" si="490"/>
        <v>227199850.80490535</v>
      </c>
      <c r="CC429" s="180">
        <f t="shared" si="490"/>
        <v>227497312.83749276</v>
      </c>
      <c r="CD429" s="180">
        <f t="shared" si="490"/>
        <v>227795164.32306832</v>
      </c>
      <c r="CG429" s="259"/>
      <c r="CH429" s="259"/>
    </row>
    <row r="430" spans="1:86" outlineLevel="1">
      <c r="C430" s="101"/>
      <c r="R430" s="339">
        <v>0.02</v>
      </c>
      <c r="S430" s="339">
        <v>0.02</v>
      </c>
      <c r="T430" s="339">
        <v>0.02</v>
      </c>
      <c r="U430" s="339">
        <v>0.02</v>
      </c>
      <c r="V430" s="339">
        <v>0.02</v>
      </c>
      <c r="W430" s="339">
        <v>0.02</v>
      </c>
      <c r="X430" s="339">
        <v>0.02</v>
      </c>
      <c r="Y430" s="339">
        <v>0.02</v>
      </c>
      <c r="Z430" s="339">
        <v>0.02</v>
      </c>
      <c r="AA430" s="339">
        <v>0.02</v>
      </c>
      <c r="AB430" s="339">
        <v>0.02</v>
      </c>
      <c r="AC430" s="339">
        <v>0.02</v>
      </c>
      <c r="AD430" s="339">
        <v>0.02</v>
      </c>
      <c r="AE430" s="339">
        <v>0.02</v>
      </c>
      <c r="AF430" s="339">
        <v>0.02</v>
      </c>
      <c r="AG430" s="339">
        <v>0.02</v>
      </c>
      <c r="AH430" s="339">
        <v>0.02</v>
      </c>
      <c r="AI430" s="339">
        <v>0.02</v>
      </c>
      <c r="AJ430" s="339">
        <v>0.02</v>
      </c>
      <c r="AK430" s="339">
        <v>0.02</v>
      </c>
      <c r="AL430" s="339">
        <v>0.02</v>
      </c>
      <c r="AM430" s="339">
        <v>0.02</v>
      </c>
      <c r="AN430" s="339">
        <v>0.02</v>
      </c>
      <c r="AO430" s="339">
        <v>0.02</v>
      </c>
      <c r="AP430" s="339">
        <v>0.02</v>
      </c>
      <c r="AQ430" s="339">
        <v>0.02</v>
      </c>
      <c r="AR430" s="339">
        <v>0.02</v>
      </c>
      <c r="AS430" s="339">
        <v>0.02</v>
      </c>
      <c r="AT430" s="339">
        <v>0.02</v>
      </c>
      <c r="AU430" s="339">
        <v>0.02</v>
      </c>
      <c r="AV430" s="339">
        <v>0.02</v>
      </c>
      <c r="AW430" s="339">
        <v>0.02</v>
      </c>
      <c r="AX430" s="339">
        <v>0.02</v>
      </c>
      <c r="AY430" s="339">
        <v>0.02</v>
      </c>
      <c r="AZ430" s="339">
        <v>0.02</v>
      </c>
      <c r="BA430" s="339">
        <v>0.02</v>
      </c>
      <c r="BB430" s="339">
        <v>0.02</v>
      </c>
      <c r="BC430" s="339">
        <v>0.02</v>
      </c>
      <c r="BD430" s="339">
        <v>0.02</v>
      </c>
      <c r="BE430" s="339">
        <v>0.02</v>
      </c>
      <c r="BF430" s="339">
        <v>0.02</v>
      </c>
      <c r="BG430" s="339">
        <v>0.02</v>
      </c>
      <c r="BH430" s="339">
        <v>0.02</v>
      </c>
      <c r="BI430" s="339">
        <v>0.02</v>
      </c>
      <c r="BJ430" s="339">
        <v>0.02</v>
      </c>
      <c r="BK430" s="339">
        <v>0.02</v>
      </c>
      <c r="BL430" s="339">
        <v>0.02</v>
      </c>
      <c r="BM430" s="339">
        <v>0.02</v>
      </c>
      <c r="BN430" s="339">
        <v>0.02</v>
      </c>
      <c r="BO430" s="339">
        <v>0.02</v>
      </c>
      <c r="BP430" s="339">
        <v>0.02</v>
      </c>
      <c r="BQ430" s="339">
        <v>0.02</v>
      </c>
      <c r="BR430" s="339">
        <v>0.02</v>
      </c>
      <c r="BS430" s="339">
        <v>0.02</v>
      </c>
      <c r="BT430" s="339">
        <v>0.02</v>
      </c>
      <c r="BU430" s="339">
        <v>0.02</v>
      </c>
      <c r="BV430" s="339">
        <v>0.02</v>
      </c>
      <c r="BW430" s="339">
        <v>0.02</v>
      </c>
      <c r="BX430" s="339">
        <v>0.02</v>
      </c>
      <c r="BY430" s="339">
        <v>0.02</v>
      </c>
      <c r="BZ430" s="339">
        <v>0.02</v>
      </c>
      <c r="CA430" s="339">
        <v>0.02</v>
      </c>
      <c r="CB430" s="339">
        <v>0.02</v>
      </c>
      <c r="CC430" s="339">
        <v>0.02</v>
      </c>
      <c r="CD430" s="339">
        <v>0.02</v>
      </c>
      <c r="CG430" s="259"/>
      <c r="CH430" s="259"/>
    </row>
    <row r="431" spans="1:86" outlineLevel="1">
      <c r="C431" s="334" t="s">
        <v>580</v>
      </c>
      <c r="J431" t="s">
        <v>98</v>
      </c>
      <c r="R431" s="328">
        <f t="shared" ref="R431:AW431" si="491">R429/R50/12</f>
        <v>0.65199280163044404</v>
      </c>
      <c r="S431" s="328">
        <f t="shared" si="491"/>
        <v>0.6251917306663326</v>
      </c>
      <c r="T431" s="328">
        <f t="shared" si="491"/>
        <v>0.88102613869554636</v>
      </c>
      <c r="U431" s="328">
        <f t="shared" si="491"/>
        <v>1.0230504294010951</v>
      </c>
      <c r="V431" s="328">
        <f t="shared" si="491"/>
        <v>1.1483156299719615</v>
      </c>
      <c r="W431" s="328">
        <f t="shared" si="491"/>
        <v>1.4764989985418806</v>
      </c>
      <c r="X431" s="328">
        <f t="shared" si="491"/>
        <v>1.5950209278733121</v>
      </c>
      <c r="Y431" s="328">
        <f t="shared" si="491"/>
        <v>1.2128170843027986</v>
      </c>
      <c r="Z431" s="328">
        <f t="shared" si="491"/>
        <v>0.87471398855055538</v>
      </c>
      <c r="AA431" s="328">
        <f t="shared" si="491"/>
        <v>0.5758118693301405</v>
      </c>
      <c r="AB431" s="328">
        <f t="shared" si="491"/>
        <v>0.37556052712950566</v>
      </c>
      <c r="AC431" s="328">
        <f t="shared" si="491"/>
        <v>0.26332279606487052</v>
      </c>
      <c r="AD431" s="328">
        <f t="shared" si="491"/>
        <v>0.19778055454203633</v>
      </c>
      <c r="AE431" s="328">
        <f t="shared" si="491"/>
        <v>0.15843172063451857</v>
      </c>
      <c r="AF431" s="328">
        <f t="shared" si="491"/>
        <v>0.13482389797002589</v>
      </c>
      <c r="AG431" s="328">
        <f t="shared" si="491"/>
        <v>0.12146599368225457</v>
      </c>
      <c r="AH431" s="328">
        <f t="shared" si="491"/>
        <v>0.11549909392018239</v>
      </c>
      <c r="AI431" s="328">
        <f t="shared" si="491"/>
        <v>0.11212862362207025</v>
      </c>
      <c r="AJ431" s="328">
        <f t="shared" si="491"/>
        <v>0.10884857359837576</v>
      </c>
      <c r="AK431" s="328">
        <f t="shared" si="491"/>
        <v>0.10892565421564325</v>
      </c>
      <c r="AL431" s="328">
        <f t="shared" si="491"/>
        <v>0.109778556944849</v>
      </c>
      <c r="AM431" s="328">
        <f t="shared" si="491"/>
        <v>0.10979180489013074</v>
      </c>
      <c r="AN431" s="328">
        <f t="shared" si="491"/>
        <v>0.10980488059754258</v>
      </c>
      <c r="AO431" s="328">
        <f t="shared" si="491"/>
        <v>0.10981830511460657</v>
      </c>
      <c r="AP431" s="328">
        <f t="shared" si="491"/>
        <v>0.10983140791703015</v>
      </c>
      <c r="AQ431" s="328">
        <f t="shared" si="491"/>
        <v>0.10984305736605467</v>
      </c>
      <c r="AR431" s="328">
        <f t="shared" si="491"/>
        <v>0.10985431906932869</v>
      </c>
      <c r="AS431" s="328">
        <f t="shared" si="491"/>
        <v>0.10986589572538553</v>
      </c>
      <c r="AT431" s="328">
        <f t="shared" si="491"/>
        <v>0.10987740752451734</v>
      </c>
      <c r="AU431" s="328">
        <f t="shared" si="491"/>
        <v>0.10988879485279719</v>
      </c>
      <c r="AV431" s="328">
        <f t="shared" si="491"/>
        <v>0.10990001961904571</v>
      </c>
      <c r="AW431" s="328">
        <f t="shared" si="491"/>
        <v>0.1099111261770499</v>
      </c>
      <c r="AX431" s="328">
        <f t="shared" ref="AX431:CD431" si="492">AX429/AX50/12</f>
        <v>0.10992214066810742</v>
      </c>
      <c r="AY431" s="328">
        <f t="shared" si="492"/>
        <v>0.10993302655227739</v>
      </c>
      <c r="AZ431" s="328">
        <f t="shared" si="492"/>
        <v>0.10994370864177488</v>
      </c>
      <c r="BA431" s="328">
        <f t="shared" si="492"/>
        <v>0.1099541822837285</v>
      </c>
      <c r="BB431" s="328">
        <f t="shared" si="492"/>
        <v>0.10996450552701741</v>
      </c>
      <c r="BC431" s="328">
        <f t="shared" si="492"/>
        <v>0.1099746913560254</v>
      </c>
      <c r="BD431" s="328">
        <f t="shared" si="492"/>
        <v>0.10998471562802753</v>
      </c>
      <c r="BE431" s="328">
        <f t="shared" si="492"/>
        <v>0.10999452045515427</v>
      </c>
      <c r="BF431" s="328">
        <f t="shared" si="492"/>
        <v>0.11000408408635103</v>
      </c>
      <c r="BG431" s="328">
        <f t="shared" si="492"/>
        <v>0.11001344297831479</v>
      </c>
      <c r="BH431" s="328">
        <f t="shared" si="492"/>
        <v>0.11002261259431893</v>
      </c>
      <c r="BI431" s="328">
        <f t="shared" si="492"/>
        <v>0.11003986646510337</v>
      </c>
      <c r="BJ431" s="328">
        <f t="shared" si="492"/>
        <v>0.11012459995846789</v>
      </c>
      <c r="BK431" s="328">
        <f t="shared" si="492"/>
        <v>0.11012459995846789</v>
      </c>
      <c r="BL431" s="328">
        <f t="shared" si="492"/>
        <v>0.11012459995846786</v>
      </c>
      <c r="BM431" s="328">
        <f t="shared" si="492"/>
        <v>0.11012459995846786</v>
      </c>
      <c r="BN431" s="328">
        <f t="shared" si="492"/>
        <v>0.11012459995846786</v>
      </c>
      <c r="BO431" s="328">
        <f t="shared" si="492"/>
        <v>0.11012459995846789</v>
      </c>
      <c r="BP431" s="328">
        <f t="shared" si="492"/>
        <v>0.11012459995846789</v>
      </c>
      <c r="BQ431" s="328">
        <f t="shared" si="492"/>
        <v>0.11012459995846785</v>
      </c>
      <c r="BR431" s="328">
        <f t="shared" si="492"/>
        <v>0.11012459995846789</v>
      </c>
      <c r="BS431" s="328">
        <f t="shared" si="492"/>
        <v>0.11012459995846789</v>
      </c>
      <c r="BT431" s="328">
        <f t="shared" si="492"/>
        <v>0.11012459995846789</v>
      </c>
      <c r="BU431" s="328">
        <f t="shared" si="492"/>
        <v>0.11012459995846789</v>
      </c>
      <c r="BV431" s="328">
        <f t="shared" si="492"/>
        <v>0.11012459995846786</v>
      </c>
      <c r="BW431" s="328">
        <f t="shared" si="492"/>
        <v>0.11012459995846789</v>
      </c>
      <c r="BX431" s="328">
        <f t="shared" si="492"/>
        <v>0.11012459995846789</v>
      </c>
      <c r="BY431" s="328">
        <f t="shared" si="492"/>
        <v>0.11012459995846786</v>
      </c>
      <c r="BZ431" s="328">
        <f t="shared" si="492"/>
        <v>0.11012459995846789</v>
      </c>
      <c r="CA431" s="328">
        <f t="shared" si="492"/>
        <v>0.11012459995846789</v>
      </c>
      <c r="CB431" s="328">
        <f t="shared" si="492"/>
        <v>0.11012459995846785</v>
      </c>
      <c r="CC431" s="328">
        <f t="shared" si="492"/>
        <v>0.11012459995846789</v>
      </c>
      <c r="CD431" s="328">
        <f t="shared" si="492"/>
        <v>0.11012459995846789</v>
      </c>
      <c r="CG431" s="259"/>
      <c r="CH431" s="259"/>
    </row>
    <row r="432" spans="1:86" outlineLevel="1">
      <c r="A432"/>
      <c r="K432"/>
      <c r="BR432"/>
      <c r="BS432"/>
    </row>
    <row r="433" spans="1:86" outlineLevel="1">
      <c r="C433" s="101" t="s">
        <v>298</v>
      </c>
      <c r="J433" t="s">
        <v>98</v>
      </c>
      <c r="R433" s="180">
        <f>R377*R434</f>
        <v>433409301.78000003</v>
      </c>
      <c r="S433" s="180">
        <f t="shared" ref="S433:CD433" si="493">S377*S434</f>
        <v>499349102.88</v>
      </c>
      <c r="T433" s="180">
        <f t="shared" si="493"/>
        <v>796333349.71827137</v>
      </c>
      <c r="U433" s="180">
        <f t="shared" si="493"/>
        <v>1021647860</v>
      </c>
      <c r="V433" s="180">
        <f t="shared" si="493"/>
        <v>1259245120</v>
      </c>
      <c r="W433" s="180">
        <f t="shared" si="493"/>
        <v>1675824940</v>
      </c>
      <c r="X433" s="180">
        <f t="shared" si="493"/>
        <v>1927944440</v>
      </c>
      <c r="Y433" s="180">
        <f t="shared" si="493"/>
        <v>1553594045.4000001</v>
      </c>
      <c r="Z433" s="180">
        <f t="shared" si="493"/>
        <v>1074886168.830142</v>
      </c>
      <c r="AA433" s="180">
        <f t="shared" si="493"/>
        <v>744124272.19200003</v>
      </c>
      <c r="AB433" s="180">
        <f t="shared" si="493"/>
        <v>506839014.06815434</v>
      </c>
      <c r="AC433" s="180">
        <f t="shared" si="493"/>
        <v>369872977.54334986</v>
      </c>
      <c r="AD433" s="180">
        <f t="shared" si="493"/>
        <v>288289719.08276111</v>
      </c>
      <c r="AE433" s="180">
        <f t="shared" si="493"/>
        <v>239007394.575214</v>
      </c>
      <c r="AF433" s="180">
        <f t="shared" si="493"/>
        <v>210005669.34642112</v>
      </c>
      <c r="AG433" s="180">
        <f t="shared" si="493"/>
        <v>194943676.21336663</v>
      </c>
      <c r="AH433" s="180">
        <f t="shared" si="493"/>
        <v>190638682.88171613</v>
      </c>
      <c r="AI433" s="180">
        <f t="shared" si="493"/>
        <v>190013518.14901468</v>
      </c>
      <c r="AJ433" s="180">
        <f t="shared" si="493"/>
        <v>189081315.65868986</v>
      </c>
      <c r="AK433" s="180">
        <f t="shared" si="493"/>
        <v>193683025.85658562</v>
      </c>
      <c r="AL433" s="180">
        <f t="shared" si="493"/>
        <v>196692090.86558339</v>
      </c>
      <c r="AM433" s="180">
        <f t="shared" si="493"/>
        <v>198171907.96038458</v>
      </c>
      <c r="AN433" s="180">
        <f t="shared" si="493"/>
        <v>199614819.9836227</v>
      </c>
      <c r="AO433" s="180">
        <f t="shared" si="493"/>
        <v>201019545.34435344</v>
      </c>
      <c r="AP433" s="180">
        <f t="shared" si="493"/>
        <v>202385098.53245065</v>
      </c>
      <c r="AQ433" s="180">
        <f t="shared" si="493"/>
        <v>203713870.58121225</v>
      </c>
      <c r="AR433" s="180">
        <f t="shared" si="493"/>
        <v>205008467.80078229</v>
      </c>
      <c r="AS433" s="180">
        <f t="shared" si="493"/>
        <v>206268271.64706224</v>
      </c>
      <c r="AT433" s="180">
        <f t="shared" si="493"/>
        <v>207492078.8190324</v>
      </c>
      <c r="AU433" s="180">
        <f t="shared" si="493"/>
        <v>208679528.49549657</v>
      </c>
      <c r="AV433" s="180">
        <f t="shared" si="493"/>
        <v>209830473.73052159</v>
      </c>
      <c r="AW433" s="180">
        <f t="shared" si="493"/>
        <v>210944785.95421785</v>
      </c>
      <c r="AX433" s="180">
        <f t="shared" si="493"/>
        <v>212022230.67131481</v>
      </c>
      <c r="AY433" s="180">
        <f t="shared" si="493"/>
        <v>213062621.24617311</v>
      </c>
      <c r="AZ433" s="180">
        <f t="shared" si="493"/>
        <v>214066016.84167138</v>
      </c>
      <c r="BA433" s="180">
        <f t="shared" si="493"/>
        <v>215032663.98539436</v>
      </c>
      <c r="BB433" s="180">
        <f t="shared" si="493"/>
        <v>215962737.07276678</v>
      </c>
      <c r="BC433" s="180">
        <f t="shared" si="493"/>
        <v>216856300.98256329</v>
      </c>
      <c r="BD433" s="180">
        <f t="shared" si="493"/>
        <v>217713470.61956835</v>
      </c>
      <c r="BE433" s="180">
        <f t="shared" si="493"/>
        <v>218534551.81573403</v>
      </c>
      <c r="BF433" s="180">
        <f t="shared" si="493"/>
        <v>219320038.51421517</v>
      </c>
      <c r="BG433" s="180">
        <f t="shared" si="493"/>
        <v>220070425.39848652</v>
      </c>
      <c r="BH433" s="180">
        <f t="shared" si="493"/>
        <v>220786131.76437253</v>
      </c>
      <c r="BI433" s="180">
        <f t="shared" si="493"/>
        <v>221450872.15192962</v>
      </c>
      <c r="BJ433" s="180">
        <f t="shared" si="493"/>
        <v>221911553.37454373</v>
      </c>
      <c r="BK433" s="180">
        <f t="shared" si="493"/>
        <v>222202091.68910488</v>
      </c>
      <c r="BL433" s="180">
        <f t="shared" si="493"/>
        <v>222493010.39175731</v>
      </c>
      <c r="BM433" s="180">
        <f t="shared" si="493"/>
        <v>222784309.98052526</v>
      </c>
      <c r="BN433" s="180">
        <f t="shared" si="493"/>
        <v>223075990.95408487</v>
      </c>
      <c r="BO433" s="180">
        <f t="shared" si="493"/>
        <v>223368053.81176525</v>
      </c>
      <c r="BP433" s="180">
        <f t="shared" si="493"/>
        <v>223660499.05354917</v>
      </c>
      <c r="BQ433" s="180">
        <f t="shared" si="493"/>
        <v>223953327.18007416</v>
      </c>
      <c r="BR433" s="180">
        <f t="shared" si="493"/>
        <v>224246538.69263315</v>
      </c>
      <c r="BS433" s="180">
        <f t="shared" si="493"/>
        <v>224540134.09317532</v>
      </c>
      <c r="BT433" s="180">
        <f t="shared" si="493"/>
        <v>224834113.88430703</v>
      </c>
      <c r="BU433" s="180">
        <f t="shared" si="493"/>
        <v>225128478.56929275</v>
      </c>
      <c r="BV433" s="180">
        <f t="shared" si="493"/>
        <v>225423228.65205583</v>
      </c>
      <c r="BW433" s="180">
        <f t="shared" si="493"/>
        <v>225718364.63717946</v>
      </c>
      <c r="BX433" s="180">
        <f t="shared" si="493"/>
        <v>226013887.02990723</v>
      </c>
      <c r="BY433" s="180">
        <f t="shared" si="493"/>
        <v>226309796.33614442</v>
      </c>
      <c r="BZ433" s="180">
        <f t="shared" si="493"/>
        <v>226606093.06245866</v>
      </c>
      <c r="CA433" s="180">
        <f t="shared" si="493"/>
        <v>226902777.71608067</v>
      </c>
      <c r="CB433" s="180">
        <f t="shared" si="493"/>
        <v>227199850.80490535</v>
      </c>
      <c r="CC433" s="180">
        <f t="shared" si="493"/>
        <v>227497312.83749276</v>
      </c>
      <c r="CD433" s="180">
        <f t="shared" si="493"/>
        <v>227795164.32306832</v>
      </c>
      <c r="CG433" s="14"/>
      <c r="CH433" s="14"/>
    </row>
    <row r="434" spans="1:86" outlineLevel="1">
      <c r="A434"/>
      <c r="K434"/>
      <c r="R434" s="339">
        <v>0.02</v>
      </c>
      <c r="S434" s="339">
        <v>0.02</v>
      </c>
      <c r="T434" s="339">
        <v>0.02</v>
      </c>
      <c r="U434" s="339">
        <v>0.02</v>
      </c>
      <c r="V434" s="339">
        <v>0.02</v>
      </c>
      <c r="W434" s="339">
        <v>0.02</v>
      </c>
      <c r="X434" s="339">
        <v>0.02</v>
      </c>
      <c r="Y434" s="339">
        <v>0.02</v>
      </c>
      <c r="Z434" s="339">
        <v>0.02</v>
      </c>
      <c r="AA434" s="339">
        <v>0.02</v>
      </c>
      <c r="AB434" s="339">
        <v>0.02</v>
      </c>
      <c r="AC434" s="339">
        <v>0.02</v>
      </c>
      <c r="AD434" s="339">
        <v>0.02</v>
      </c>
      <c r="AE434" s="339">
        <v>0.02</v>
      </c>
      <c r="AF434" s="339">
        <v>0.02</v>
      </c>
      <c r="AG434" s="339">
        <v>0.02</v>
      </c>
      <c r="AH434" s="339">
        <v>0.02</v>
      </c>
      <c r="AI434" s="339">
        <v>0.02</v>
      </c>
      <c r="AJ434" s="339">
        <v>0.02</v>
      </c>
      <c r="AK434" s="339">
        <v>0.02</v>
      </c>
      <c r="AL434" s="339">
        <v>0.02</v>
      </c>
      <c r="AM434" s="339">
        <v>0.02</v>
      </c>
      <c r="AN434" s="339">
        <v>0.02</v>
      </c>
      <c r="AO434" s="339">
        <v>0.02</v>
      </c>
      <c r="AP434" s="339">
        <v>0.02</v>
      </c>
      <c r="AQ434" s="339">
        <v>0.02</v>
      </c>
      <c r="AR434" s="339">
        <v>0.02</v>
      </c>
      <c r="AS434" s="339">
        <v>0.02</v>
      </c>
      <c r="AT434" s="339">
        <v>0.02</v>
      </c>
      <c r="AU434" s="339">
        <v>0.02</v>
      </c>
      <c r="AV434" s="339">
        <v>0.02</v>
      </c>
      <c r="AW434" s="339">
        <v>0.02</v>
      </c>
      <c r="AX434" s="339">
        <v>0.02</v>
      </c>
      <c r="AY434" s="339">
        <v>0.02</v>
      </c>
      <c r="AZ434" s="339">
        <v>0.02</v>
      </c>
      <c r="BA434" s="339">
        <v>0.02</v>
      </c>
      <c r="BB434" s="339">
        <v>0.02</v>
      </c>
      <c r="BC434" s="339">
        <v>0.02</v>
      </c>
      <c r="BD434" s="339">
        <v>0.02</v>
      </c>
      <c r="BE434" s="339">
        <v>0.02</v>
      </c>
      <c r="BF434" s="339">
        <v>0.02</v>
      </c>
      <c r="BG434" s="339">
        <v>0.02</v>
      </c>
      <c r="BH434" s="339">
        <v>0.02</v>
      </c>
      <c r="BI434" s="339">
        <v>0.02</v>
      </c>
      <c r="BJ434" s="339">
        <v>0.02</v>
      </c>
      <c r="BK434" s="339">
        <v>0.02</v>
      </c>
      <c r="BL434" s="339">
        <v>0.02</v>
      </c>
      <c r="BM434" s="339">
        <v>0.02</v>
      </c>
      <c r="BN434" s="339">
        <v>0.02</v>
      </c>
      <c r="BO434" s="339">
        <v>0.02</v>
      </c>
      <c r="BP434" s="339">
        <v>0.02</v>
      </c>
      <c r="BQ434" s="339">
        <v>0.02</v>
      </c>
      <c r="BR434" s="339">
        <v>0.02</v>
      </c>
      <c r="BS434" s="339">
        <v>0.02</v>
      </c>
      <c r="BT434" s="339">
        <v>0.02</v>
      </c>
      <c r="BU434" s="339">
        <v>0.02</v>
      </c>
      <c r="BV434" s="339">
        <v>0.02</v>
      </c>
      <c r="BW434" s="339">
        <v>0.02</v>
      </c>
      <c r="BX434" s="339">
        <v>0.02</v>
      </c>
      <c r="BY434" s="339">
        <v>0.02</v>
      </c>
      <c r="BZ434" s="339">
        <v>0.02</v>
      </c>
      <c r="CA434" s="339">
        <v>0.02</v>
      </c>
      <c r="CB434" s="339">
        <v>0.02</v>
      </c>
      <c r="CC434" s="339">
        <v>0.02</v>
      </c>
      <c r="CD434" s="339">
        <v>0.02</v>
      </c>
    </row>
    <row r="435" spans="1:86" outlineLevel="1">
      <c r="C435" s="334" t="s">
        <v>581</v>
      </c>
      <c r="J435" t="s">
        <v>98</v>
      </c>
      <c r="R435" s="328">
        <f t="shared" ref="R435:AW435" si="494">R433/R50/12</f>
        <v>0.65199280163044404</v>
      </c>
      <c r="S435" s="328">
        <f t="shared" si="494"/>
        <v>0.6251917306663326</v>
      </c>
      <c r="T435" s="328">
        <f t="shared" si="494"/>
        <v>0.88102613869554636</v>
      </c>
      <c r="U435" s="328">
        <f t="shared" si="494"/>
        <v>1.0230504294010951</v>
      </c>
      <c r="V435" s="328">
        <f t="shared" si="494"/>
        <v>1.1483156299719615</v>
      </c>
      <c r="W435" s="328">
        <f t="shared" si="494"/>
        <v>1.4764989985418806</v>
      </c>
      <c r="X435" s="328">
        <f t="shared" si="494"/>
        <v>1.5950209278733121</v>
      </c>
      <c r="Y435" s="328">
        <f t="shared" si="494"/>
        <v>1.2128170843027986</v>
      </c>
      <c r="Z435" s="328">
        <f t="shared" si="494"/>
        <v>0.87471398855055538</v>
      </c>
      <c r="AA435" s="328">
        <f t="shared" si="494"/>
        <v>0.5758118693301405</v>
      </c>
      <c r="AB435" s="328">
        <f t="shared" si="494"/>
        <v>0.37556052712950566</v>
      </c>
      <c r="AC435" s="328">
        <f t="shared" si="494"/>
        <v>0.26332279606487052</v>
      </c>
      <c r="AD435" s="328">
        <f t="shared" si="494"/>
        <v>0.19778055454203633</v>
      </c>
      <c r="AE435" s="328">
        <f t="shared" si="494"/>
        <v>0.15843172063451857</v>
      </c>
      <c r="AF435" s="328">
        <f t="shared" si="494"/>
        <v>0.13482389797002589</v>
      </c>
      <c r="AG435" s="328">
        <f t="shared" si="494"/>
        <v>0.12146599368225457</v>
      </c>
      <c r="AH435" s="328">
        <f t="shared" si="494"/>
        <v>0.11549909392018239</v>
      </c>
      <c r="AI435" s="328">
        <f t="shared" si="494"/>
        <v>0.11212862362207025</v>
      </c>
      <c r="AJ435" s="328">
        <f t="shared" si="494"/>
        <v>0.10884857359837576</v>
      </c>
      <c r="AK435" s="328">
        <f t="shared" si="494"/>
        <v>0.10892565421564325</v>
      </c>
      <c r="AL435" s="328">
        <f t="shared" si="494"/>
        <v>0.109778556944849</v>
      </c>
      <c r="AM435" s="328">
        <f t="shared" si="494"/>
        <v>0.10979180489013074</v>
      </c>
      <c r="AN435" s="328">
        <f t="shared" si="494"/>
        <v>0.10980488059754258</v>
      </c>
      <c r="AO435" s="328">
        <f t="shared" si="494"/>
        <v>0.10981830511460657</v>
      </c>
      <c r="AP435" s="328">
        <f t="shared" si="494"/>
        <v>0.10983140791703015</v>
      </c>
      <c r="AQ435" s="328">
        <f t="shared" si="494"/>
        <v>0.10984305736605467</v>
      </c>
      <c r="AR435" s="328">
        <f t="shared" si="494"/>
        <v>0.10985431906932869</v>
      </c>
      <c r="AS435" s="328">
        <f t="shared" si="494"/>
        <v>0.10986589572538553</v>
      </c>
      <c r="AT435" s="328">
        <f t="shared" si="494"/>
        <v>0.10987740752451734</v>
      </c>
      <c r="AU435" s="328">
        <f t="shared" si="494"/>
        <v>0.10988879485279719</v>
      </c>
      <c r="AV435" s="328">
        <f t="shared" si="494"/>
        <v>0.10990001961904571</v>
      </c>
      <c r="AW435" s="328">
        <f t="shared" si="494"/>
        <v>0.1099111261770499</v>
      </c>
      <c r="AX435" s="328">
        <f t="shared" ref="AX435:CD435" si="495">AX433/AX50/12</f>
        <v>0.10992214066810742</v>
      </c>
      <c r="AY435" s="328">
        <f t="shared" si="495"/>
        <v>0.10993302655227739</v>
      </c>
      <c r="AZ435" s="328">
        <f t="shared" si="495"/>
        <v>0.10994370864177488</v>
      </c>
      <c r="BA435" s="328">
        <f t="shared" si="495"/>
        <v>0.1099541822837285</v>
      </c>
      <c r="BB435" s="328">
        <f t="shared" si="495"/>
        <v>0.10996450552701741</v>
      </c>
      <c r="BC435" s="328">
        <f t="shared" si="495"/>
        <v>0.1099746913560254</v>
      </c>
      <c r="BD435" s="328">
        <f t="shared" si="495"/>
        <v>0.10998471562802753</v>
      </c>
      <c r="BE435" s="328">
        <f t="shared" si="495"/>
        <v>0.10999452045515427</v>
      </c>
      <c r="BF435" s="328">
        <f t="shared" si="495"/>
        <v>0.11000408408635103</v>
      </c>
      <c r="BG435" s="328">
        <f t="shared" si="495"/>
        <v>0.11001344297831479</v>
      </c>
      <c r="BH435" s="328">
        <f t="shared" si="495"/>
        <v>0.11002261259431893</v>
      </c>
      <c r="BI435" s="328">
        <f t="shared" si="495"/>
        <v>0.11003986646510337</v>
      </c>
      <c r="BJ435" s="328">
        <f t="shared" si="495"/>
        <v>0.11012459995846789</v>
      </c>
      <c r="BK435" s="328">
        <f t="shared" si="495"/>
        <v>0.11012459995846789</v>
      </c>
      <c r="BL435" s="328">
        <f t="shared" si="495"/>
        <v>0.11012459995846786</v>
      </c>
      <c r="BM435" s="328">
        <f t="shared" si="495"/>
        <v>0.11012459995846786</v>
      </c>
      <c r="BN435" s="328">
        <f t="shared" si="495"/>
        <v>0.11012459995846786</v>
      </c>
      <c r="BO435" s="328">
        <f t="shared" si="495"/>
        <v>0.11012459995846789</v>
      </c>
      <c r="BP435" s="328">
        <f t="shared" si="495"/>
        <v>0.11012459995846789</v>
      </c>
      <c r="BQ435" s="328">
        <f t="shared" si="495"/>
        <v>0.11012459995846785</v>
      </c>
      <c r="BR435" s="328">
        <f t="shared" si="495"/>
        <v>0.11012459995846789</v>
      </c>
      <c r="BS435" s="328">
        <f t="shared" si="495"/>
        <v>0.11012459995846789</v>
      </c>
      <c r="BT435" s="328">
        <f t="shared" si="495"/>
        <v>0.11012459995846789</v>
      </c>
      <c r="BU435" s="328">
        <f t="shared" si="495"/>
        <v>0.11012459995846789</v>
      </c>
      <c r="BV435" s="328">
        <f t="shared" si="495"/>
        <v>0.11012459995846786</v>
      </c>
      <c r="BW435" s="328">
        <f t="shared" si="495"/>
        <v>0.11012459995846789</v>
      </c>
      <c r="BX435" s="328">
        <f t="shared" si="495"/>
        <v>0.11012459995846789</v>
      </c>
      <c r="BY435" s="328">
        <f t="shared" si="495"/>
        <v>0.11012459995846786</v>
      </c>
      <c r="BZ435" s="328">
        <f t="shared" si="495"/>
        <v>0.11012459995846789</v>
      </c>
      <c r="CA435" s="328">
        <f t="shared" si="495"/>
        <v>0.11012459995846789</v>
      </c>
      <c r="CB435" s="328">
        <f t="shared" si="495"/>
        <v>0.11012459995846785</v>
      </c>
      <c r="CC435" s="328">
        <f t="shared" si="495"/>
        <v>0.11012459995846789</v>
      </c>
      <c r="CD435" s="328">
        <f t="shared" si="495"/>
        <v>0.11012459995846789</v>
      </c>
      <c r="CG435" s="259"/>
      <c r="CH435" s="259"/>
    </row>
    <row r="436" spans="1:86">
      <c r="BR436"/>
      <c r="BS436"/>
      <c r="CG436" s="14"/>
      <c r="CH436" s="14"/>
    </row>
    <row r="437" spans="1:86" ht="15.5">
      <c r="B437" s="17" t="s">
        <v>304</v>
      </c>
      <c r="C437" s="17"/>
      <c r="D437" s="17"/>
      <c r="BR437"/>
      <c r="BS437"/>
      <c r="CG437" s="14"/>
      <c r="CH437" s="14"/>
    </row>
    <row r="438" spans="1:86" outlineLevel="1">
      <c r="BR438"/>
      <c r="BS438"/>
      <c r="CG438" s="14"/>
      <c r="CH438" s="14"/>
    </row>
    <row r="439" spans="1:86" outlineLevel="1">
      <c r="B439" s="72" t="s">
        <v>369</v>
      </c>
      <c r="BR439"/>
      <c r="BS439"/>
      <c r="CG439" s="14"/>
      <c r="CH439" s="14"/>
    </row>
    <row r="440" spans="1:86" outlineLevel="1">
      <c r="C440" t="s">
        <v>305</v>
      </c>
      <c r="G440" s="59" t="s">
        <v>303</v>
      </c>
      <c r="I440" s="191">
        <v>2.5000000000000001E-2</v>
      </c>
      <c r="J440" t="s">
        <v>83</v>
      </c>
      <c r="P440" s="281">
        <f>$I$440</f>
        <v>2.5000000000000001E-2</v>
      </c>
      <c r="Q440" s="184">
        <f>P440</f>
        <v>2.5000000000000001E-2</v>
      </c>
      <c r="R440" s="184">
        <f t="shared" ref="R440:BN440" si="496">Q440</f>
        <v>2.5000000000000001E-2</v>
      </c>
      <c r="S440" s="184">
        <f t="shared" si="496"/>
        <v>2.5000000000000001E-2</v>
      </c>
      <c r="T440" s="184">
        <f t="shared" si="496"/>
        <v>2.5000000000000001E-2</v>
      </c>
      <c r="U440" s="184">
        <f t="shared" si="496"/>
        <v>2.5000000000000001E-2</v>
      </c>
      <c r="V440" s="184">
        <f t="shared" si="496"/>
        <v>2.5000000000000001E-2</v>
      </c>
      <c r="W440" s="184">
        <f t="shared" si="496"/>
        <v>2.5000000000000001E-2</v>
      </c>
      <c r="X440" s="184">
        <f t="shared" si="496"/>
        <v>2.5000000000000001E-2</v>
      </c>
      <c r="Y440" s="184">
        <f t="shared" si="496"/>
        <v>2.5000000000000001E-2</v>
      </c>
      <c r="Z440" s="184">
        <f t="shared" si="496"/>
        <v>2.5000000000000001E-2</v>
      </c>
      <c r="AA440" s="184">
        <f t="shared" si="496"/>
        <v>2.5000000000000001E-2</v>
      </c>
      <c r="AB440" s="184">
        <f t="shared" si="496"/>
        <v>2.5000000000000001E-2</v>
      </c>
      <c r="AC440" s="184">
        <f t="shared" si="496"/>
        <v>2.5000000000000001E-2</v>
      </c>
      <c r="AD440" s="184">
        <f t="shared" si="496"/>
        <v>2.5000000000000001E-2</v>
      </c>
      <c r="AE440" s="184">
        <f t="shared" si="496"/>
        <v>2.5000000000000001E-2</v>
      </c>
      <c r="AF440" s="184">
        <f t="shared" si="496"/>
        <v>2.5000000000000001E-2</v>
      </c>
      <c r="AG440" s="184">
        <f t="shared" si="496"/>
        <v>2.5000000000000001E-2</v>
      </c>
      <c r="AH440" s="184">
        <f t="shared" si="496"/>
        <v>2.5000000000000001E-2</v>
      </c>
      <c r="AI440" s="184">
        <f t="shared" si="496"/>
        <v>2.5000000000000001E-2</v>
      </c>
      <c r="AJ440" s="184">
        <f t="shared" si="496"/>
        <v>2.5000000000000001E-2</v>
      </c>
      <c r="AK440" s="184">
        <f t="shared" si="496"/>
        <v>2.5000000000000001E-2</v>
      </c>
      <c r="AL440" s="184">
        <f t="shared" si="496"/>
        <v>2.5000000000000001E-2</v>
      </c>
      <c r="AM440" s="184">
        <f t="shared" si="496"/>
        <v>2.5000000000000001E-2</v>
      </c>
      <c r="AN440" s="184">
        <f t="shared" si="496"/>
        <v>2.5000000000000001E-2</v>
      </c>
      <c r="AO440" s="184">
        <f t="shared" si="496"/>
        <v>2.5000000000000001E-2</v>
      </c>
      <c r="AP440" s="184">
        <f t="shared" si="496"/>
        <v>2.5000000000000001E-2</v>
      </c>
      <c r="AQ440" s="184">
        <f t="shared" si="496"/>
        <v>2.5000000000000001E-2</v>
      </c>
      <c r="AR440" s="184">
        <f t="shared" si="496"/>
        <v>2.5000000000000001E-2</v>
      </c>
      <c r="AS440" s="184">
        <f t="shared" si="496"/>
        <v>2.5000000000000001E-2</v>
      </c>
      <c r="AT440" s="184">
        <f t="shared" si="496"/>
        <v>2.5000000000000001E-2</v>
      </c>
      <c r="AU440" s="184">
        <f t="shared" si="496"/>
        <v>2.5000000000000001E-2</v>
      </c>
      <c r="AV440" s="184">
        <f t="shared" si="496"/>
        <v>2.5000000000000001E-2</v>
      </c>
      <c r="AW440" s="184">
        <f t="shared" si="496"/>
        <v>2.5000000000000001E-2</v>
      </c>
      <c r="AX440" s="184">
        <f t="shared" si="496"/>
        <v>2.5000000000000001E-2</v>
      </c>
      <c r="AY440" s="184">
        <f t="shared" si="496"/>
        <v>2.5000000000000001E-2</v>
      </c>
      <c r="AZ440" s="184">
        <f t="shared" si="496"/>
        <v>2.5000000000000001E-2</v>
      </c>
      <c r="BA440" s="184">
        <f t="shared" si="496"/>
        <v>2.5000000000000001E-2</v>
      </c>
      <c r="BB440" s="184">
        <f t="shared" si="496"/>
        <v>2.5000000000000001E-2</v>
      </c>
      <c r="BC440" s="184">
        <f t="shared" si="496"/>
        <v>2.5000000000000001E-2</v>
      </c>
      <c r="BD440" s="184">
        <f t="shared" si="496"/>
        <v>2.5000000000000001E-2</v>
      </c>
      <c r="BE440" s="184">
        <f t="shared" si="496"/>
        <v>2.5000000000000001E-2</v>
      </c>
      <c r="BF440" s="184">
        <f t="shared" si="496"/>
        <v>2.5000000000000001E-2</v>
      </c>
      <c r="BG440" s="184">
        <f t="shared" si="496"/>
        <v>2.5000000000000001E-2</v>
      </c>
      <c r="BH440" s="184">
        <f t="shared" si="496"/>
        <v>2.5000000000000001E-2</v>
      </c>
      <c r="BI440" s="184">
        <f t="shared" si="496"/>
        <v>2.5000000000000001E-2</v>
      </c>
      <c r="BJ440" s="184">
        <f t="shared" si="496"/>
        <v>2.5000000000000001E-2</v>
      </c>
      <c r="BK440" s="184">
        <f t="shared" si="496"/>
        <v>2.5000000000000001E-2</v>
      </c>
      <c r="BL440" s="184">
        <f t="shared" si="496"/>
        <v>2.5000000000000001E-2</v>
      </c>
      <c r="BM440" s="184">
        <f t="shared" si="496"/>
        <v>2.5000000000000001E-2</v>
      </c>
      <c r="BN440" s="184">
        <f t="shared" si="496"/>
        <v>2.5000000000000001E-2</v>
      </c>
      <c r="BO440" s="184">
        <f>BN440</f>
        <v>2.5000000000000001E-2</v>
      </c>
      <c r="BP440" s="184">
        <f>BO440</f>
        <v>2.5000000000000001E-2</v>
      </c>
      <c r="BQ440" s="184">
        <f t="shared" ref="BQ440:CD440" si="497">BP440</f>
        <v>2.5000000000000001E-2</v>
      </c>
      <c r="BR440" s="184">
        <f t="shared" si="497"/>
        <v>2.5000000000000001E-2</v>
      </c>
      <c r="BS440" s="184">
        <f t="shared" si="497"/>
        <v>2.5000000000000001E-2</v>
      </c>
      <c r="BT440" s="184">
        <f t="shared" si="497"/>
        <v>2.5000000000000001E-2</v>
      </c>
      <c r="BU440" s="184">
        <f t="shared" si="497"/>
        <v>2.5000000000000001E-2</v>
      </c>
      <c r="BV440" s="184">
        <f t="shared" si="497"/>
        <v>2.5000000000000001E-2</v>
      </c>
      <c r="BW440" s="184">
        <f t="shared" si="497"/>
        <v>2.5000000000000001E-2</v>
      </c>
      <c r="BX440" s="184">
        <f t="shared" si="497"/>
        <v>2.5000000000000001E-2</v>
      </c>
      <c r="BY440" s="184">
        <f t="shared" si="497"/>
        <v>2.5000000000000001E-2</v>
      </c>
      <c r="BZ440" s="184">
        <f t="shared" si="497"/>
        <v>2.5000000000000001E-2</v>
      </c>
      <c r="CA440" s="184">
        <f t="shared" si="497"/>
        <v>2.5000000000000001E-2</v>
      </c>
      <c r="CB440" s="184">
        <f t="shared" si="497"/>
        <v>2.5000000000000001E-2</v>
      </c>
      <c r="CC440" s="184">
        <f t="shared" si="497"/>
        <v>2.5000000000000001E-2</v>
      </c>
      <c r="CD440" s="184">
        <f t="shared" si="497"/>
        <v>2.5000000000000001E-2</v>
      </c>
      <c r="CG440" s="14"/>
      <c r="CH440" s="14"/>
    </row>
    <row r="441" spans="1:86" outlineLevel="1">
      <c r="C441" t="s">
        <v>306</v>
      </c>
      <c r="G441" s="59" t="s">
        <v>303</v>
      </c>
      <c r="I441" s="191">
        <v>0.03</v>
      </c>
      <c r="J441" t="s">
        <v>83</v>
      </c>
      <c r="P441" s="281">
        <f>I441</f>
        <v>0.03</v>
      </c>
      <c r="Q441" s="184">
        <f>P441</f>
        <v>0.03</v>
      </c>
      <c r="R441" s="184">
        <f t="shared" ref="R441:BN441" si="498">Q441</f>
        <v>0.03</v>
      </c>
      <c r="S441" s="184">
        <f t="shared" si="498"/>
        <v>0.03</v>
      </c>
      <c r="T441" s="184">
        <f t="shared" si="498"/>
        <v>0.03</v>
      </c>
      <c r="U441" s="184">
        <f t="shared" si="498"/>
        <v>0.03</v>
      </c>
      <c r="V441" s="184">
        <f t="shared" si="498"/>
        <v>0.03</v>
      </c>
      <c r="W441" s="184">
        <f t="shared" si="498"/>
        <v>0.03</v>
      </c>
      <c r="X441" s="184">
        <f t="shared" si="498"/>
        <v>0.03</v>
      </c>
      <c r="Y441" s="184">
        <f t="shared" si="498"/>
        <v>0.03</v>
      </c>
      <c r="Z441" s="184">
        <f t="shared" si="498"/>
        <v>0.03</v>
      </c>
      <c r="AA441" s="184">
        <f t="shared" si="498"/>
        <v>0.03</v>
      </c>
      <c r="AB441" s="184">
        <f t="shared" si="498"/>
        <v>0.03</v>
      </c>
      <c r="AC441" s="184">
        <f t="shared" si="498"/>
        <v>0.03</v>
      </c>
      <c r="AD441" s="184">
        <f t="shared" si="498"/>
        <v>0.03</v>
      </c>
      <c r="AE441" s="184">
        <f t="shared" si="498"/>
        <v>0.03</v>
      </c>
      <c r="AF441" s="184">
        <f t="shared" si="498"/>
        <v>0.03</v>
      </c>
      <c r="AG441" s="184">
        <f t="shared" si="498"/>
        <v>0.03</v>
      </c>
      <c r="AH441" s="184">
        <f>AG441</f>
        <v>0.03</v>
      </c>
      <c r="AI441" s="184">
        <f t="shared" si="498"/>
        <v>0.03</v>
      </c>
      <c r="AJ441" s="184">
        <f t="shared" si="498"/>
        <v>0.03</v>
      </c>
      <c r="AK441" s="184">
        <f t="shared" si="498"/>
        <v>0.03</v>
      </c>
      <c r="AL441" s="184">
        <f t="shared" si="498"/>
        <v>0.03</v>
      </c>
      <c r="AM441" s="184">
        <f t="shared" si="498"/>
        <v>0.03</v>
      </c>
      <c r="AN441" s="184">
        <f t="shared" si="498"/>
        <v>0.03</v>
      </c>
      <c r="AO441" s="184">
        <f t="shared" si="498"/>
        <v>0.03</v>
      </c>
      <c r="AP441" s="184">
        <f t="shared" si="498"/>
        <v>0.03</v>
      </c>
      <c r="AQ441" s="184">
        <f t="shared" si="498"/>
        <v>0.03</v>
      </c>
      <c r="AR441" s="184">
        <f t="shared" si="498"/>
        <v>0.03</v>
      </c>
      <c r="AS441" s="184">
        <f t="shared" si="498"/>
        <v>0.03</v>
      </c>
      <c r="AT441" s="184">
        <f t="shared" si="498"/>
        <v>0.03</v>
      </c>
      <c r="AU441" s="184">
        <f t="shared" si="498"/>
        <v>0.03</v>
      </c>
      <c r="AV441" s="184">
        <f t="shared" si="498"/>
        <v>0.03</v>
      </c>
      <c r="AW441" s="184">
        <f t="shared" si="498"/>
        <v>0.03</v>
      </c>
      <c r="AX441" s="184">
        <f t="shared" si="498"/>
        <v>0.03</v>
      </c>
      <c r="AY441" s="184">
        <f t="shared" si="498"/>
        <v>0.03</v>
      </c>
      <c r="AZ441" s="184">
        <f t="shared" si="498"/>
        <v>0.03</v>
      </c>
      <c r="BA441" s="184">
        <f t="shared" si="498"/>
        <v>0.03</v>
      </c>
      <c r="BB441" s="184">
        <f t="shared" si="498"/>
        <v>0.03</v>
      </c>
      <c r="BC441" s="184">
        <f t="shared" si="498"/>
        <v>0.03</v>
      </c>
      <c r="BD441" s="184">
        <f t="shared" si="498"/>
        <v>0.03</v>
      </c>
      <c r="BE441" s="184">
        <f t="shared" si="498"/>
        <v>0.03</v>
      </c>
      <c r="BF441" s="184">
        <f t="shared" si="498"/>
        <v>0.03</v>
      </c>
      <c r="BG441" s="184">
        <f t="shared" si="498"/>
        <v>0.03</v>
      </c>
      <c r="BH441" s="184">
        <f t="shared" si="498"/>
        <v>0.03</v>
      </c>
      <c r="BI441" s="184">
        <f t="shared" si="498"/>
        <v>0.03</v>
      </c>
      <c r="BJ441" s="184">
        <f t="shared" si="498"/>
        <v>0.03</v>
      </c>
      <c r="BK441" s="184">
        <f t="shared" si="498"/>
        <v>0.03</v>
      </c>
      <c r="BL441" s="184">
        <f t="shared" si="498"/>
        <v>0.03</v>
      </c>
      <c r="BM441" s="184">
        <f t="shared" si="498"/>
        <v>0.03</v>
      </c>
      <c r="BN441" s="184">
        <f t="shared" si="498"/>
        <v>0.03</v>
      </c>
      <c r="BO441" s="184">
        <f>BN441</f>
        <v>0.03</v>
      </c>
      <c r="BP441" s="184">
        <f>BO441</f>
        <v>0.03</v>
      </c>
      <c r="BQ441" s="184">
        <f t="shared" ref="BQ441:CD441" si="499">BP441</f>
        <v>0.03</v>
      </c>
      <c r="BR441" s="184">
        <f t="shared" si="499"/>
        <v>0.03</v>
      </c>
      <c r="BS441" s="184">
        <f t="shared" si="499"/>
        <v>0.03</v>
      </c>
      <c r="BT441" s="184">
        <f t="shared" si="499"/>
        <v>0.03</v>
      </c>
      <c r="BU441" s="184">
        <f t="shared" si="499"/>
        <v>0.03</v>
      </c>
      <c r="BV441" s="184">
        <f t="shared" si="499"/>
        <v>0.03</v>
      </c>
      <c r="BW441" s="184">
        <f t="shared" si="499"/>
        <v>0.03</v>
      </c>
      <c r="BX441" s="184">
        <f t="shared" si="499"/>
        <v>0.03</v>
      </c>
      <c r="BY441" s="184">
        <f t="shared" si="499"/>
        <v>0.03</v>
      </c>
      <c r="BZ441" s="184">
        <f t="shared" si="499"/>
        <v>0.03</v>
      </c>
      <c r="CA441" s="184">
        <f t="shared" si="499"/>
        <v>0.03</v>
      </c>
      <c r="CB441" s="184">
        <f t="shared" si="499"/>
        <v>0.03</v>
      </c>
      <c r="CC441" s="184">
        <f t="shared" si="499"/>
        <v>0.03</v>
      </c>
      <c r="CD441" s="184">
        <f t="shared" si="499"/>
        <v>0.03</v>
      </c>
      <c r="CG441" s="14"/>
      <c r="CH441" s="14"/>
    </row>
    <row r="442" spans="1:86" outlineLevel="1">
      <c r="BR442"/>
      <c r="BS442"/>
      <c r="CG442" s="14"/>
      <c r="CH442" s="14"/>
    </row>
    <row r="443" spans="1:86" outlineLevel="1">
      <c r="B443" s="72" t="s">
        <v>231</v>
      </c>
      <c r="BR443"/>
      <c r="BS443"/>
      <c r="CG443" s="14"/>
      <c r="CH443" s="14"/>
    </row>
    <row r="444" spans="1:86" outlineLevel="1">
      <c r="C444" t="s">
        <v>5</v>
      </c>
      <c r="J444" t="s">
        <v>96</v>
      </c>
      <c r="R444" s="188">
        <f t="shared" ref="R444:AW444" si="500">SUM(R322:R325)</f>
        <v>38393120094.260422</v>
      </c>
      <c r="S444" s="188">
        <f t="shared" si="500"/>
        <v>59048242997.664383</v>
      </c>
      <c r="T444" s="188">
        <f t="shared" si="500"/>
        <v>84132503102.864014</v>
      </c>
      <c r="U444" s="188">
        <f t="shared" si="500"/>
        <v>101863102006.02187</v>
      </c>
      <c r="V444" s="188">
        <f t="shared" si="500"/>
        <v>113359085593.15831</v>
      </c>
      <c r="W444" s="188">
        <f t="shared" si="500"/>
        <v>126824257795.77417</v>
      </c>
      <c r="X444" s="188">
        <f t="shared" si="500"/>
        <v>145704185408.1507</v>
      </c>
      <c r="Y444" s="188">
        <f t="shared" si="500"/>
        <v>154662806661.8013</v>
      </c>
      <c r="Z444" s="188">
        <f t="shared" si="500"/>
        <v>156557450854.21445</v>
      </c>
      <c r="AA444" s="188">
        <f t="shared" si="500"/>
        <v>167247507809.68433</v>
      </c>
      <c r="AB444" s="188">
        <f t="shared" si="500"/>
        <v>177382562142.98914</v>
      </c>
      <c r="AC444" s="188">
        <f t="shared" si="500"/>
        <v>186262923447.96808</v>
      </c>
      <c r="AD444" s="188">
        <f t="shared" si="500"/>
        <v>194053775129.33502</v>
      </c>
      <c r="AE444" s="188">
        <f t="shared" si="500"/>
        <v>201722201198.38812</v>
      </c>
      <c r="AF444" s="188">
        <f t="shared" si="500"/>
        <v>209158493129.74747</v>
      </c>
      <c r="AG444" s="188">
        <f t="shared" si="500"/>
        <v>216525368372.44492</v>
      </c>
      <c r="AH444" s="188">
        <f t="shared" si="500"/>
        <v>222692893318.6004</v>
      </c>
      <c r="AI444" s="188">
        <f t="shared" si="500"/>
        <v>228804122943.01123</v>
      </c>
      <c r="AJ444" s="188">
        <f t="shared" si="500"/>
        <v>234718692925.55722</v>
      </c>
      <c r="AK444" s="188">
        <f t="shared" si="500"/>
        <v>240444521404.61993</v>
      </c>
      <c r="AL444" s="188">
        <f t="shared" si="500"/>
        <v>244032045556.79398</v>
      </c>
      <c r="AM444" s="188">
        <f t="shared" si="500"/>
        <v>245998767271.06689</v>
      </c>
      <c r="AN444" s="188">
        <f t="shared" si="500"/>
        <v>247912290029.95187</v>
      </c>
      <c r="AO444" s="188">
        <f t="shared" si="500"/>
        <v>249773381535.82373</v>
      </c>
      <c r="AP444" s="188">
        <f t="shared" si="500"/>
        <v>251585103124.28796</v>
      </c>
      <c r="AQ444" s="188">
        <f t="shared" si="500"/>
        <v>253351647152.08725</v>
      </c>
      <c r="AR444" s="188">
        <f t="shared" si="500"/>
        <v>255071282089.81003</v>
      </c>
      <c r="AS444" s="188">
        <f t="shared" si="500"/>
        <v>256740513904.93903</v>
      </c>
      <c r="AT444" s="188">
        <f t="shared" si="500"/>
        <v>258359260763.82758</v>
      </c>
      <c r="AU444" s="188">
        <f t="shared" si="500"/>
        <v>259928101079.35358</v>
      </c>
      <c r="AV444" s="188">
        <f t="shared" si="500"/>
        <v>261446450753.78232</v>
      </c>
      <c r="AW444" s="188">
        <f t="shared" si="500"/>
        <v>262913166998.25665</v>
      </c>
      <c r="AX444" s="188">
        <f t="shared" ref="AX444:CD444" si="501">SUM(AX322:AX325)</f>
        <v>264327869754.46454</v>
      </c>
      <c r="AY444" s="188">
        <f t="shared" si="501"/>
        <v>265691072872.86829</v>
      </c>
      <c r="AZ444" s="188">
        <f t="shared" si="501"/>
        <v>267003362962.86151</v>
      </c>
      <c r="BA444" s="188">
        <f t="shared" si="501"/>
        <v>268264457188.91064</v>
      </c>
      <c r="BB444" s="188">
        <f t="shared" si="501"/>
        <v>269473579160.69153</v>
      </c>
      <c r="BC444" s="188">
        <f t="shared" si="501"/>
        <v>270630586639.13171</v>
      </c>
      <c r="BD444" s="188">
        <f t="shared" si="501"/>
        <v>271736159511.69547</v>
      </c>
      <c r="BE444" s="188">
        <f t="shared" si="501"/>
        <v>272791125526.89835</v>
      </c>
      <c r="BF444" s="188">
        <f t="shared" si="501"/>
        <v>273795688397.9314</v>
      </c>
      <c r="BG444" s="188">
        <f t="shared" si="501"/>
        <v>274749686415.21469</v>
      </c>
      <c r="BH444" s="188">
        <f t="shared" si="501"/>
        <v>275653467656.85504</v>
      </c>
      <c r="BI444" s="188">
        <f t="shared" si="501"/>
        <v>276489108923.19214</v>
      </c>
      <c r="BJ444" s="188">
        <f t="shared" si="501"/>
        <v>277067972847.45892</v>
      </c>
      <c r="BK444" s="188">
        <f t="shared" si="501"/>
        <v>277433523177.61707</v>
      </c>
      <c r="BL444" s="188">
        <f t="shared" si="501"/>
        <v>277799555799.9494</v>
      </c>
      <c r="BM444" s="188">
        <f t="shared" si="501"/>
        <v>278166071350.77271</v>
      </c>
      <c r="BN444" s="188">
        <f t="shared" si="501"/>
        <v>278533070467.2428</v>
      </c>
      <c r="BO444" s="188">
        <f t="shared" si="501"/>
        <v>278900553787.35632</v>
      </c>
      <c r="BP444" s="188">
        <f t="shared" si="501"/>
        <v>279268521949.95135</v>
      </c>
      <c r="BQ444" s="188">
        <f t="shared" si="501"/>
        <v>279636975594.70935</v>
      </c>
      <c r="BR444" s="188">
        <f t="shared" si="501"/>
        <v>280005915362.1554</v>
      </c>
      <c r="BS444" s="188">
        <f t="shared" si="501"/>
        <v>280375341893.65967</v>
      </c>
      <c r="BT444" s="188">
        <f t="shared" si="501"/>
        <v>280745255831.43872</v>
      </c>
      <c r="BU444" s="188">
        <f t="shared" si="501"/>
        <v>281115657818.55603</v>
      </c>
      <c r="BV444" s="188">
        <f t="shared" si="501"/>
        <v>281486548498.92395</v>
      </c>
      <c r="BW444" s="188">
        <f t="shared" si="501"/>
        <v>281857928517.30432</v>
      </c>
      <c r="BX444" s="188">
        <f t="shared" si="501"/>
        <v>282229798519.3092</v>
      </c>
      <c r="BY444" s="188">
        <f t="shared" si="501"/>
        <v>282602159151.40295</v>
      </c>
      <c r="BZ444" s="188">
        <f t="shared" si="501"/>
        <v>282975011060.90271</v>
      </c>
      <c r="CA444" s="188">
        <f t="shared" si="501"/>
        <v>283348354895.97943</v>
      </c>
      <c r="CB444" s="188">
        <f t="shared" si="501"/>
        <v>283722191305.65955</v>
      </c>
      <c r="CC444" s="188">
        <f t="shared" si="501"/>
        <v>284096520939.82568</v>
      </c>
      <c r="CD444" s="188">
        <f t="shared" si="501"/>
        <v>284471344449.21783</v>
      </c>
      <c r="CG444" s="14"/>
      <c r="CH444" s="14"/>
    </row>
    <row r="445" spans="1:86" outlineLevel="1">
      <c r="C445" t="s">
        <v>305</v>
      </c>
      <c r="J445" t="s">
        <v>96</v>
      </c>
      <c r="R445" s="188">
        <f>R440*R$444</f>
        <v>959828002.35651064</v>
      </c>
      <c r="S445" s="188">
        <f t="shared" ref="S445:BM445" si="502">S440*S$444</f>
        <v>1476206074.9416096</v>
      </c>
      <c r="T445" s="188">
        <f t="shared" si="502"/>
        <v>2103312577.5716004</v>
      </c>
      <c r="U445" s="188">
        <f t="shared" si="502"/>
        <v>2546577550.1505466</v>
      </c>
      <c r="V445" s="188">
        <f t="shared" si="502"/>
        <v>2833977139.828958</v>
      </c>
      <c r="W445" s="188">
        <f t="shared" si="502"/>
        <v>3170606444.8943543</v>
      </c>
      <c r="X445" s="188">
        <f t="shared" si="502"/>
        <v>3642604635.2037678</v>
      </c>
      <c r="Y445" s="188">
        <f t="shared" si="502"/>
        <v>3866570166.5450325</v>
      </c>
      <c r="Z445" s="188">
        <f t="shared" si="502"/>
        <v>3913936271.3553615</v>
      </c>
      <c r="AA445" s="188">
        <f t="shared" si="502"/>
        <v>4181187695.2421083</v>
      </c>
      <c r="AB445" s="188">
        <f t="shared" si="502"/>
        <v>4434564053.574729</v>
      </c>
      <c r="AC445" s="188">
        <f t="shared" si="502"/>
        <v>4656573086.1992025</v>
      </c>
      <c r="AD445" s="188">
        <f t="shared" si="502"/>
        <v>4851344378.2333755</v>
      </c>
      <c r="AE445" s="188">
        <f t="shared" si="502"/>
        <v>5043055029.9597034</v>
      </c>
      <c r="AF445" s="188">
        <f t="shared" si="502"/>
        <v>5228962328.2436867</v>
      </c>
      <c r="AG445" s="188">
        <f t="shared" si="502"/>
        <v>5413134209.3111229</v>
      </c>
      <c r="AH445" s="188">
        <f t="shared" si="502"/>
        <v>5567322332.9650106</v>
      </c>
      <c r="AI445" s="188">
        <f t="shared" si="502"/>
        <v>5720103073.5752811</v>
      </c>
      <c r="AJ445" s="188">
        <f t="shared" si="502"/>
        <v>5867967323.1389313</v>
      </c>
      <c r="AK445" s="188">
        <f t="shared" si="502"/>
        <v>6011113035.1154985</v>
      </c>
      <c r="AL445" s="188">
        <f t="shared" si="502"/>
        <v>6100801138.9198494</v>
      </c>
      <c r="AM445" s="188">
        <f t="shared" si="502"/>
        <v>6149969181.7766724</v>
      </c>
      <c r="AN445" s="188">
        <f t="shared" si="502"/>
        <v>6197807250.7487974</v>
      </c>
      <c r="AO445" s="188">
        <f t="shared" si="502"/>
        <v>6244334538.3955936</v>
      </c>
      <c r="AP445" s="188">
        <f t="shared" si="502"/>
        <v>6289627578.1071997</v>
      </c>
      <c r="AQ445" s="188">
        <f t="shared" si="502"/>
        <v>6333791178.8021812</v>
      </c>
      <c r="AR445" s="188">
        <f t="shared" si="502"/>
        <v>6376782052.2452507</v>
      </c>
      <c r="AS445" s="188">
        <f t="shared" si="502"/>
        <v>6418512847.623476</v>
      </c>
      <c r="AT445" s="188">
        <f t="shared" si="502"/>
        <v>6458981519.0956898</v>
      </c>
      <c r="AU445" s="188">
        <f t="shared" si="502"/>
        <v>6498202526.98384</v>
      </c>
      <c r="AV445" s="188">
        <f t="shared" si="502"/>
        <v>6536161268.8445587</v>
      </c>
      <c r="AW445" s="188">
        <f t="shared" si="502"/>
        <v>6572829174.9564171</v>
      </c>
      <c r="AX445" s="188">
        <f t="shared" si="502"/>
        <v>6608196743.8616142</v>
      </c>
      <c r="AY445" s="188">
        <f t="shared" si="502"/>
        <v>6642276821.8217077</v>
      </c>
      <c r="AZ445" s="188">
        <f t="shared" si="502"/>
        <v>6675084074.071538</v>
      </c>
      <c r="BA445" s="188">
        <f t="shared" si="502"/>
        <v>6706611429.7227669</v>
      </c>
      <c r="BB445" s="188">
        <f t="shared" si="502"/>
        <v>6736839479.0172882</v>
      </c>
      <c r="BC445" s="188">
        <f t="shared" si="502"/>
        <v>6765764665.9782934</v>
      </c>
      <c r="BD445" s="188">
        <f t="shared" si="502"/>
        <v>6793403987.792387</v>
      </c>
      <c r="BE445" s="188">
        <f t="shared" si="502"/>
        <v>6819778138.1724586</v>
      </c>
      <c r="BF445" s="188">
        <f t="shared" si="502"/>
        <v>6844892209.9482851</v>
      </c>
      <c r="BG445" s="188">
        <f t="shared" si="502"/>
        <v>6868742160.3803673</v>
      </c>
      <c r="BH445" s="188">
        <f t="shared" si="502"/>
        <v>6891336691.4213762</v>
      </c>
      <c r="BI445" s="188">
        <f t="shared" si="502"/>
        <v>6912227723.0798035</v>
      </c>
      <c r="BJ445" s="188">
        <f t="shared" si="502"/>
        <v>6926699321.1864738</v>
      </c>
      <c r="BK445" s="188">
        <f t="shared" si="502"/>
        <v>6935838079.4404268</v>
      </c>
      <c r="BL445" s="188">
        <f t="shared" si="502"/>
        <v>6944988894.9987354</v>
      </c>
      <c r="BM445" s="188">
        <f t="shared" si="502"/>
        <v>6954151783.7693176</v>
      </c>
      <c r="BN445" s="188">
        <f t="shared" ref="BN445:BP446" si="503">BN440*BN$444</f>
        <v>6963326761.6810703</v>
      </c>
      <c r="BO445" s="188">
        <f t="shared" si="503"/>
        <v>6972513844.6839085</v>
      </c>
      <c r="BP445" s="188">
        <f t="shared" si="503"/>
        <v>6981713048.7487841</v>
      </c>
      <c r="BQ445" s="188">
        <f t="shared" ref="BQ445:CD445" si="504">BQ440*BQ$444</f>
        <v>6990924389.867734</v>
      </c>
      <c r="BR445" s="188">
        <f t="shared" si="504"/>
        <v>7000147884.0538855</v>
      </c>
      <c r="BS445" s="188">
        <f t="shared" si="504"/>
        <v>7009383547.3414917</v>
      </c>
      <c r="BT445" s="188">
        <f t="shared" si="504"/>
        <v>7018631395.7859688</v>
      </c>
      <c r="BU445" s="188">
        <f t="shared" si="504"/>
        <v>7027891445.4639015</v>
      </c>
      <c r="BV445" s="188">
        <f t="shared" si="504"/>
        <v>7037163712.4730988</v>
      </c>
      <c r="BW445" s="188">
        <f t="shared" si="504"/>
        <v>7046448212.9326086</v>
      </c>
      <c r="BX445" s="188">
        <f t="shared" si="504"/>
        <v>7055744962.9827309</v>
      </c>
      <c r="BY445" s="188">
        <f t="shared" si="504"/>
        <v>7065053978.7850742</v>
      </c>
      <c r="BZ445" s="188">
        <f t="shared" si="504"/>
        <v>7074375276.5225677</v>
      </c>
      <c r="CA445" s="188">
        <f t="shared" si="504"/>
        <v>7083708872.3994865</v>
      </c>
      <c r="CB445" s="188">
        <f t="shared" si="504"/>
        <v>7093054782.641489</v>
      </c>
      <c r="CC445" s="188">
        <f t="shared" si="504"/>
        <v>7102413023.4956427</v>
      </c>
      <c r="CD445" s="188">
        <f t="shared" si="504"/>
        <v>7111783611.2304459</v>
      </c>
      <c r="CG445" s="14"/>
      <c r="CH445" s="14"/>
    </row>
    <row r="446" spans="1:86" outlineLevel="1">
      <c r="C446" t="s">
        <v>306</v>
      </c>
      <c r="J446" t="s">
        <v>96</v>
      </c>
      <c r="R446" s="188">
        <f>R441*R$444</f>
        <v>1151793602.8278127</v>
      </c>
      <c r="S446" s="188">
        <f t="shared" ref="S446:BM446" si="505">S441*S$444</f>
        <v>1771447289.9299314</v>
      </c>
      <c r="T446" s="188">
        <f t="shared" si="505"/>
        <v>2523975093.0859203</v>
      </c>
      <c r="U446" s="188">
        <f t="shared" si="505"/>
        <v>3055893060.180656</v>
      </c>
      <c r="V446" s="188">
        <f t="shared" si="505"/>
        <v>3400772567.7947493</v>
      </c>
      <c r="W446" s="188">
        <f t="shared" si="505"/>
        <v>3804727733.8732247</v>
      </c>
      <c r="X446" s="188">
        <f t="shared" si="505"/>
        <v>4371125562.2445211</v>
      </c>
      <c r="Y446" s="188">
        <f t="shared" si="505"/>
        <v>4639884199.8540392</v>
      </c>
      <c r="Z446" s="188">
        <f t="shared" si="505"/>
        <v>4696723525.6264334</v>
      </c>
      <c r="AA446" s="188">
        <f t="shared" si="505"/>
        <v>5017425234.2905293</v>
      </c>
      <c r="AB446" s="188">
        <f t="shared" si="505"/>
        <v>5321476864.2896738</v>
      </c>
      <c r="AC446" s="188">
        <f t="shared" si="505"/>
        <v>5587887703.4390421</v>
      </c>
      <c r="AD446" s="188">
        <f t="shared" si="505"/>
        <v>5821613253.8800507</v>
      </c>
      <c r="AE446" s="188">
        <f t="shared" si="505"/>
        <v>6051666035.951643</v>
      </c>
      <c r="AF446" s="188">
        <f t="shared" si="505"/>
        <v>6274754793.8924236</v>
      </c>
      <c r="AG446" s="188">
        <f t="shared" si="505"/>
        <v>6495761051.1733475</v>
      </c>
      <c r="AH446" s="188">
        <f t="shared" si="505"/>
        <v>6680786799.558012</v>
      </c>
      <c r="AI446" s="188">
        <f t="shared" si="505"/>
        <v>6864123688.2903366</v>
      </c>
      <c r="AJ446" s="188">
        <f t="shared" si="505"/>
        <v>7041560787.766716</v>
      </c>
      <c r="AK446" s="188">
        <f t="shared" si="505"/>
        <v>7213335642.1385975</v>
      </c>
      <c r="AL446" s="188">
        <f t="shared" si="505"/>
        <v>7320961366.7038193</v>
      </c>
      <c r="AM446" s="188">
        <f t="shared" si="505"/>
        <v>7379963018.1320066</v>
      </c>
      <c r="AN446" s="188">
        <f t="shared" si="505"/>
        <v>7437368700.8985558</v>
      </c>
      <c r="AO446" s="188">
        <f t="shared" si="505"/>
        <v>7493201446.0747118</v>
      </c>
      <c r="AP446" s="188">
        <f t="shared" si="505"/>
        <v>7547553093.7286386</v>
      </c>
      <c r="AQ446" s="188">
        <f t="shared" si="505"/>
        <v>7600549414.5626173</v>
      </c>
      <c r="AR446" s="188">
        <f t="shared" si="505"/>
        <v>7652138462.6943007</v>
      </c>
      <c r="AS446" s="188">
        <f t="shared" si="505"/>
        <v>7702215417.1481705</v>
      </c>
      <c r="AT446" s="188">
        <f t="shared" si="505"/>
        <v>7750777822.9148273</v>
      </c>
      <c r="AU446" s="188">
        <f t="shared" si="505"/>
        <v>7797843032.3806067</v>
      </c>
      <c r="AV446" s="188">
        <f t="shared" si="505"/>
        <v>7843393522.6134691</v>
      </c>
      <c r="AW446" s="188">
        <f t="shared" si="505"/>
        <v>7887395009.9476995</v>
      </c>
      <c r="AX446" s="188">
        <f t="shared" si="505"/>
        <v>7929836092.6339359</v>
      </c>
      <c r="AY446" s="188">
        <f t="shared" si="505"/>
        <v>7970732186.1860485</v>
      </c>
      <c r="AZ446" s="188">
        <f t="shared" si="505"/>
        <v>8010100888.8858452</v>
      </c>
      <c r="BA446" s="188">
        <f t="shared" si="505"/>
        <v>8047933715.6673193</v>
      </c>
      <c r="BB446" s="188">
        <f t="shared" si="505"/>
        <v>8084207374.8207455</v>
      </c>
      <c r="BC446" s="188">
        <f t="shared" si="505"/>
        <v>8118917599.1739511</v>
      </c>
      <c r="BD446" s="188">
        <f t="shared" si="505"/>
        <v>8152084785.3508635</v>
      </c>
      <c r="BE446" s="188">
        <f t="shared" si="505"/>
        <v>8183733765.8069496</v>
      </c>
      <c r="BF446" s="188">
        <f t="shared" si="505"/>
        <v>8213870651.9379416</v>
      </c>
      <c r="BG446" s="188">
        <f t="shared" si="505"/>
        <v>8242490592.45644</v>
      </c>
      <c r="BH446" s="188">
        <f t="shared" si="505"/>
        <v>8269604029.7056513</v>
      </c>
      <c r="BI446" s="188">
        <f t="shared" si="505"/>
        <v>8294673267.6957636</v>
      </c>
      <c r="BJ446" s="188">
        <f t="shared" si="505"/>
        <v>8312039185.4237671</v>
      </c>
      <c r="BK446" s="188">
        <f t="shared" si="505"/>
        <v>8323005695.3285112</v>
      </c>
      <c r="BL446" s="188">
        <f t="shared" si="505"/>
        <v>8333986673.9984818</v>
      </c>
      <c r="BM446" s="188">
        <f t="shared" si="505"/>
        <v>8344982140.523181</v>
      </c>
      <c r="BN446" s="188">
        <f t="shared" si="503"/>
        <v>8355992114.0172834</v>
      </c>
      <c r="BO446" s="188">
        <f t="shared" si="503"/>
        <v>8367016613.6206894</v>
      </c>
      <c r="BP446" s="188">
        <f t="shared" si="503"/>
        <v>8378055658.4985399</v>
      </c>
      <c r="BQ446" s="188">
        <f t="shared" ref="BQ446:CD446" si="506">BQ441*BQ$444</f>
        <v>8389109267.84128</v>
      </c>
      <c r="BR446" s="188">
        <f t="shared" si="506"/>
        <v>8400177460.8646612</v>
      </c>
      <c r="BS446" s="188">
        <f t="shared" si="506"/>
        <v>8411260256.8097897</v>
      </c>
      <c r="BT446" s="188">
        <f t="shared" si="506"/>
        <v>8422357674.943161</v>
      </c>
      <c r="BU446" s="188">
        <f t="shared" si="506"/>
        <v>8433469734.5566807</v>
      </c>
      <c r="BV446" s="188">
        <f t="shared" si="506"/>
        <v>8444596454.9677181</v>
      </c>
      <c r="BW446" s="188">
        <f t="shared" si="506"/>
        <v>8455737855.5191298</v>
      </c>
      <c r="BX446" s="188">
        <f t="shared" si="506"/>
        <v>8466893955.5792761</v>
      </c>
      <c r="BY446" s="188">
        <f t="shared" si="506"/>
        <v>8478064774.5420885</v>
      </c>
      <c r="BZ446" s="188">
        <f t="shared" si="506"/>
        <v>8489250331.8270807</v>
      </c>
      <c r="CA446" s="188">
        <f t="shared" si="506"/>
        <v>8500450646.8793831</v>
      </c>
      <c r="CB446" s="188">
        <f t="shared" si="506"/>
        <v>8511665739.1697865</v>
      </c>
      <c r="CC446" s="188">
        <f t="shared" si="506"/>
        <v>8522895628.1947699</v>
      </c>
      <c r="CD446" s="188">
        <f t="shared" si="506"/>
        <v>8534140333.4765348</v>
      </c>
      <c r="CG446" s="14"/>
      <c r="CH446" s="14"/>
    </row>
    <row r="447" spans="1:86"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G447" s="14"/>
      <c r="CH447" s="14"/>
    </row>
    <row r="448" spans="1:86">
      <c r="BR448"/>
      <c r="BS448"/>
      <c r="CG448" s="14"/>
      <c r="CH448" s="14"/>
    </row>
    <row r="449" spans="2:86" ht="15.5">
      <c r="B449" s="17" t="s">
        <v>307</v>
      </c>
      <c r="C449" s="17"/>
      <c r="D449" s="17"/>
      <c r="BR449"/>
      <c r="BS449"/>
      <c r="CG449" s="14"/>
      <c r="CH449" s="14"/>
    </row>
    <row r="450" spans="2:86" ht="15.5" outlineLevel="1">
      <c r="B450" s="17"/>
      <c r="C450" s="17"/>
      <c r="D450" s="17"/>
      <c r="BR450"/>
      <c r="BS450"/>
      <c r="CG450" s="14"/>
      <c r="CH450" s="14"/>
    </row>
    <row r="451" spans="2:86" ht="12" outlineLevel="1">
      <c r="B451" s="72" t="s">
        <v>310</v>
      </c>
      <c r="H451" s="219" t="s">
        <v>501</v>
      </c>
      <c r="I451" s="219" t="s">
        <v>497</v>
      </c>
      <c r="AA451" t="s">
        <v>503</v>
      </c>
      <c r="BR451"/>
      <c r="BS451"/>
      <c r="CG451" s="14"/>
      <c r="CH451" s="14"/>
    </row>
    <row r="452" spans="2:86" outlineLevel="1">
      <c r="B452" s="72"/>
      <c r="H452" s="191">
        <v>0.5</v>
      </c>
      <c r="I452" s="208">
        <v>20</v>
      </c>
      <c r="K452"/>
      <c r="AA452" s="251">
        <v>10</v>
      </c>
      <c r="BR452"/>
      <c r="BS452"/>
      <c r="CG452" s="259"/>
      <c r="CH452" s="259"/>
    </row>
    <row r="453" spans="2:86" outlineLevel="1">
      <c r="B453" s="72"/>
      <c r="D453" t="s">
        <v>504</v>
      </c>
      <c r="H453" t="s">
        <v>498</v>
      </c>
      <c r="I453" t="s">
        <v>130</v>
      </c>
      <c r="J453" s="23" t="s">
        <v>14</v>
      </c>
      <c r="AA453" s="268">
        <f>AA452*share.of.average.speed</f>
        <v>5</v>
      </c>
      <c r="BR453"/>
      <c r="BS453"/>
      <c r="CG453" s="259"/>
      <c r="CH453" s="259"/>
    </row>
    <row r="454" spans="2:86" outlineLevel="1">
      <c r="C454" s="63"/>
      <c r="D454" t="s">
        <v>3</v>
      </c>
      <c r="J454" s="23" t="s">
        <v>14</v>
      </c>
      <c r="P454" s="188">
        <f t="shared" ref="P454:AU454" si="507">P455*P66/kbps.per.Mbps</f>
        <v>42213.120000000003</v>
      </c>
      <c r="Q454" s="188">
        <f t="shared" si="507"/>
        <v>113566.58181818183</v>
      </c>
      <c r="R454" s="188">
        <f t="shared" si="507"/>
        <v>241111.86727272728</v>
      </c>
      <c r="S454" s="188">
        <f t="shared" si="507"/>
        <v>438083.09636363637</v>
      </c>
      <c r="T454" s="188">
        <f t="shared" si="507"/>
        <v>866922.58909090911</v>
      </c>
      <c r="U454" s="188">
        <f t="shared" si="507"/>
        <v>1281897.3890909092</v>
      </c>
      <c r="V454" s="188">
        <f t="shared" si="507"/>
        <v>1739715.7090909092</v>
      </c>
      <c r="W454" s="188">
        <f t="shared" si="507"/>
        <v>2134287.8272727276</v>
      </c>
      <c r="X454" s="188">
        <f t="shared" si="507"/>
        <v>2520347.6418181821</v>
      </c>
      <c r="Y454" s="188">
        <f t="shared" si="507"/>
        <v>2876445.7212121217</v>
      </c>
      <c r="Z454" s="188">
        <f t="shared" si="507"/>
        <v>3251730.5906060608</v>
      </c>
      <c r="AA454" s="188">
        <f t="shared" si="507"/>
        <v>3646202.25</v>
      </c>
      <c r="AB454" s="188">
        <f t="shared" si="507"/>
        <v>3926554.5770761194</v>
      </c>
      <c r="AC454" s="188">
        <f t="shared" si="507"/>
        <v>4205885.3250477267</v>
      </c>
      <c r="AD454" s="188">
        <f t="shared" si="507"/>
        <v>4484825.6888079057</v>
      </c>
      <c r="AE454" s="188">
        <f t="shared" si="507"/>
        <v>4764242.9032824086</v>
      </c>
      <c r="AF454" s="188">
        <f t="shared" si="507"/>
        <v>5044408.9155339273</v>
      </c>
      <c r="AG454" s="188">
        <f t="shared" si="507"/>
        <v>5324844.9411870101</v>
      </c>
      <c r="AH454" s="188">
        <f t="shared" si="507"/>
        <v>5605498.9853421533</v>
      </c>
      <c r="AI454" s="188">
        <f t="shared" si="507"/>
        <v>5887146.1234385055</v>
      </c>
      <c r="AJ454" s="188">
        <f t="shared" si="507"/>
        <v>6170891.3386178315</v>
      </c>
      <c r="AK454" s="188">
        <f t="shared" si="507"/>
        <v>6456868.5133233592</v>
      </c>
      <c r="AL454" s="188">
        <f t="shared" si="507"/>
        <v>6545090.8289013403</v>
      </c>
      <c r="AM454" s="188">
        <f t="shared" si="507"/>
        <v>6629892.1031547971</v>
      </c>
      <c r="AN454" s="188">
        <f t="shared" si="507"/>
        <v>6711759.0688758083</v>
      </c>
      <c r="AO454" s="188">
        <f t="shared" si="507"/>
        <v>6791426.1782933213</v>
      </c>
      <c r="AP454" s="188">
        <f t="shared" si="507"/>
        <v>6870554.0491685495</v>
      </c>
      <c r="AQ454" s="188">
        <f t="shared" si="507"/>
        <v>6948349.8895500917</v>
      </c>
      <c r="AR454" s="188">
        <f t="shared" si="507"/>
        <v>7022850.9716678616</v>
      </c>
      <c r="AS454" s="188">
        <f t="shared" si="507"/>
        <v>7094329.3381353179</v>
      </c>
      <c r="AT454" s="188">
        <f t="shared" si="507"/>
        <v>7163220.1135285245</v>
      </c>
      <c r="AU454" s="188">
        <f t="shared" si="507"/>
        <v>7229637.0154295526</v>
      </c>
      <c r="AV454" s="188">
        <f t="shared" ref="AV454:CA454" si="508">AV455*AV66/kbps.per.Mbps</f>
        <v>7293186.2955885669</v>
      </c>
      <c r="AW454" s="188">
        <f t="shared" si="508"/>
        <v>7353633.5180747351</v>
      </c>
      <c r="AX454" s="188">
        <f t="shared" si="508"/>
        <v>7411111.4281949857</v>
      </c>
      <c r="AY454" s="188">
        <f t="shared" si="508"/>
        <v>7465894.0431380002</v>
      </c>
      <c r="AZ454" s="188">
        <f t="shared" si="508"/>
        <v>7517996.9799987124</v>
      </c>
      <c r="BA454" s="188">
        <f t="shared" si="508"/>
        <v>7567044.6207179585</v>
      </c>
      <c r="BB454" s="188">
        <f t="shared" si="508"/>
        <v>7612802.170351225</v>
      </c>
      <c r="BC454" s="188">
        <f t="shared" si="508"/>
        <v>7655352.7405646527</v>
      </c>
      <c r="BD454" s="188">
        <f t="shared" si="508"/>
        <v>7694929.0619741101</v>
      </c>
      <c r="BE454" s="188">
        <f t="shared" si="508"/>
        <v>7731577.0883302046</v>
      </c>
      <c r="BF454" s="188">
        <f t="shared" si="508"/>
        <v>7765023.2512113526</v>
      </c>
      <c r="BG454" s="188">
        <f t="shared" si="508"/>
        <v>7795091.8134228447</v>
      </c>
      <c r="BH454" s="188">
        <f t="shared" si="508"/>
        <v>7821873.6951782871</v>
      </c>
      <c r="BI454" s="188">
        <f t="shared" si="508"/>
        <v>7845590.4079161547</v>
      </c>
      <c r="BJ454" s="188">
        <f t="shared" si="508"/>
        <v>7856714.8954533655</v>
      </c>
      <c r="BK454" s="188">
        <f t="shared" si="508"/>
        <v>7867855.1567203449</v>
      </c>
      <c r="BL454" s="188">
        <f t="shared" si="508"/>
        <v>7879011.2140831137</v>
      </c>
      <c r="BM454" s="188">
        <f t="shared" si="508"/>
        <v>7890183.0899394127</v>
      </c>
      <c r="BN454" s="188">
        <f t="shared" si="508"/>
        <v>7901370.8067187369</v>
      </c>
      <c r="BO454" s="188">
        <f t="shared" si="508"/>
        <v>7912574.3868823824</v>
      </c>
      <c r="BP454" s="188">
        <f t="shared" si="508"/>
        <v>7923793.8529234985</v>
      </c>
      <c r="BQ454" s="188">
        <f t="shared" si="508"/>
        <v>7935029.2273671264</v>
      </c>
      <c r="BR454" s="188">
        <f t="shared" si="508"/>
        <v>7946280.5327702453</v>
      </c>
      <c r="BS454" s="188">
        <f t="shared" si="508"/>
        <v>7957547.7917218208</v>
      </c>
      <c r="BT454" s="188">
        <f t="shared" si="508"/>
        <v>7968831.0268428437</v>
      </c>
      <c r="BU454" s="188">
        <f t="shared" si="508"/>
        <v>7980130.2607863853</v>
      </c>
      <c r="BV454" s="188">
        <f t="shared" si="508"/>
        <v>7991445.5162376333</v>
      </c>
      <c r="BW454" s="188">
        <f t="shared" si="508"/>
        <v>8002776.8159139445</v>
      </c>
      <c r="BX454" s="188">
        <f t="shared" si="508"/>
        <v>8014124.1825648835</v>
      </c>
      <c r="BY454" s="188">
        <f t="shared" si="508"/>
        <v>8025487.638972275</v>
      </c>
      <c r="BZ454" s="188">
        <f t="shared" si="508"/>
        <v>8036867.2079502456</v>
      </c>
      <c r="CA454" s="188">
        <f t="shared" si="508"/>
        <v>8048262.9123452716</v>
      </c>
      <c r="CB454" s="188">
        <f t="shared" ref="CB454:CD454" si="509">CB455*CB66/kbps.per.Mbps</f>
        <v>8059674.7750362232</v>
      </c>
      <c r="CC454" s="188">
        <f t="shared" si="509"/>
        <v>8071102.8189344089</v>
      </c>
      <c r="CD454" s="188">
        <f t="shared" si="509"/>
        <v>8082547.0669836299</v>
      </c>
      <c r="CG454" s="14"/>
      <c r="CH454" s="14"/>
    </row>
    <row r="455" spans="2:86" outlineLevel="1">
      <c r="C455" s="63"/>
      <c r="E455" t="s">
        <v>309</v>
      </c>
      <c r="G455" s="59" t="s">
        <v>502</v>
      </c>
      <c r="J455" s="23" t="s">
        <v>113</v>
      </c>
      <c r="P455" s="265">
        <v>40</v>
      </c>
      <c r="Q455" s="266">
        <f t="shared" ref="Q455:Z455" si="510">($AA$455-$P$455)/($AA$3-$P$3)+P455</f>
        <v>59.090909090909093</v>
      </c>
      <c r="R455" s="266">
        <f t="shared" si="510"/>
        <v>78.181818181818187</v>
      </c>
      <c r="S455" s="266">
        <f t="shared" si="510"/>
        <v>97.27272727272728</v>
      </c>
      <c r="T455" s="266">
        <f t="shared" si="510"/>
        <v>116.36363636363637</v>
      </c>
      <c r="U455" s="266">
        <f t="shared" si="510"/>
        <v>135.45454545454547</v>
      </c>
      <c r="V455" s="266">
        <f t="shared" si="510"/>
        <v>154.54545454545456</v>
      </c>
      <c r="W455" s="266">
        <f t="shared" si="510"/>
        <v>173.63636363636365</v>
      </c>
      <c r="X455" s="266">
        <f t="shared" si="510"/>
        <v>192.72727272727275</v>
      </c>
      <c r="Y455" s="266">
        <f t="shared" si="510"/>
        <v>211.81818181818184</v>
      </c>
      <c r="Z455" s="266">
        <f t="shared" si="510"/>
        <v>230.90909090909093</v>
      </c>
      <c r="AA455" s="187">
        <f>AA453/oversubscription.factor*kbps.per.Mbps</f>
        <v>250</v>
      </c>
      <c r="AB455" s="188">
        <f t="shared" ref="AB455:BL455" si="511">AA455*(1+AB457)</f>
        <v>255</v>
      </c>
      <c r="AC455" s="188">
        <f t="shared" si="511"/>
        <v>260.10000000000002</v>
      </c>
      <c r="AD455" s="188">
        <f t="shared" si="511"/>
        <v>265.30200000000002</v>
      </c>
      <c r="AE455" s="188">
        <f t="shared" si="511"/>
        <v>270.60804000000002</v>
      </c>
      <c r="AF455" s="188">
        <f t="shared" si="511"/>
        <v>276.0202008</v>
      </c>
      <c r="AG455" s="188">
        <f t="shared" si="511"/>
        <v>281.54060481599998</v>
      </c>
      <c r="AH455" s="188">
        <f t="shared" si="511"/>
        <v>287.17141691232001</v>
      </c>
      <c r="AI455" s="188">
        <f t="shared" si="511"/>
        <v>292.91484525056643</v>
      </c>
      <c r="AJ455" s="188">
        <f t="shared" si="511"/>
        <v>298.77314215557777</v>
      </c>
      <c r="AK455" s="188">
        <f t="shared" si="511"/>
        <v>304.74860499868936</v>
      </c>
      <c r="AL455" s="188">
        <f t="shared" si="511"/>
        <v>304.74860499868936</v>
      </c>
      <c r="AM455" s="188">
        <f t="shared" si="511"/>
        <v>304.74860499868936</v>
      </c>
      <c r="AN455" s="188">
        <f t="shared" si="511"/>
        <v>304.74860499868936</v>
      </c>
      <c r="AO455" s="188">
        <f t="shared" si="511"/>
        <v>304.74860499868936</v>
      </c>
      <c r="AP455" s="188">
        <f t="shared" si="511"/>
        <v>304.74860499868936</v>
      </c>
      <c r="AQ455" s="188">
        <f t="shared" si="511"/>
        <v>304.74860499868936</v>
      </c>
      <c r="AR455" s="188">
        <f t="shared" si="511"/>
        <v>304.74860499868936</v>
      </c>
      <c r="AS455" s="188">
        <f t="shared" si="511"/>
        <v>304.74860499868936</v>
      </c>
      <c r="AT455" s="188">
        <f t="shared" si="511"/>
        <v>304.74860499868936</v>
      </c>
      <c r="AU455" s="188">
        <f t="shared" si="511"/>
        <v>304.74860499868936</v>
      </c>
      <c r="AV455" s="188">
        <f t="shared" si="511"/>
        <v>304.74860499868936</v>
      </c>
      <c r="AW455" s="188">
        <f t="shared" si="511"/>
        <v>304.74860499868936</v>
      </c>
      <c r="AX455" s="188">
        <f t="shared" si="511"/>
        <v>304.74860499868936</v>
      </c>
      <c r="AY455" s="188">
        <f t="shared" si="511"/>
        <v>304.74860499868936</v>
      </c>
      <c r="AZ455" s="188">
        <f t="shared" si="511"/>
        <v>304.74860499868936</v>
      </c>
      <c r="BA455" s="188">
        <f t="shared" si="511"/>
        <v>304.74860499868936</v>
      </c>
      <c r="BB455" s="188">
        <f t="shared" si="511"/>
        <v>304.74860499868936</v>
      </c>
      <c r="BC455" s="188">
        <f t="shared" si="511"/>
        <v>304.74860499868936</v>
      </c>
      <c r="BD455" s="188">
        <f t="shared" si="511"/>
        <v>304.74860499868936</v>
      </c>
      <c r="BE455" s="188">
        <f t="shared" si="511"/>
        <v>304.74860499868936</v>
      </c>
      <c r="BF455" s="188">
        <f t="shared" si="511"/>
        <v>304.74860499868936</v>
      </c>
      <c r="BG455" s="188">
        <f t="shared" si="511"/>
        <v>304.74860499868936</v>
      </c>
      <c r="BH455" s="188">
        <f t="shared" si="511"/>
        <v>304.74860499868936</v>
      </c>
      <c r="BI455" s="188">
        <f t="shared" si="511"/>
        <v>304.74860499868936</v>
      </c>
      <c r="BJ455" s="188">
        <f t="shared" si="511"/>
        <v>304.74860499868936</v>
      </c>
      <c r="BK455" s="188">
        <f t="shared" si="511"/>
        <v>304.74860499868936</v>
      </c>
      <c r="BL455" s="188">
        <f t="shared" si="511"/>
        <v>304.74860499868936</v>
      </c>
      <c r="BM455" s="188">
        <f>BL455*(1+BM457)</f>
        <v>304.74860499868936</v>
      </c>
      <c r="BN455" s="188">
        <f>BM455*(1+BN457)</f>
        <v>304.74860499868936</v>
      </c>
      <c r="BO455" s="188">
        <f>BN455*(1+BO457)</f>
        <v>304.74860499868936</v>
      </c>
      <c r="BP455" s="188">
        <f>BO455*(1+BP457)</f>
        <v>304.74860499868936</v>
      </c>
      <c r="BQ455" s="188">
        <f t="shared" ref="BQ455:CD455" si="512">BP455*(1+BQ457)</f>
        <v>304.74860499868936</v>
      </c>
      <c r="BR455" s="188">
        <f t="shared" si="512"/>
        <v>304.74860499868936</v>
      </c>
      <c r="BS455" s="188">
        <f t="shared" si="512"/>
        <v>304.74860499868936</v>
      </c>
      <c r="BT455" s="188">
        <f t="shared" si="512"/>
        <v>304.74860499868936</v>
      </c>
      <c r="BU455" s="188">
        <f t="shared" si="512"/>
        <v>304.74860499868936</v>
      </c>
      <c r="BV455" s="188">
        <f t="shared" si="512"/>
        <v>304.74860499868936</v>
      </c>
      <c r="BW455" s="188">
        <f t="shared" si="512"/>
        <v>304.74860499868936</v>
      </c>
      <c r="BX455" s="188">
        <f t="shared" si="512"/>
        <v>304.74860499868936</v>
      </c>
      <c r="BY455" s="188">
        <f t="shared" si="512"/>
        <v>304.74860499868936</v>
      </c>
      <c r="BZ455" s="188">
        <f t="shared" si="512"/>
        <v>304.74860499868936</v>
      </c>
      <c r="CA455" s="188">
        <f t="shared" si="512"/>
        <v>304.74860499868936</v>
      </c>
      <c r="CB455" s="188">
        <f t="shared" si="512"/>
        <v>304.74860499868936</v>
      </c>
      <c r="CC455" s="188">
        <f t="shared" si="512"/>
        <v>304.74860499868936</v>
      </c>
      <c r="CD455" s="188">
        <f t="shared" si="512"/>
        <v>304.74860499868936</v>
      </c>
    </row>
    <row r="456" spans="2:86" outlineLevel="1">
      <c r="B456" s="63"/>
      <c r="C456" s="63"/>
      <c r="E456" s="63" t="s">
        <v>429</v>
      </c>
      <c r="G456" s="59"/>
      <c r="J456" s="23"/>
      <c r="AB456" s="203">
        <v>0.02</v>
      </c>
      <c r="AC456" s="203">
        <v>0.02</v>
      </c>
      <c r="AD456" s="203">
        <v>0.02</v>
      </c>
      <c r="AE456" s="203">
        <v>0.02</v>
      </c>
      <c r="AF456" s="203">
        <v>0.02</v>
      </c>
      <c r="AG456" s="203">
        <v>0.02</v>
      </c>
      <c r="AH456" s="203">
        <v>0.02</v>
      </c>
      <c r="AI456" s="203">
        <v>0.02</v>
      </c>
      <c r="AJ456" s="203">
        <v>0.02</v>
      </c>
      <c r="AK456" s="203">
        <v>0.02</v>
      </c>
      <c r="BR456"/>
      <c r="BS456"/>
    </row>
    <row r="457" spans="2:86" outlineLevel="1">
      <c r="C457" s="63"/>
      <c r="E457" s="63" t="s">
        <v>430</v>
      </c>
      <c r="J457" s="102" t="s">
        <v>83</v>
      </c>
      <c r="Q457" s="70">
        <f>Q455/P455-1</f>
        <v>0.47727272727272729</v>
      </c>
      <c r="R457" s="70">
        <f>R455/Q455-1</f>
        <v>0.32307692307692304</v>
      </c>
      <c r="S457" s="70">
        <f>S455/R455-1</f>
        <v>0.2441860465116279</v>
      </c>
      <c r="T457" s="70">
        <f>T455/S455-1</f>
        <v>0.19626168224299056</v>
      </c>
      <c r="U457" s="70">
        <f>U455/T455-1</f>
        <v>0.1640625</v>
      </c>
      <c r="V457" s="116">
        <v>0.02</v>
      </c>
      <c r="AB457" s="220">
        <f t="shared" ref="AB457:AK457" si="513">AB456*(1+INDEX(scenario.fixed.DSL, MATCH(scenario.fixed.DSL.selected, scenarios,0)))</f>
        <v>0.02</v>
      </c>
      <c r="AC457" s="220">
        <f t="shared" si="513"/>
        <v>0.02</v>
      </c>
      <c r="AD457" s="220">
        <f t="shared" si="513"/>
        <v>0.02</v>
      </c>
      <c r="AE457" s="220">
        <f t="shared" si="513"/>
        <v>0.02</v>
      </c>
      <c r="AF457" s="220">
        <f t="shared" si="513"/>
        <v>0.02</v>
      </c>
      <c r="AG457" s="220">
        <f t="shared" si="513"/>
        <v>0.02</v>
      </c>
      <c r="AH457" s="220">
        <f t="shared" si="513"/>
        <v>0.02</v>
      </c>
      <c r="AI457" s="220">
        <f t="shared" si="513"/>
        <v>0.02</v>
      </c>
      <c r="AJ457" s="220">
        <f t="shared" si="513"/>
        <v>0.02</v>
      </c>
      <c r="AK457" s="220">
        <f t="shared" si="513"/>
        <v>0.02</v>
      </c>
      <c r="AL457" s="112">
        <v>0</v>
      </c>
      <c r="AM457" s="201">
        <f t="shared" ref="AM457:BN457" si="514">AL457</f>
        <v>0</v>
      </c>
      <c r="AN457" s="201">
        <f t="shared" si="514"/>
        <v>0</v>
      </c>
      <c r="AO457" s="201">
        <f t="shared" si="514"/>
        <v>0</v>
      </c>
      <c r="AP457" s="201">
        <f t="shared" si="514"/>
        <v>0</v>
      </c>
      <c r="AQ457" s="201">
        <f t="shared" si="514"/>
        <v>0</v>
      </c>
      <c r="AR457" s="201">
        <f t="shared" si="514"/>
        <v>0</v>
      </c>
      <c r="AS457" s="201">
        <f t="shared" si="514"/>
        <v>0</v>
      </c>
      <c r="AT457" s="201">
        <f t="shared" si="514"/>
        <v>0</v>
      </c>
      <c r="AU457" s="201">
        <f t="shared" si="514"/>
        <v>0</v>
      </c>
      <c r="AV457" s="201">
        <f t="shared" si="514"/>
        <v>0</v>
      </c>
      <c r="AW457" s="201">
        <f t="shared" si="514"/>
        <v>0</v>
      </c>
      <c r="AX457" s="201">
        <f t="shared" si="514"/>
        <v>0</v>
      </c>
      <c r="AY457" s="201">
        <f t="shared" si="514"/>
        <v>0</v>
      </c>
      <c r="AZ457" s="201">
        <f t="shared" si="514"/>
        <v>0</v>
      </c>
      <c r="BA457" s="201">
        <f t="shared" si="514"/>
        <v>0</v>
      </c>
      <c r="BB457" s="201">
        <f t="shared" si="514"/>
        <v>0</v>
      </c>
      <c r="BC457" s="201">
        <f t="shared" si="514"/>
        <v>0</v>
      </c>
      <c r="BD457" s="201">
        <f t="shared" si="514"/>
        <v>0</v>
      </c>
      <c r="BE457" s="201">
        <f t="shared" si="514"/>
        <v>0</v>
      </c>
      <c r="BF457" s="201">
        <f t="shared" si="514"/>
        <v>0</v>
      </c>
      <c r="BG457" s="201">
        <f t="shared" si="514"/>
        <v>0</v>
      </c>
      <c r="BH457" s="201">
        <f t="shared" si="514"/>
        <v>0</v>
      </c>
      <c r="BI457" s="201">
        <f t="shared" si="514"/>
        <v>0</v>
      </c>
      <c r="BJ457" s="201">
        <f t="shared" si="514"/>
        <v>0</v>
      </c>
      <c r="BK457" s="201">
        <f t="shared" si="514"/>
        <v>0</v>
      </c>
      <c r="BL457" s="201">
        <f t="shared" si="514"/>
        <v>0</v>
      </c>
      <c r="BM457" s="201">
        <f t="shared" si="514"/>
        <v>0</v>
      </c>
      <c r="BN457" s="201">
        <f t="shared" si="514"/>
        <v>0</v>
      </c>
      <c r="BO457" s="201">
        <f>BN457</f>
        <v>0</v>
      </c>
      <c r="BP457" s="201">
        <f>BO457</f>
        <v>0</v>
      </c>
      <c r="BQ457" s="201">
        <f t="shared" ref="BQ457:CD457" si="515">BP457</f>
        <v>0</v>
      </c>
      <c r="BR457" s="201">
        <f t="shared" si="515"/>
        <v>0</v>
      </c>
      <c r="BS457" s="201">
        <f t="shared" si="515"/>
        <v>0</v>
      </c>
      <c r="BT457" s="201">
        <f t="shared" si="515"/>
        <v>0</v>
      </c>
      <c r="BU457" s="201">
        <f t="shared" si="515"/>
        <v>0</v>
      </c>
      <c r="BV457" s="201">
        <f t="shared" si="515"/>
        <v>0</v>
      </c>
      <c r="BW457" s="201">
        <f t="shared" si="515"/>
        <v>0</v>
      </c>
      <c r="BX457" s="201">
        <f t="shared" si="515"/>
        <v>0</v>
      </c>
      <c r="BY457" s="201">
        <f t="shared" si="515"/>
        <v>0</v>
      </c>
      <c r="BZ457" s="201">
        <f t="shared" si="515"/>
        <v>0</v>
      </c>
      <c r="CA457" s="201">
        <f t="shared" si="515"/>
        <v>0</v>
      </c>
      <c r="CB457" s="201">
        <f t="shared" si="515"/>
        <v>0</v>
      </c>
      <c r="CC457" s="201">
        <f t="shared" si="515"/>
        <v>0</v>
      </c>
      <c r="CD457" s="201">
        <f t="shared" si="515"/>
        <v>0</v>
      </c>
    </row>
    <row r="458" spans="2:86" outlineLevel="1">
      <c r="C458" s="63"/>
      <c r="K458"/>
      <c r="BR458"/>
      <c r="BS458"/>
    </row>
    <row r="459" spans="2:86" outlineLevel="1">
      <c r="C459" s="63"/>
      <c r="D459" s="72" t="s">
        <v>311</v>
      </c>
      <c r="K459"/>
      <c r="BR459"/>
      <c r="BS459"/>
    </row>
    <row r="460" spans="2:86" ht="12" outlineLevel="1">
      <c r="C460" s="63"/>
      <c r="E460" t="s">
        <v>312</v>
      </c>
      <c r="G460" s="219" t="s">
        <v>507</v>
      </c>
      <c r="J460" s="102" t="s">
        <v>83</v>
      </c>
      <c r="K460"/>
      <c r="P460" s="207">
        <v>1</v>
      </c>
      <c r="Q460" s="207">
        <v>1</v>
      </c>
      <c r="R460" s="207">
        <v>1</v>
      </c>
      <c r="S460" s="207">
        <v>1</v>
      </c>
      <c r="T460" s="207">
        <v>1</v>
      </c>
      <c r="U460" s="207">
        <v>1</v>
      </c>
      <c r="V460" s="207">
        <v>1</v>
      </c>
      <c r="W460" s="207">
        <v>1</v>
      </c>
      <c r="X460" s="207">
        <v>1</v>
      </c>
      <c r="Y460" s="207">
        <v>1</v>
      </c>
      <c r="Z460" s="207">
        <v>1</v>
      </c>
      <c r="AA460" s="207">
        <v>1</v>
      </c>
      <c r="AB460" s="207">
        <v>1</v>
      </c>
      <c r="AC460" s="207">
        <v>1</v>
      </c>
      <c r="AD460" s="207">
        <v>1</v>
      </c>
      <c r="AE460" s="207">
        <v>1</v>
      </c>
      <c r="AF460" s="207">
        <v>1</v>
      </c>
      <c r="AG460" s="207">
        <v>1</v>
      </c>
      <c r="AH460" s="207">
        <v>1</v>
      </c>
      <c r="AI460" s="207">
        <v>1</v>
      </c>
      <c r="AJ460" s="207">
        <v>1</v>
      </c>
      <c r="AK460" s="207">
        <v>1</v>
      </c>
      <c r="AL460" s="171">
        <f t="shared" ref="AL460:BN460" si="516">AK460</f>
        <v>1</v>
      </c>
      <c r="AM460" s="171">
        <f t="shared" si="516"/>
        <v>1</v>
      </c>
      <c r="AN460" s="171">
        <f t="shared" si="516"/>
        <v>1</v>
      </c>
      <c r="AO460" s="171">
        <f t="shared" si="516"/>
        <v>1</v>
      </c>
      <c r="AP460" s="171">
        <f t="shared" si="516"/>
        <v>1</v>
      </c>
      <c r="AQ460" s="171">
        <f t="shared" si="516"/>
        <v>1</v>
      </c>
      <c r="AR460" s="171">
        <f t="shared" si="516"/>
        <v>1</v>
      </c>
      <c r="AS460" s="171">
        <f t="shared" si="516"/>
        <v>1</v>
      </c>
      <c r="AT460" s="171">
        <f t="shared" si="516"/>
        <v>1</v>
      </c>
      <c r="AU460" s="171">
        <f t="shared" si="516"/>
        <v>1</v>
      </c>
      <c r="AV460" s="171">
        <f t="shared" si="516"/>
        <v>1</v>
      </c>
      <c r="AW460" s="171">
        <f t="shared" si="516"/>
        <v>1</v>
      </c>
      <c r="AX460" s="171">
        <f t="shared" si="516"/>
        <v>1</v>
      </c>
      <c r="AY460" s="171">
        <f t="shared" si="516"/>
        <v>1</v>
      </c>
      <c r="AZ460" s="171">
        <f t="shared" si="516"/>
        <v>1</v>
      </c>
      <c r="BA460" s="171">
        <f t="shared" si="516"/>
        <v>1</v>
      </c>
      <c r="BB460" s="171">
        <f t="shared" si="516"/>
        <v>1</v>
      </c>
      <c r="BC460" s="171">
        <f t="shared" si="516"/>
        <v>1</v>
      </c>
      <c r="BD460" s="171">
        <f t="shared" si="516"/>
        <v>1</v>
      </c>
      <c r="BE460" s="171">
        <f t="shared" si="516"/>
        <v>1</v>
      </c>
      <c r="BF460" s="171">
        <f t="shared" si="516"/>
        <v>1</v>
      </c>
      <c r="BG460" s="171">
        <f t="shared" si="516"/>
        <v>1</v>
      </c>
      <c r="BH460" s="171">
        <f t="shared" si="516"/>
        <v>1</v>
      </c>
      <c r="BI460" s="171">
        <f t="shared" si="516"/>
        <v>1</v>
      </c>
      <c r="BJ460" s="171">
        <f t="shared" si="516"/>
        <v>1</v>
      </c>
      <c r="BK460" s="171">
        <f t="shared" si="516"/>
        <v>1</v>
      </c>
      <c r="BL460" s="171">
        <f t="shared" si="516"/>
        <v>1</v>
      </c>
      <c r="BM460" s="171">
        <f t="shared" si="516"/>
        <v>1</v>
      </c>
      <c r="BN460" s="171">
        <f t="shared" si="516"/>
        <v>1</v>
      </c>
      <c r="BO460" s="171">
        <f>BN460</f>
        <v>1</v>
      </c>
      <c r="BP460" s="171">
        <f>BO460</f>
        <v>1</v>
      </c>
      <c r="BQ460" s="171">
        <f t="shared" ref="BQ460:CD460" si="517">BP460</f>
        <v>1</v>
      </c>
      <c r="BR460" s="171">
        <f t="shared" si="517"/>
        <v>1</v>
      </c>
      <c r="BS460" s="171">
        <f t="shared" si="517"/>
        <v>1</v>
      </c>
      <c r="BT460" s="171">
        <f t="shared" si="517"/>
        <v>1</v>
      </c>
      <c r="BU460" s="171">
        <f t="shared" si="517"/>
        <v>1</v>
      </c>
      <c r="BV460" s="171">
        <f t="shared" si="517"/>
        <v>1</v>
      </c>
      <c r="BW460" s="171">
        <f t="shared" si="517"/>
        <v>1</v>
      </c>
      <c r="BX460" s="171">
        <f t="shared" si="517"/>
        <v>1</v>
      </c>
      <c r="BY460" s="171">
        <f t="shared" si="517"/>
        <v>1</v>
      </c>
      <c r="BZ460" s="171">
        <f t="shared" si="517"/>
        <v>1</v>
      </c>
      <c r="CA460" s="171">
        <f t="shared" si="517"/>
        <v>1</v>
      </c>
      <c r="CB460" s="171">
        <f t="shared" si="517"/>
        <v>1</v>
      </c>
      <c r="CC460" s="171">
        <f t="shared" si="517"/>
        <v>1</v>
      </c>
      <c r="CD460" s="171">
        <f t="shared" si="517"/>
        <v>1</v>
      </c>
    </row>
    <row r="461" spans="2:86" outlineLevel="1">
      <c r="C461" s="63"/>
      <c r="E461" t="s">
        <v>318</v>
      </c>
      <c r="J461" t="s">
        <v>163</v>
      </c>
      <c r="K461"/>
      <c r="P461" s="154">
        <f t="shared" ref="P461:AU461" si="518">P460*P66</f>
        <v>1055328</v>
      </c>
      <c r="Q461" s="154">
        <f t="shared" si="518"/>
        <v>1921896</v>
      </c>
      <c r="R461" s="154">
        <f t="shared" si="518"/>
        <v>3083989</v>
      </c>
      <c r="S461" s="154">
        <f t="shared" si="518"/>
        <v>4503658</v>
      </c>
      <c r="T461" s="154">
        <f t="shared" si="518"/>
        <v>7450116</v>
      </c>
      <c r="U461" s="154">
        <f t="shared" si="518"/>
        <v>9463672</v>
      </c>
      <c r="V461" s="154">
        <f t="shared" si="518"/>
        <v>11256984</v>
      </c>
      <c r="W461" s="154">
        <f t="shared" si="518"/>
        <v>12291710</v>
      </c>
      <c r="X461" s="154">
        <f t="shared" si="518"/>
        <v>13077275.5</v>
      </c>
      <c r="Y461" s="154">
        <f t="shared" si="518"/>
        <v>13579786.666666666</v>
      </c>
      <c r="Z461" s="154">
        <f t="shared" si="518"/>
        <v>14082297.833333334</v>
      </c>
      <c r="AA461" s="154">
        <f t="shared" si="518"/>
        <v>14584809</v>
      </c>
      <c r="AB461" s="154">
        <f t="shared" si="518"/>
        <v>15398253.243435763</v>
      </c>
      <c r="AC461" s="154">
        <f t="shared" si="518"/>
        <v>16170262.687611405</v>
      </c>
      <c r="AD461" s="154">
        <f t="shared" si="518"/>
        <v>16904605.652456086</v>
      </c>
      <c r="AE461" s="154">
        <f t="shared" si="518"/>
        <v>17605696.058706935</v>
      </c>
      <c r="AF461" s="154">
        <f t="shared" si="518"/>
        <v>18275506.288719166</v>
      </c>
      <c r="AG461" s="154">
        <f t="shared" si="518"/>
        <v>18913239.689411927</v>
      </c>
      <c r="AH461" s="154">
        <f t="shared" si="518"/>
        <v>19519696.791598309</v>
      </c>
      <c r="AI461" s="154">
        <f t="shared" si="518"/>
        <v>20098490.120575823</v>
      </c>
      <c r="AJ461" s="154">
        <f t="shared" si="518"/>
        <v>20654103.29086579</v>
      </c>
      <c r="AK461" s="154">
        <f t="shared" si="518"/>
        <v>21187524.429688953</v>
      </c>
      <c r="AL461" s="154">
        <f t="shared" si="518"/>
        <v>21477016.536070738</v>
      </c>
      <c r="AM461" s="154">
        <f t="shared" si="518"/>
        <v>21755282.860715017</v>
      </c>
      <c r="AN461" s="154">
        <f t="shared" si="518"/>
        <v>22023920.565295693</v>
      </c>
      <c r="AO461" s="154">
        <f t="shared" si="518"/>
        <v>22285339.676362194</v>
      </c>
      <c r="AP461" s="154">
        <f t="shared" si="518"/>
        <v>22544989.333743129</v>
      </c>
      <c r="AQ461" s="154">
        <f t="shared" si="518"/>
        <v>22800268.075320557</v>
      </c>
      <c r="AR461" s="154">
        <f t="shared" si="518"/>
        <v>23044735.419537246</v>
      </c>
      <c r="AS461" s="154">
        <f t="shared" si="518"/>
        <v>23279284.045174967</v>
      </c>
      <c r="AT461" s="154">
        <f t="shared" si="518"/>
        <v>23505341.767058562</v>
      </c>
      <c r="AU461" s="154">
        <f t="shared" si="518"/>
        <v>23723281.737288497</v>
      </c>
      <c r="AV461" s="154">
        <f t="shared" ref="AV461:CA461" si="519">AV460*AV66</f>
        <v>23931811.913035445</v>
      </c>
      <c r="AW461" s="154">
        <f t="shared" si="519"/>
        <v>24130163.017830256</v>
      </c>
      <c r="AX461" s="154">
        <f t="shared" si="519"/>
        <v>24318770.641220354</v>
      </c>
      <c r="AY461" s="154">
        <f t="shared" si="519"/>
        <v>24498533.941345226</v>
      </c>
      <c r="AZ461" s="154">
        <f t="shared" si="519"/>
        <v>24669504.164033975</v>
      </c>
      <c r="BA461" s="154">
        <f t="shared" si="519"/>
        <v>24830448.758741658</v>
      </c>
      <c r="BB461" s="154">
        <f t="shared" si="519"/>
        <v>24980597.270934071</v>
      </c>
      <c r="BC461" s="154">
        <f t="shared" si="519"/>
        <v>25120222.422667287</v>
      </c>
      <c r="BD461" s="154">
        <f t="shared" si="519"/>
        <v>25250087.894601531</v>
      </c>
      <c r="BE461" s="154">
        <f t="shared" si="519"/>
        <v>25370344.47906154</v>
      </c>
      <c r="BF461" s="154">
        <f t="shared" si="519"/>
        <v>25480094.490489129</v>
      </c>
      <c r="BG461" s="154">
        <f t="shared" si="519"/>
        <v>25578761.266048681</v>
      </c>
      <c r="BH461" s="154">
        <f t="shared" si="519"/>
        <v>25666643.150710821</v>
      </c>
      <c r="BI461" s="154">
        <f t="shared" si="519"/>
        <v>25744467.010603368</v>
      </c>
      <c r="BJ461" s="154">
        <f t="shared" si="519"/>
        <v>25780970.828355901</v>
      </c>
      <c r="BK461" s="154">
        <f t="shared" si="519"/>
        <v>25817526.405918024</v>
      </c>
      <c r="BL461" s="154">
        <f t="shared" si="519"/>
        <v>25854133.816681456</v>
      </c>
      <c r="BM461" s="154">
        <f t="shared" si="519"/>
        <v>25890793.134141982</v>
      </c>
      <c r="BN461" s="154">
        <f t="shared" si="519"/>
        <v>25927504.431899592</v>
      </c>
      <c r="BO461" s="154">
        <f t="shared" si="519"/>
        <v>25964267.783658639</v>
      </c>
      <c r="BP461" s="154">
        <f t="shared" si="519"/>
        <v>26001083.263227984</v>
      </c>
      <c r="BQ461" s="154">
        <f t="shared" si="519"/>
        <v>26037950.944521151</v>
      </c>
      <c r="BR461" s="154">
        <f t="shared" si="519"/>
        <v>26074870.901556451</v>
      </c>
      <c r="BS461" s="154">
        <f t="shared" si="519"/>
        <v>26111843.208457161</v>
      </c>
      <c r="BT461" s="154">
        <f t="shared" si="519"/>
        <v>26148867.939451654</v>
      </c>
      <c r="BU461" s="154">
        <f t="shared" si="519"/>
        <v>26185945.168873556</v>
      </c>
      <c r="BV461" s="154">
        <f t="shared" si="519"/>
        <v>26223074.971161895</v>
      </c>
      <c r="BW461" s="154">
        <f t="shared" si="519"/>
        <v>26260257.420861244</v>
      </c>
      <c r="BX461" s="154">
        <f t="shared" si="519"/>
        <v>26297492.592621874</v>
      </c>
      <c r="BY461" s="154">
        <f t="shared" si="519"/>
        <v>26334780.561199911</v>
      </c>
      <c r="BZ461" s="154">
        <f t="shared" si="519"/>
        <v>26372121.401457474</v>
      </c>
      <c r="CA461" s="154">
        <f t="shared" si="519"/>
        <v>26409515.188362829</v>
      </c>
      <c r="CB461" s="154">
        <f t="shared" ref="CB461:CD461" si="520">CB460*CB66</f>
        <v>26446961.996990554</v>
      </c>
      <c r="CC461" s="154">
        <f t="shared" si="520"/>
        <v>26484461.902521655</v>
      </c>
      <c r="CD461" s="154">
        <f t="shared" si="520"/>
        <v>26522014.980243769</v>
      </c>
    </row>
    <row r="462" spans="2:86" outlineLevel="1">
      <c r="C462" s="63"/>
      <c r="E462" t="s">
        <v>313</v>
      </c>
      <c r="J462" s="23" t="s">
        <v>14</v>
      </c>
      <c r="K462"/>
      <c r="P462" s="50">
        <f>P460*P454</f>
        <v>42213.120000000003</v>
      </c>
      <c r="Q462" s="50">
        <f>Q460*Q454</f>
        <v>113566.58181818183</v>
      </c>
      <c r="R462" s="50">
        <f t="shared" ref="R462:BM462" si="521">R460*R454</f>
        <v>241111.86727272728</v>
      </c>
      <c r="S462" s="50">
        <f t="shared" si="521"/>
        <v>438083.09636363637</v>
      </c>
      <c r="T462" s="50">
        <f t="shared" si="521"/>
        <v>866922.58909090911</v>
      </c>
      <c r="U462" s="50">
        <f t="shared" si="521"/>
        <v>1281897.3890909092</v>
      </c>
      <c r="V462" s="50">
        <f t="shared" si="521"/>
        <v>1739715.7090909092</v>
      </c>
      <c r="W462" s="50">
        <f t="shared" si="521"/>
        <v>2134287.8272727276</v>
      </c>
      <c r="X462" s="50">
        <f t="shared" si="521"/>
        <v>2520347.6418181821</v>
      </c>
      <c r="Y462" s="50">
        <f t="shared" si="521"/>
        <v>2876445.7212121217</v>
      </c>
      <c r="Z462" s="50">
        <f t="shared" si="521"/>
        <v>3251730.5906060608</v>
      </c>
      <c r="AA462" s="50">
        <f t="shared" si="521"/>
        <v>3646202.25</v>
      </c>
      <c r="AB462" s="50">
        <f t="shared" si="521"/>
        <v>3926554.5770761194</v>
      </c>
      <c r="AC462" s="50">
        <f t="shared" si="521"/>
        <v>4205885.3250477267</v>
      </c>
      <c r="AD462" s="50">
        <f t="shared" si="521"/>
        <v>4484825.6888079057</v>
      </c>
      <c r="AE462" s="50">
        <f t="shared" si="521"/>
        <v>4764242.9032824086</v>
      </c>
      <c r="AF462" s="50">
        <f t="shared" si="521"/>
        <v>5044408.9155339273</v>
      </c>
      <c r="AG462" s="50">
        <f t="shared" si="521"/>
        <v>5324844.9411870101</v>
      </c>
      <c r="AH462" s="50">
        <f t="shared" si="521"/>
        <v>5605498.9853421533</v>
      </c>
      <c r="AI462" s="50">
        <f t="shared" si="521"/>
        <v>5887146.1234385055</v>
      </c>
      <c r="AJ462" s="50">
        <f t="shared" si="521"/>
        <v>6170891.3386178315</v>
      </c>
      <c r="AK462" s="50">
        <f t="shared" si="521"/>
        <v>6456868.5133233592</v>
      </c>
      <c r="AL462" s="50">
        <f t="shared" si="521"/>
        <v>6545090.8289013403</v>
      </c>
      <c r="AM462" s="50">
        <f t="shared" si="521"/>
        <v>6629892.1031547971</v>
      </c>
      <c r="AN462" s="50">
        <f t="shared" si="521"/>
        <v>6711759.0688758083</v>
      </c>
      <c r="AO462" s="50">
        <f t="shared" si="521"/>
        <v>6791426.1782933213</v>
      </c>
      <c r="AP462" s="50">
        <f t="shared" si="521"/>
        <v>6870554.0491685495</v>
      </c>
      <c r="AQ462" s="50">
        <f t="shared" si="521"/>
        <v>6948349.8895500917</v>
      </c>
      <c r="AR462" s="50">
        <f t="shared" si="521"/>
        <v>7022850.9716678616</v>
      </c>
      <c r="AS462" s="50">
        <f t="shared" si="521"/>
        <v>7094329.3381353179</v>
      </c>
      <c r="AT462" s="50">
        <f t="shared" si="521"/>
        <v>7163220.1135285245</v>
      </c>
      <c r="AU462" s="50">
        <f t="shared" si="521"/>
        <v>7229637.0154295526</v>
      </c>
      <c r="AV462" s="50">
        <f t="shared" si="521"/>
        <v>7293186.2955885669</v>
      </c>
      <c r="AW462" s="50">
        <f t="shared" si="521"/>
        <v>7353633.5180747351</v>
      </c>
      <c r="AX462" s="50">
        <f t="shared" si="521"/>
        <v>7411111.4281949857</v>
      </c>
      <c r="AY462" s="50">
        <f t="shared" si="521"/>
        <v>7465894.0431380002</v>
      </c>
      <c r="AZ462" s="50">
        <f t="shared" si="521"/>
        <v>7517996.9799987124</v>
      </c>
      <c r="BA462" s="50">
        <f t="shared" si="521"/>
        <v>7567044.6207179585</v>
      </c>
      <c r="BB462" s="50">
        <f t="shared" si="521"/>
        <v>7612802.170351225</v>
      </c>
      <c r="BC462" s="50">
        <f t="shared" si="521"/>
        <v>7655352.7405646527</v>
      </c>
      <c r="BD462" s="50">
        <f t="shared" si="521"/>
        <v>7694929.0619741101</v>
      </c>
      <c r="BE462" s="50">
        <f t="shared" si="521"/>
        <v>7731577.0883302046</v>
      </c>
      <c r="BF462" s="50">
        <f t="shared" si="521"/>
        <v>7765023.2512113526</v>
      </c>
      <c r="BG462" s="50">
        <f t="shared" si="521"/>
        <v>7795091.8134228447</v>
      </c>
      <c r="BH462" s="50">
        <f t="shared" si="521"/>
        <v>7821873.6951782871</v>
      </c>
      <c r="BI462" s="50">
        <f t="shared" si="521"/>
        <v>7845590.4079161547</v>
      </c>
      <c r="BJ462" s="50">
        <f t="shared" si="521"/>
        <v>7856714.8954533655</v>
      </c>
      <c r="BK462" s="50">
        <f t="shared" si="521"/>
        <v>7867855.1567203449</v>
      </c>
      <c r="BL462" s="50">
        <f t="shared" si="521"/>
        <v>7879011.2140831137</v>
      </c>
      <c r="BM462" s="50">
        <f t="shared" si="521"/>
        <v>7890183.0899394127</v>
      </c>
      <c r="BN462" s="50">
        <f>BN460*BN454</f>
        <v>7901370.8067187369</v>
      </c>
      <c r="BO462" s="50">
        <f>BO460*BO454</f>
        <v>7912574.3868823824</v>
      </c>
      <c r="BP462" s="50">
        <f>BP460*BP454</f>
        <v>7923793.8529234985</v>
      </c>
      <c r="BQ462" s="50">
        <f t="shared" ref="BQ462:CD462" si="522">BQ460*BQ454</f>
        <v>7935029.2273671264</v>
      </c>
      <c r="BR462" s="50">
        <f t="shared" si="522"/>
        <v>7946280.5327702453</v>
      </c>
      <c r="BS462" s="50">
        <f t="shared" si="522"/>
        <v>7957547.7917218208</v>
      </c>
      <c r="BT462" s="50">
        <f t="shared" si="522"/>
        <v>7968831.0268428437</v>
      </c>
      <c r="BU462" s="50">
        <f t="shared" si="522"/>
        <v>7980130.2607863853</v>
      </c>
      <c r="BV462" s="50">
        <f t="shared" si="522"/>
        <v>7991445.5162376333</v>
      </c>
      <c r="BW462" s="50">
        <f t="shared" si="522"/>
        <v>8002776.8159139445</v>
      </c>
      <c r="BX462" s="50">
        <f t="shared" si="522"/>
        <v>8014124.1825648835</v>
      </c>
      <c r="BY462" s="50">
        <f t="shared" si="522"/>
        <v>8025487.638972275</v>
      </c>
      <c r="BZ462" s="50">
        <f t="shared" si="522"/>
        <v>8036867.2079502456</v>
      </c>
      <c r="CA462" s="50">
        <f t="shared" si="522"/>
        <v>8048262.9123452716</v>
      </c>
      <c r="CB462" s="50">
        <f t="shared" si="522"/>
        <v>8059674.7750362232</v>
      </c>
      <c r="CC462" s="50">
        <f t="shared" si="522"/>
        <v>8071102.8189344089</v>
      </c>
      <c r="CD462" s="50">
        <f t="shared" si="522"/>
        <v>8082547.0669836299</v>
      </c>
    </row>
    <row r="463" spans="2:86" outlineLevel="1">
      <c r="C463" s="63"/>
      <c r="E463" t="s">
        <v>317</v>
      </c>
      <c r="J463" t="s">
        <v>163</v>
      </c>
      <c r="K463"/>
      <c r="P463" s="154">
        <f t="shared" ref="P463:AU463" si="523">P66-P461</f>
        <v>0</v>
      </c>
      <c r="Q463" s="154">
        <f t="shared" si="523"/>
        <v>0</v>
      </c>
      <c r="R463" s="154">
        <f t="shared" si="523"/>
        <v>0</v>
      </c>
      <c r="S463" s="154">
        <f t="shared" si="523"/>
        <v>0</v>
      </c>
      <c r="T463" s="154">
        <f t="shared" si="523"/>
        <v>0</v>
      </c>
      <c r="U463" s="154">
        <f t="shared" si="523"/>
        <v>0</v>
      </c>
      <c r="V463" s="154">
        <f t="shared" si="523"/>
        <v>0</v>
      </c>
      <c r="W463" s="154">
        <f t="shared" si="523"/>
        <v>0</v>
      </c>
      <c r="X463" s="154">
        <f t="shared" si="523"/>
        <v>0</v>
      </c>
      <c r="Y463" s="154">
        <f t="shared" si="523"/>
        <v>0</v>
      </c>
      <c r="Z463" s="154">
        <f t="shared" si="523"/>
        <v>0</v>
      </c>
      <c r="AA463" s="154">
        <f t="shared" si="523"/>
        <v>0</v>
      </c>
      <c r="AB463" s="154">
        <f t="shared" si="523"/>
        <v>0</v>
      </c>
      <c r="AC463" s="154">
        <f t="shared" si="523"/>
        <v>0</v>
      </c>
      <c r="AD463" s="154">
        <f t="shared" si="523"/>
        <v>0</v>
      </c>
      <c r="AE463" s="154">
        <f t="shared" si="523"/>
        <v>0</v>
      </c>
      <c r="AF463" s="154">
        <f t="shared" si="523"/>
        <v>0</v>
      </c>
      <c r="AG463" s="154">
        <f t="shared" si="523"/>
        <v>0</v>
      </c>
      <c r="AH463" s="154">
        <f t="shared" si="523"/>
        <v>0</v>
      </c>
      <c r="AI463" s="154">
        <f t="shared" si="523"/>
        <v>0</v>
      </c>
      <c r="AJ463" s="154">
        <f t="shared" si="523"/>
        <v>0</v>
      </c>
      <c r="AK463" s="154">
        <f t="shared" si="523"/>
        <v>0</v>
      </c>
      <c r="AL463" s="154">
        <f t="shared" si="523"/>
        <v>0</v>
      </c>
      <c r="AM463" s="154">
        <f t="shared" si="523"/>
        <v>0</v>
      </c>
      <c r="AN463" s="154">
        <f t="shared" si="523"/>
        <v>0</v>
      </c>
      <c r="AO463" s="154">
        <f t="shared" si="523"/>
        <v>0</v>
      </c>
      <c r="AP463" s="154">
        <f t="shared" si="523"/>
        <v>0</v>
      </c>
      <c r="AQ463" s="154">
        <f t="shared" si="523"/>
        <v>0</v>
      </c>
      <c r="AR463" s="154">
        <f t="shared" si="523"/>
        <v>0</v>
      </c>
      <c r="AS463" s="154">
        <f t="shared" si="523"/>
        <v>0</v>
      </c>
      <c r="AT463" s="154">
        <f t="shared" si="523"/>
        <v>0</v>
      </c>
      <c r="AU463" s="154">
        <f t="shared" si="523"/>
        <v>0</v>
      </c>
      <c r="AV463" s="154">
        <f t="shared" ref="AV463:CD463" si="524">AV66-AV461</f>
        <v>0</v>
      </c>
      <c r="AW463" s="154">
        <f t="shared" si="524"/>
        <v>0</v>
      </c>
      <c r="AX463" s="154">
        <f t="shared" si="524"/>
        <v>0</v>
      </c>
      <c r="AY463" s="154">
        <f t="shared" si="524"/>
        <v>0</v>
      </c>
      <c r="AZ463" s="154">
        <f t="shared" si="524"/>
        <v>0</v>
      </c>
      <c r="BA463" s="154">
        <f t="shared" si="524"/>
        <v>0</v>
      </c>
      <c r="BB463" s="154">
        <f t="shared" si="524"/>
        <v>0</v>
      </c>
      <c r="BC463" s="154">
        <f t="shared" si="524"/>
        <v>0</v>
      </c>
      <c r="BD463" s="154">
        <f t="shared" si="524"/>
        <v>0</v>
      </c>
      <c r="BE463" s="154">
        <f t="shared" si="524"/>
        <v>0</v>
      </c>
      <c r="BF463" s="154">
        <f t="shared" si="524"/>
        <v>0</v>
      </c>
      <c r="BG463" s="154">
        <f t="shared" si="524"/>
        <v>0</v>
      </c>
      <c r="BH463" s="154">
        <f t="shared" si="524"/>
        <v>0</v>
      </c>
      <c r="BI463" s="154">
        <f t="shared" si="524"/>
        <v>0</v>
      </c>
      <c r="BJ463" s="154">
        <f t="shared" si="524"/>
        <v>0</v>
      </c>
      <c r="BK463" s="154">
        <f t="shared" si="524"/>
        <v>0</v>
      </c>
      <c r="BL463" s="154">
        <f t="shared" si="524"/>
        <v>0</v>
      </c>
      <c r="BM463" s="154">
        <f t="shared" si="524"/>
        <v>0</v>
      </c>
      <c r="BN463" s="154">
        <f t="shared" si="524"/>
        <v>0</v>
      </c>
      <c r="BO463" s="154">
        <f t="shared" si="524"/>
        <v>0</v>
      </c>
      <c r="BP463" s="154">
        <f t="shared" si="524"/>
        <v>0</v>
      </c>
      <c r="BQ463" s="154">
        <f t="shared" si="524"/>
        <v>0</v>
      </c>
      <c r="BR463" s="154">
        <f t="shared" si="524"/>
        <v>0</v>
      </c>
      <c r="BS463" s="154">
        <f t="shared" si="524"/>
        <v>0</v>
      </c>
      <c r="BT463" s="154">
        <f t="shared" si="524"/>
        <v>0</v>
      </c>
      <c r="BU463" s="154">
        <f t="shared" si="524"/>
        <v>0</v>
      </c>
      <c r="BV463" s="154">
        <f t="shared" si="524"/>
        <v>0</v>
      </c>
      <c r="BW463" s="154">
        <f t="shared" si="524"/>
        <v>0</v>
      </c>
      <c r="BX463" s="154">
        <f t="shared" si="524"/>
        <v>0</v>
      </c>
      <c r="BY463" s="154">
        <f t="shared" si="524"/>
        <v>0</v>
      </c>
      <c r="BZ463" s="154">
        <f t="shared" si="524"/>
        <v>0</v>
      </c>
      <c r="CA463" s="154">
        <f t="shared" si="524"/>
        <v>0</v>
      </c>
      <c r="CB463" s="154">
        <f t="shared" si="524"/>
        <v>0</v>
      </c>
      <c r="CC463" s="154">
        <f t="shared" si="524"/>
        <v>0</v>
      </c>
      <c r="CD463" s="154">
        <f t="shared" si="524"/>
        <v>0</v>
      </c>
    </row>
    <row r="464" spans="2:86" outlineLevel="1">
      <c r="C464" s="63"/>
      <c r="E464" t="s">
        <v>315</v>
      </c>
      <c r="J464" s="23" t="s">
        <v>14</v>
      </c>
      <c r="K464"/>
      <c r="P464" s="50">
        <f>P454-P462</f>
        <v>0</v>
      </c>
      <c r="Q464" s="50">
        <f>Q454-Q462</f>
        <v>0</v>
      </c>
      <c r="R464" s="50">
        <f t="shared" ref="R464:BM464" si="525">R454-R462</f>
        <v>0</v>
      </c>
      <c r="S464" s="50">
        <f t="shared" si="525"/>
        <v>0</v>
      </c>
      <c r="T464" s="50">
        <f t="shared" si="525"/>
        <v>0</v>
      </c>
      <c r="U464" s="50">
        <f t="shared" si="525"/>
        <v>0</v>
      </c>
      <c r="V464" s="50">
        <f t="shared" si="525"/>
        <v>0</v>
      </c>
      <c r="W464" s="50">
        <f t="shared" si="525"/>
        <v>0</v>
      </c>
      <c r="X464" s="50">
        <f t="shared" si="525"/>
        <v>0</v>
      </c>
      <c r="Y464" s="50">
        <f t="shared" si="525"/>
        <v>0</v>
      </c>
      <c r="Z464" s="50">
        <f t="shared" si="525"/>
        <v>0</v>
      </c>
      <c r="AA464" s="50">
        <f t="shared" si="525"/>
        <v>0</v>
      </c>
      <c r="AB464" s="50">
        <f t="shared" si="525"/>
        <v>0</v>
      </c>
      <c r="AC464" s="50">
        <f t="shared" si="525"/>
        <v>0</v>
      </c>
      <c r="AD464" s="50">
        <f t="shared" si="525"/>
        <v>0</v>
      </c>
      <c r="AE464" s="50">
        <f t="shared" si="525"/>
        <v>0</v>
      </c>
      <c r="AF464" s="50">
        <f t="shared" si="525"/>
        <v>0</v>
      </c>
      <c r="AG464" s="50">
        <f t="shared" si="525"/>
        <v>0</v>
      </c>
      <c r="AH464" s="50">
        <f t="shared" si="525"/>
        <v>0</v>
      </c>
      <c r="AI464" s="50">
        <f t="shared" si="525"/>
        <v>0</v>
      </c>
      <c r="AJ464" s="50">
        <f t="shared" si="525"/>
        <v>0</v>
      </c>
      <c r="AK464" s="50">
        <f t="shared" si="525"/>
        <v>0</v>
      </c>
      <c r="AL464" s="50">
        <f t="shared" si="525"/>
        <v>0</v>
      </c>
      <c r="AM464" s="50">
        <f t="shared" si="525"/>
        <v>0</v>
      </c>
      <c r="AN464" s="50">
        <f t="shared" si="525"/>
        <v>0</v>
      </c>
      <c r="AO464" s="50">
        <f t="shared" si="525"/>
        <v>0</v>
      </c>
      <c r="AP464" s="50">
        <f t="shared" si="525"/>
        <v>0</v>
      </c>
      <c r="AQ464" s="50">
        <f t="shared" si="525"/>
        <v>0</v>
      </c>
      <c r="AR464" s="50">
        <f t="shared" si="525"/>
        <v>0</v>
      </c>
      <c r="AS464" s="50">
        <f t="shared" si="525"/>
        <v>0</v>
      </c>
      <c r="AT464" s="50">
        <f t="shared" si="525"/>
        <v>0</v>
      </c>
      <c r="AU464" s="50">
        <f t="shared" si="525"/>
        <v>0</v>
      </c>
      <c r="AV464" s="50">
        <f t="shared" si="525"/>
        <v>0</v>
      </c>
      <c r="AW464" s="50">
        <f t="shared" si="525"/>
        <v>0</v>
      </c>
      <c r="AX464" s="50">
        <f t="shared" si="525"/>
        <v>0</v>
      </c>
      <c r="AY464" s="50">
        <f t="shared" si="525"/>
        <v>0</v>
      </c>
      <c r="AZ464" s="50">
        <f t="shared" si="525"/>
        <v>0</v>
      </c>
      <c r="BA464" s="50">
        <f t="shared" si="525"/>
        <v>0</v>
      </c>
      <c r="BB464" s="50">
        <f t="shared" si="525"/>
        <v>0</v>
      </c>
      <c r="BC464" s="50">
        <f t="shared" si="525"/>
        <v>0</v>
      </c>
      <c r="BD464" s="50">
        <f t="shared" si="525"/>
        <v>0</v>
      </c>
      <c r="BE464" s="50">
        <f t="shared" si="525"/>
        <v>0</v>
      </c>
      <c r="BF464" s="50">
        <f t="shared" si="525"/>
        <v>0</v>
      </c>
      <c r="BG464" s="50">
        <f t="shared" si="525"/>
        <v>0</v>
      </c>
      <c r="BH464" s="50">
        <f t="shared" si="525"/>
        <v>0</v>
      </c>
      <c r="BI464" s="50">
        <f t="shared" si="525"/>
        <v>0</v>
      </c>
      <c r="BJ464" s="50">
        <f t="shared" si="525"/>
        <v>0</v>
      </c>
      <c r="BK464" s="50">
        <f t="shared" si="525"/>
        <v>0</v>
      </c>
      <c r="BL464" s="50">
        <f t="shared" si="525"/>
        <v>0</v>
      </c>
      <c r="BM464" s="50">
        <f t="shared" si="525"/>
        <v>0</v>
      </c>
      <c r="BN464" s="50">
        <f>BN454-BN462</f>
        <v>0</v>
      </c>
      <c r="BO464" s="50">
        <f>BO454-BO462</f>
        <v>0</v>
      </c>
      <c r="BP464" s="50">
        <f>BP454-BP462</f>
        <v>0</v>
      </c>
      <c r="BQ464" s="50">
        <f t="shared" ref="BQ464:CD464" si="526">BQ454-BQ462</f>
        <v>0</v>
      </c>
      <c r="BR464" s="50">
        <f t="shared" si="526"/>
        <v>0</v>
      </c>
      <c r="BS464" s="50">
        <f t="shared" si="526"/>
        <v>0</v>
      </c>
      <c r="BT464" s="50">
        <f t="shared" si="526"/>
        <v>0</v>
      </c>
      <c r="BU464" s="50">
        <f t="shared" si="526"/>
        <v>0</v>
      </c>
      <c r="BV464" s="50">
        <f t="shared" si="526"/>
        <v>0</v>
      </c>
      <c r="BW464" s="50">
        <f t="shared" si="526"/>
        <v>0</v>
      </c>
      <c r="BX464" s="50">
        <f t="shared" si="526"/>
        <v>0</v>
      </c>
      <c r="BY464" s="50">
        <f t="shared" si="526"/>
        <v>0</v>
      </c>
      <c r="BZ464" s="50">
        <f t="shared" si="526"/>
        <v>0</v>
      </c>
      <c r="CA464" s="50">
        <f t="shared" si="526"/>
        <v>0</v>
      </c>
      <c r="CB464" s="50">
        <f t="shared" si="526"/>
        <v>0</v>
      </c>
      <c r="CC464" s="50">
        <f t="shared" si="526"/>
        <v>0</v>
      </c>
      <c r="CD464" s="50">
        <f t="shared" si="526"/>
        <v>0</v>
      </c>
    </row>
    <row r="465" spans="2:86" outlineLevel="1">
      <c r="BR465"/>
      <c r="BS465"/>
      <c r="CG465" s="14"/>
      <c r="CH465" s="14"/>
    </row>
    <row r="466" spans="2:86" outlineLevel="1">
      <c r="B466" s="72" t="s">
        <v>160</v>
      </c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BR466"/>
      <c r="BS466"/>
      <c r="CG466" s="14"/>
      <c r="CH466" s="14"/>
    </row>
    <row r="467" spans="2:86" outlineLevel="1">
      <c r="C467" s="82" t="s">
        <v>308</v>
      </c>
      <c r="I467" s="53" t="s">
        <v>383</v>
      </c>
      <c r="J467" s="23" t="s">
        <v>4</v>
      </c>
      <c r="S467" s="186">
        <f>S644</f>
        <v>5000000</v>
      </c>
      <c r="T467" s="186">
        <f t="shared" ref="T467:AA467" si="527">T644</f>
        <v>22500000</v>
      </c>
      <c r="U467" s="186">
        <f t="shared" si="527"/>
        <v>165940522.61650321</v>
      </c>
      <c r="V467" s="186">
        <f t="shared" si="527"/>
        <v>1367775904.9480925</v>
      </c>
      <c r="W467" s="186">
        <f t="shared" si="527"/>
        <v>5013387288.9360209</v>
      </c>
      <c r="X467" s="186">
        <f t="shared" si="527"/>
        <v>13958880441.759636</v>
      </c>
      <c r="Y467" s="186">
        <f t="shared" si="527"/>
        <v>33770269486.585003</v>
      </c>
      <c r="Z467" s="186">
        <f t="shared" si="527"/>
        <v>92257645781.678497</v>
      </c>
      <c r="AA467" s="186">
        <f t="shared" si="527"/>
        <v>279092675305.76459</v>
      </c>
      <c r="AB467" s="187">
        <f t="shared" ref="AB467:BG467" si="528">AB469*AVERAGE(AA67:AB67)</f>
        <v>598686203915.45081</v>
      </c>
      <c r="AC467" s="187">
        <f t="shared" si="528"/>
        <v>1096405169907.8353</v>
      </c>
      <c r="AD467" s="187">
        <f t="shared" si="528"/>
        <v>1678619888232.7136</v>
      </c>
      <c r="AE467" s="187">
        <f t="shared" si="528"/>
        <v>2202240804015.6982</v>
      </c>
      <c r="AF467" s="187">
        <f t="shared" si="528"/>
        <v>2529452376762.8066</v>
      </c>
      <c r="AG467" s="187">
        <f t="shared" si="528"/>
        <v>2839968573805.9502</v>
      </c>
      <c r="AH467" s="187">
        <f t="shared" si="528"/>
        <v>3088398301634.8818</v>
      </c>
      <c r="AI467" s="187">
        <f t="shared" si="528"/>
        <v>3251978926774.4097</v>
      </c>
      <c r="AJ467" s="187">
        <f t="shared" si="528"/>
        <v>3381007001359.5444</v>
      </c>
      <c r="AK467" s="187">
        <f t="shared" si="528"/>
        <v>3489023599006.2896</v>
      </c>
      <c r="AL467" s="187">
        <f t="shared" si="528"/>
        <v>3546673502836.0073</v>
      </c>
      <c r="AM467" s="187">
        <f t="shared" si="528"/>
        <v>3573356975750.8472</v>
      </c>
      <c r="AN467" s="187">
        <f t="shared" si="528"/>
        <v>3599374991102.7681</v>
      </c>
      <c r="AO467" s="187">
        <f t="shared" si="528"/>
        <v>3624704439753.9102</v>
      </c>
      <c r="AP467" s="187">
        <f t="shared" si="528"/>
        <v>3649327551377.8906</v>
      </c>
      <c r="AQ467" s="187">
        <f t="shared" si="528"/>
        <v>3673287440135.5571</v>
      </c>
      <c r="AR467" s="187">
        <f t="shared" si="528"/>
        <v>3696631101974.1606</v>
      </c>
      <c r="AS467" s="187">
        <f t="shared" si="528"/>
        <v>3719347383552.6885</v>
      </c>
      <c r="AT467" s="187">
        <f t="shared" si="528"/>
        <v>3741414587426.0439</v>
      </c>
      <c r="AU467" s="187">
        <f t="shared" si="528"/>
        <v>3762826207410.0151</v>
      </c>
      <c r="AV467" s="187">
        <f t="shared" si="528"/>
        <v>3783579593834.0186</v>
      </c>
      <c r="AW467" s="187">
        <f t="shared" si="528"/>
        <v>3803672428376.9722</v>
      </c>
      <c r="AX467" s="187">
        <f t="shared" si="528"/>
        <v>3823100482713.4829</v>
      </c>
      <c r="AY467" s="187">
        <f t="shared" si="528"/>
        <v>3841860391503.978</v>
      </c>
      <c r="AZ467" s="187">
        <f t="shared" si="528"/>
        <v>3859953221549.9419</v>
      </c>
      <c r="BA467" s="187">
        <f t="shared" si="528"/>
        <v>3877383418138.666</v>
      </c>
      <c r="BB467" s="187">
        <f t="shared" si="528"/>
        <v>3894154125899.0444</v>
      </c>
      <c r="BC467" s="187">
        <f t="shared" si="528"/>
        <v>3910266514699.3232</v>
      </c>
      <c r="BD467" s="187">
        <f t="shared" si="528"/>
        <v>3925722656456.8423</v>
      </c>
      <c r="BE467" s="187">
        <f t="shared" si="528"/>
        <v>3940528065811.6489</v>
      </c>
      <c r="BF467" s="187">
        <f t="shared" si="528"/>
        <v>3954691649350.1304</v>
      </c>
      <c r="BG467" s="187">
        <f t="shared" si="528"/>
        <v>3968222327007.8281</v>
      </c>
      <c r="BH467" s="187">
        <f t="shared" ref="BH467:CD467" si="529">BH469*AVERAGE(BG67:BH67)</f>
        <v>3981127659360.1772</v>
      </c>
      <c r="BI467" s="187">
        <f t="shared" si="529"/>
        <v>3993113993474.7754</v>
      </c>
      <c r="BJ467" s="187">
        <f t="shared" si="529"/>
        <v>4001420813938.7261</v>
      </c>
      <c r="BK467" s="187">
        <f t="shared" si="529"/>
        <v>4006659685198.2573</v>
      </c>
      <c r="BL467" s="187">
        <f t="shared" si="529"/>
        <v>4011905415464.4629</v>
      </c>
      <c r="BM467" s="187">
        <f t="shared" si="529"/>
        <v>4017158013717.5171</v>
      </c>
      <c r="BN467" s="187">
        <f t="shared" si="529"/>
        <v>4022417488949.3521</v>
      </c>
      <c r="BO467" s="187">
        <f t="shared" si="529"/>
        <v>4027683850163.6699</v>
      </c>
      <c r="BP467" s="187">
        <f t="shared" si="529"/>
        <v>4032957106375.9614</v>
      </c>
      <c r="BQ467" s="187">
        <f t="shared" si="529"/>
        <v>4038237266613.5229</v>
      </c>
      <c r="BR467" s="187">
        <f t="shared" si="529"/>
        <v>4043524339915.4688</v>
      </c>
      <c r="BS467" s="187">
        <f t="shared" si="529"/>
        <v>4048818335332.7471</v>
      </c>
      <c r="BT467" s="187">
        <f t="shared" si="529"/>
        <v>4054119261928.1572</v>
      </c>
      <c r="BU467" s="187">
        <f t="shared" si="529"/>
        <v>4059427128776.3623</v>
      </c>
      <c r="BV467" s="187">
        <f t="shared" si="529"/>
        <v>4064741944963.9077</v>
      </c>
      <c r="BW467" s="187">
        <f t="shared" si="529"/>
        <v>4070063719589.2363</v>
      </c>
      <c r="BX467" s="187">
        <f t="shared" si="529"/>
        <v>4075392461762.7007</v>
      </c>
      <c r="BY467" s="187">
        <f t="shared" si="529"/>
        <v>4080728180606.5825</v>
      </c>
      <c r="BZ467" s="187">
        <f t="shared" si="529"/>
        <v>4086070885255.1079</v>
      </c>
      <c r="CA467" s="187">
        <f t="shared" si="529"/>
        <v>4091420584854.4595</v>
      </c>
      <c r="CB467" s="187">
        <f t="shared" si="529"/>
        <v>4096777288562.7974</v>
      </c>
      <c r="CC467" s="187">
        <f t="shared" si="529"/>
        <v>4102141005550.2695</v>
      </c>
      <c r="CD467" s="187">
        <f t="shared" si="529"/>
        <v>4107511744999.0317</v>
      </c>
      <c r="CG467" s="14"/>
      <c r="CH467" s="14"/>
    </row>
    <row r="468" spans="2:86" outlineLevel="1">
      <c r="D468" s="63" t="s">
        <v>155</v>
      </c>
      <c r="J468" s="23"/>
      <c r="T468" s="162">
        <f>T467/S467-1</f>
        <v>3.5</v>
      </c>
      <c r="U468" s="162">
        <f>U467/T467-1</f>
        <v>6.3751343385112538</v>
      </c>
      <c r="V468" s="162">
        <f>V467/U467-1</f>
        <v>7.2425671763677073</v>
      </c>
      <c r="W468" s="162">
        <f>W467/V467-1</f>
        <v>2.6653572202869595</v>
      </c>
      <c r="X468" s="162">
        <f>X467/W467-1</f>
        <v>1.7843211859106334</v>
      </c>
      <c r="Y468" s="162">
        <f t="shared" ref="Y468:AG468" si="530">Y467/X467-1</f>
        <v>1.4192677648815777</v>
      </c>
      <c r="Z468" s="162">
        <f t="shared" si="530"/>
        <v>1.7319191461687087</v>
      </c>
      <c r="AA468" s="162">
        <f t="shared" si="530"/>
        <v>2.0251441269834545</v>
      </c>
      <c r="AB468" s="162">
        <f t="shared" si="530"/>
        <v>1.1451161455941121</v>
      </c>
      <c r="AC468" s="162">
        <f t="shared" si="530"/>
        <v>0.83135198829915691</v>
      </c>
      <c r="AD468" s="162">
        <f t="shared" si="530"/>
        <v>0.53102150035813844</v>
      </c>
      <c r="AE468" s="162">
        <f t="shared" si="530"/>
        <v>0.3119353699152605</v>
      </c>
      <c r="AF468" s="162">
        <f t="shared" si="530"/>
        <v>0.14858119609374731</v>
      </c>
      <c r="AG468" s="162">
        <f t="shared" si="530"/>
        <v>0.12276024640580196</v>
      </c>
      <c r="AK468" s="338"/>
      <c r="BR468"/>
      <c r="BS468"/>
    </row>
    <row r="469" spans="2:86" outlineLevel="1">
      <c r="D469" s="63" t="s">
        <v>319</v>
      </c>
      <c r="I469" s="53" t="s">
        <v>130</v>
      </c>
      <c r="J469" s="23" t="s">
        <v>559</v>
      </c>
      <c r="U469" s="189">
        <f t="shared" ref="U469:AA469" si="531">U467/AVERAGE(T67:U67)</f>
        <v>221.2540301553376</v>
      </c>
      <c r="V469" s="189">
        <f t="shared" si="531"/>
        <v>290.81171554041424</v>
      </c>
      <c r="W469" s="189">
        <f t="shared" si="531"/>
        <v>371.0355376136821</v>
      </c>
      <c r="X469" s="189">
        <f t="shared" si="531"/>
        <v>548.22151026077563</v>
      </c>
      <c r="Y469" s="189">
        <f t="shared" si="531"/>
        <v>1009.2504254348474</v>
      </c>
      <c r="Z469" s="189">
        <f t="shared" si="531"/>
        <v>2143.8526399408897</v>
      </c>
      <c r="AA469" s="189">
        <f t="shared" si="531"/>
        <v>4849.473242326153</v>
      </c>
      <c r="AB469" s="333">
        <f t="shared" ref="AB469:BN469" si="532">AA469*(1+AB471)</f>
        <v>8971.5254983033828</v>
      </c>
      <c r="AC469" s="333">
        <f t="shared" si="532"/>
        <v>15251.59334711575</v>
      </c>
      <c r="AD469" s="333">
        <f t="shared" si="532"/>
        <v>22114.810353317836</v>
      </c>
      <c r="AE469" s="333">
        <f t="shared" si="532"/>
        <v>27643.512941647296</v>
      </c>
      <c r="AF469" s="333">
        <f t="shared" si="532"/>
        <v>30407.864235812027</v>
      </c>
      <c r="AG469" s="333">
        <f t="shared" si="532"/>
        <v>32840.493374676989</v>
      </c>
      <c r="AH469" s="333">
        <f t="shared" si="532"/>
        <v>34482.518043410841</v>
      </c>
      <c r="AI469" s="333">
        <f t="shared" si="532"/>
        <v>35172.168404279058</v>
      </c>
      <c r="AJ469" s="333">
        <f t="shared" si="532"/>
        <v>35523.890088321852</v>
      </c>
      <c r="AK469" s="333">
        <f t="shared" si="532"/>
        <v>35701.509538763457</v>
      </c>
      <c r="AL469" s="333">
        <f t="shared" si="532"/>
        <v>35701.509538763457</v>
      </c>
      <c r="AM469" s="333">
        <f t="shared" si="532"/>
        <v>35701.509538763457</v>
      </c>
      <c r="AN469" s="333">
        <f t="shared" si="532"/>
        <v>35701.509538763457</v>
      </c>
      <c r="AO469" s="333">
        <f t="shared" si="532"/>
        <v>35701.509538763457</v>
      </c>
      <c r="AP469" s="333">
        <f t="shared" si="532"/>
        <v>35701.509538763457</v>
      </c>
      <c r="AQ469" s="333">
        <f t="shared" si="532"/>
        <v>35701.509538763457</v>
      </c>
      <c r="AR469" s="333">
        <f t="shared" si="532"/>
        <v>35701.509538763457</v>
      </c>
      <c r="AS469" s="333">
        <f t="shared" si="532"/>
        <v>35701.509538763457</v>
      </c>
      <c r="AT469" s="333">
        <f t="shared" si="532"/>
        <v>35701.509538763457</v>
      </c>
      <c r="AU469" s="333">
        <f t="shared" si="532"/>
        <v>35701.509538763457</v>
      </c>
      <c r="AV469" s="333">
        <f t="shared" si="532"/>
        <v>35701.509538763457</v>
      </c>
      <c r="AW469" s="333">
        <f t="shared" si="532"/>
        <v>35701.509538763457</v>
      </c>
      <c r="AX469" s="333">
        <f t="shared" si="532"/>
        <v>35701.509538763457</v>
      </c>
      <c r="AY469" s="333">
        <f t="shared" si="532"/>
        <v>35701.509538763457</v>
      </c>
      <c r="AZ469" s="333">
        <f t="shared" si="532"/>
        <v>35701.509538763457</v>
      </c>
      <c r="BA469" s="333">
        <f t="shared" si="532"/>
        <v>35701.509538763457</v>
      </c>
      <c r="BB469" s="333">
        <f t="shared" si="532"/>
        <v>35701.509538763457</v>
      </c>
      <c r="BC469" s="333">
        <f t="shared" si="532"/>
        <v>35701.509538763457</v>
      </c>
      <c r="BD469" s="333">
        <f t="shared" si="532"/>
        <v>35701.509538763457</v>
      </c>
      <c r="BE469" s="333">
        <f t="shared" si="532"/>
        <v>35701.509538763457</v>
      </c>
      <c r="BF469" s="333">
        <f t="shared" si="532"/>
        <v>35701.509538763457</v>
      </c>
      <c r="BG469" s="333">
        <f t="shared" si="532"/>
        <v>35701.509538763457</v>
      </c>
      <c r="BH469" s="333">
        <f t="shared" si="532"/>
        <v>35701.509538763457</v>
      </c>
      <c r="BI469" s="333">
        <f t="shared" si="532"/>
        <v>35701.509538763457</v>
      </c>
      <c r="BJ469" s="333">
        <f t="shared" si="532"/>
        <v>35701.509538763457</v>
      </c>
      <c r="BK469" s="333">
        <f t="shared" si="532"/>
        <v>35701.509538763457</v>
      </c>
      <c r="BL469" s="333">
        <f t="shared" si="532"/>
        <v>35701.509538763457</v>
      </c>
      <c r="BM469" s="333">
        <f t="shared" si="532"/>
        <v>35701.509538763457</v>
      </c>
      <c r="BN469" s="333">
        <f t="shared" si="532"/>
        <v>35701.509538763457</v>
      </c>
      <c r="BO469" s="333">
        <f>BN469*(1+BO471)</f>
        <v>35701.509538763457</v>
      </c>
      <c r="BP469" s="333">
        <f>BO469*(1+BP471)</f>
        <v>35701.509538763457</v>
      </c>
      <c r="BQ469" s="333">
        <f t="shared" ref="BQ469:CD469" si="533">BP469*(1+BQ471)</f>
        <v>35701.509538763457</v>
      </c>
      <c r="BR469" s="333">
        <f t="shared" si="533"/>
        <v>35701.509538763457</v>
      </c>
      <c r="BS469" s="333">
        <f t="shared" si="533"/>
        <v>35701.509538763457</v>
      </c>
      <c r="BT469" s="333">
        <f t="shared" si="533"/>
        <v>35701.509538763457</v>
      </c>
      <c r="BU469" s="333">
        <f t="shared" si="533"/>
        <v>35701.509538763457</v>
      </c>
      <c r="BV469" s="333">
        <f t="shared" si="533"/>
        <v>35701.509538763457</v>
      </c>
      <c r="BW469" s="333">
        <f t="shared" si="533"/>
        <v>35701.509538763457</v>
      </c>
      <c r="BX469" s="333">
        <f t="shared" si="533"/>
        <v>35701.509538763457</v>
      </c>
      <c r="BY469" s="333">
        <f t="shared" si="533"/>
        <v>35701.509538763457</v>
      </c>
      <c r="BZ469" s="333">
        <f t="shared" si="533"/>
        <v>35701.509538763457</v>
      </c>
      <c r="CA469" s="333">
        <f t="shared" si="533"/>
        <v>35701.509538763457</v>
      </c>
      <c r="CB469" s="333">
        <f t="shared" si="533"/>
        <v>35701.509538763457</v>
      </c>
      <c r="CC469" s="333">
        <f t="shared" si="533"/>
        <v>35701.509538763457</v>
      </c>
      <c r="CD469" s="333">
        <f t="shared" si="533"/>
        <v>35701.509538763457</v>
      </c>
    </row>
    <row r="470" spans="2:86" outlineLevel="1">
      <c r="E470" s="63" t="s">
        <v>429</v>
      </c>
      <c r="J470" s="23"/>
      <c r="U470" s="224"/>
      <c r="AB470" s="112">
        <v>0.85</v>
      </c>
      <c r="AC470" s="112">
        <v>0.7</v>
      </c>
      <c r="AD470" s="112">
        <v>0.45</v>
      </c>
      <c r="AE470" s="112">
        <v>0.25</v>
      </c>
      <c r="AF470" s="112">
        <v>0.1</v>
      </c>
      <c r="AG470" s="112">
        <v>0.08</v>
      </c>
      <c r="AH470" s="112">
        <v>0.05</v>
      </c>
      <c r="AI470" s="112">
        <v>0.02</v>
      </c>
      <c r="AJ470" s="112">
        <v>0.01</v>
      </c>
      <c r="AK470" s="112">
        <v>5.0000000000000001E-3</v>
      </c>
      <c r="BR470"/>
      <c r="BS470"/>
    </row>
    <row r="471" spans="2:86" outlineLevel="1">
      <c r="E471" s="63" t="s">
        <v>430</v>
      </c>
      <c r="J471" s="23"/>
      <c r="V471" s="73">
        <f t="shared" ref="V471:AA471" si="534">V469/U469-1</f>
        <v>0.31437929214777105</v>
      </c>
      <c r="W471" s="73">
        <f t="shared" si="534"/>
        <v>0.27586172697406042</v>
      </c>
      <c r="X471" s="73">
        <f t="shared" si="534"/>
        <v>0.47754447939587275</v>
      </c>
      <c r="Y471" s="73">
        <f t="shared" si="534"/>
        <v>0.8409537140466663</v>
      </c>
      <c r="Z471" s="73">
        <f t="shared" si="534"/>
        <v>1.1242028597780234</v>
      </c>
      <c r="AA471" s="73">
        <f t="shared" si="534"/>
        <v>1.262036649337924</v>
      </c>
      <c r="AB471" s="220">
        <f t="shared" ref="AB471:AK471" si="535">AB470*(1+INDEX(scenario.mobile.data, MATCH(scenario.mobile.data.selected, scenarios,0)))</f>
        <v>0.85</v>
      </c>
      <c r="AC471" s="220">
        <f t="shared" si="535"/>
        <v>0.7</v>
      </c>
      <c r="AD471" s="220">
        <f t="shared" si="535"/>
        <v>0.45</v>
      </c>
      <c r="AE471" s="220">
        <f t="shared" si="535"/>
        <v>0.25</v>
      </c>
      <c r="AF471" s="220">
        <f t="shared" si="535"/>
        <v>0.1</v>
      </c>
      <c r="AG471" s="220">
        <f t="shared" si="535"/>
        <v>0.08</v>
      </c>
      <c r="AH471" s="220">
        <f t="shared" si="535"/>
        <v>0.05</v>
      </c>
      <c r="AI471" s="220">
        <f t="shared" si="535"/>
        <v>0.02</v>
      </c>
      <c r="AJ471" s="220">
        <f t="shared" si="535"/>
        <v>0.01</v>
      </c>
      <c r="AK471" s="220">
        <f t="shared" si="535"/>
        <v>5.0000000000000001E-3</v>
      </c>
      <c r="AL471" s="112">
        <v>0</v>
      </c>
      <c r="AM471" s="201">
        <f t="shared" ref="AM471:BN471" si="536">AL471</f>
        <v>0</v>
      </c>
      <c r="AN471" s="201">
        <f t="shared" si="536"/>
        <v>0</v>
      </c>
      <c r="AO471" s="201">
        <f t="shared" si="536"/>
        <v>0</v>
      </c>
      <c r="AP471" s="201">
        <f t="shared" si="536"/>
        <v>0</v>
      </c>
      <c r="AQ471" s="201">
        <f t="shared" si="536"/>
        <v>0</v>
      </c>
      <c r="AR471" s="201">
        <f t="shared" si="536"/>
        <v>0</v>
      </c>
      <c r="AS471" s="201">
        <f t="shared" si="536"/>
        <v>0</v>
      </c>
      <c r="AT471" s="201">
        <f t="shared" si="536"/>
        <v>0</v>
      </c>
      <c r="AU471" s="201">
        <f t="shared" si="536"/>
        <v>0</v>
      </c>
      <c r="AV471" s="201">
        <f t="shared" si="536"/>
        <v>0</v>
      </c>
      <c r="AW471" s="201">
        <f t="shared" si="536"/>
        <v>0</v>
      </c>
      <c r="AX471" s="201">
        <f t="shared" si="536"/>
        <v>0</v>
      </c>
      <c r="AY471" s="201">
        <f t="shared" si="536"/>
        <v>0</v>
      </c>
      <c r="AZ471" s="201">
        <f t="shared" si="536"/>
        <v>0</v>
      </c>
      <c r="BA471" s="201">
        <f t="shared" si="536"/>
        <v>0</v>
      </c>
      <c r="BB471" s="201">
        <f t="shared" si="536"/>
        <v>0</v>
      </c>
      <c r="BC471" s="201">
        <f t="shared" si="536"/>
        <v>0</v>
      </c>
      <c r="BD471" s="201">
        <f t="shared" si="536"/>
        <v>0</v>
      </c>
      <c r="BE471" s="201">
        <f t="shared" si="536"/>
        <v>0</v>
      </c>
      <c r="BF471" s="201">
        <f t="shared" si="536"/>
        <v>0</v>
      </c>
      <c r="BG471" s="201">
        <f t="shared" si="536"/>
        <v>0</v>
      </c>
      <c r="BH471" s="201">
        <f t="shared" si="536"/>
        <v>0</v>
      </c>
      <c r="BI471" s="201">
        <f t="shared" si="536"/>
        <v>0</v>
      </c>
      <c r="BJ471" s="201">
        <f t="shared" si="536"/>
        <v>0</v>
      </c>
      <c r="BK471" s="201">
        <f t="shared" si="536"/>
        <v>0</v>
      </c>
      <c r="BL471" s="201">
        <f t="shared" si="536"/>
        <v>0</v>
      </c>
      <c r="BM471" s="201">
        <f t="shared" si="536"/>
        <v>0</v>
      </c>
      <c r="BN471" s="201">
        <f t="shared" si="536"/>
        <v>0</v>
      </c>
      <c r="BO471" s="201">
        <f>BN471</f>
        <v>0</v>
      </c>
      <c r="BP471" s="201">
        <f>BO471</f>
        <v>0</v>
      </c>
      <c r="BQ471" s="201">
        <f t="shared" ref="BQ471:CD471" si="537">BP471</f>
        <v>0</v>
      </c>
      <c r="BR471" s="201">
        <f t="shared" si="537"/>
        <v>0</v>
      </c>
      <c r="BS471" s="201">
        <f t="shared" si="537"/>
        <v>0</v>
      </c>
      <c r="BT471" s="201">
        <f t="shared" si="537"/>
        <v>0</v>
      </c>
      <c r="BU471" s="201">
        <f t="shared" si="537"/>
        <v>0</v>
      </c>
      <c r="BV471" s="201">
        <f t="shared" si="537"/>
        <v>0</v>
      </c>
      <c r="BW471" s="201">
        <f t="shared" si="537"/>
        <v>0</v>
      </c>
      <c r="BX471" s="201">
        <f t="shared" si="537"/>
        <v>0</v>
      </c>
      <c r="BY471" s="201">
        <f t="shared" si="537"/>
        <v>0</v>
      </c>
      <c r="BZ471" s="201">
        <f t="shared" si="537"/>
        <v>0</v>
      </c>
      <c r="CA471" s="201">
        <f t="shared" si="537"/>
        <v>0</v>
      </c>
      <c r="CB471" s="201">
        <f t="shared" si="537"/>
        <v>0</v>
      </c>
      <c r="CC471" s="201">
        <f t="shared" si="537"/>
        <v>0</v>
      </c>
      <c r="CD471" s="201">
        <f t="shared" si="537"/>
        <v>0</v>
      </c>
    </row>
    <row r="472" spans="2:86" outlineLevel="1"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BR472"/>
      <c r="BS472"/>
      <c r="CG472" s="14"/>
      <c r="CH472" s="14"/>
    </row>
    <row r="473" spans="2:86" outlineLevel="1">
      <c r="C473" s="72" t="s">
        <v>382</v>
      </c>
      <c r="BR473"/>
      <c r="BS473"/>
      <c r="CG473" s="14"/>
      <c r="CH473" s="14"/>
    </row>
    <row r="474" spans="2:86" outlineLevel="1">
      <c r="B474" s="72"/>
      <c r="D474" t="s">
        <v>9</v>
      </c>
      <c r="G474" s="59" t="s">
        <v>381</v>
      </c>
      <c r="J474" t="s">
        <v>83</v>
      </c>
      <c r="K474" s="97" t="str">
        <f t="array" ref="K474">IF(OR(L474:BM474&lt;0,L474:BM474&gt;1),"error","ok")</f>
        <v>ok</v>
      </c>
      <c r="R474" s="203">
        <v>0.85</v>
      </c>
      <c r="S474" s="171">
        <f>R474</f>
        <v>0.85</v>
      </c>
      <c r="T474" s="171">
        <f t="shared" ref="T474:AK474" si="538">S474</f>
        <v>0.85</v>
      </c>
      <c r="U474" s="171">
        <f t="shared" si="538"/>
        <v>0.85</v>
      </c>
      <c r="V474" s="171">
        <f t="shared" si="538"/>
        <v>0.85</v>
      </c>
      <c r="W474" s="171">
        <f t="shared" si="538"/>
        <v>0.85</v>
      </c>
      <c r="X474" s="171">
        <f t="shared" si="538"/>
        <v>0.85</v>
      </c>
      <c r="Y474" s="171">
        <f t="shared" si="538"/>
        <v>0.85</v>
      </c>
      <c r="Z474" s="171">
        <f t="shared" si="538"/>
        <v>0.85</v>
      </c>
      <c r="AA474" s="171">
        <f t="shared" si="538"/>
        <v>0.85</v>
      </c>
      <c r="AB474" s="171">
        <f t="shared" si="538"/>
        <v>0.85</v>
      </c>
      <c r="AC474" s="171">
        <f t="shared" si="538"/>
        <v>0.85</v>
      </c>
      <c r="AD474" s="171">
        <f t="shared" si="538"/>
        <v>0.85</v>
      </c>
      <c r="AE474" s="171">
        <f t="shared" si="538"/>
        <v>0.85</v>
      </c>
      <c r="AF474" s="171">
        <f t="shared" si="538"/>
        <v>0.85</v>
      </c>
      <c r="AG474" s="171">
        <f t="shared" si="538"/>
        <v>0.85</v>
      </c>
      <c r="AH474" s="171">
        <f t="shared" si="538"/>
        <v>0.85</v>
      </c>
      <c r="AI474" s="171">
        <f t="shared" si="538"/>
        <v>0.85</v>
      </c>
      <c r="AJ474" s="171">
        <f t="shared" si="538"/>
        <v>0.85</v>
      </c>
      <c r="AK474" s="171">
        <f t="shared" si="538"/>
        <v>0.85</v>
      </c>
      <c r="AL474" s="171">
        <f t="shared" ref="AL474:BN474" si="539">AK474</f>
        <v>0.85</v>
      </c>
      <c r="AM474" s="171">
        <f t="shared" si="539"/>
        <v>0.85</v>
      </c>
      <c r="AN474" s="171">
        <f t="shared" si="539"/>
        <v>0.85</v>
      </c>
      <c r="AO474" s="171">
        <f t="shared" si="539"/>
        <v>0.85</v>
      </c>
      <c r="AP474" s="171">
        <f t="shared" si="539"/>
        <v>0.85</v>
      </c>
      <c r="AQ474" s="171">
        <f t="shared" si="539"/>
        <v>0.85</v>
      </c>
      <c r="AR474" s="171">
        <f t="shared" si="539"/>
        <v>0.85</v>
      </c>
      <c r="AS474" s="171">
        <f t="shared" si="539"/>
        <v>0.85</v>
      </c>
      <c r="AT474" s="171">
        <f t="shared" si="539"/>
        <v>0.85</v>
      </c>
      <c r="AU474" s="171">
        <f t="shared" si="539"/>
        <v>0.85</v>
      </c>
      <c r="AV474" s="171">
        <f t="shared" si="539"/>
        <v>0.85</v>
      </c>
      <c r="AW474" s="171">
        <f t="shared" si="539"/>
        <v>0.85</v>
      </c>
      <c r="AX474" s="171">
        <f t="shared" si="539"/>
        <v>0.85</v>
      </c>
      <c r="AY474" s="171">
        <f t="shared" si="539"/>
        <v>0.85</v>
      </c>
      <c r="AZ474" s="171">
        <f t="shared" si="539"/>
        <v>0.85</v>
      </c>
      <c r="BA474" s="171">
        <f t="shared" si="539"/>
        <v>0.85</v>
      </c>
      <c r="BB474" s="171">
        <f t="shared" si="539"/>
        <v>0.85</v>
      </c>
      <c r="BC474" s="171">
        <f t="shared" si="539"/>
        <v>0.85</v>
      </c>
      <c r="BD474" s="171">
        <f t="shared" si="539"/>
        <v>0.85</v>
      </c>
      <c r="BE474" s="171">
        <f t="shared" si="539"/>
        <v>0.85</v>
      </c>
      <c r="BF474" s="171">
        <f t="shared" si="539"/>
        <v>0.85</v>
      </c>
      <c r="BG474" s="171">
        <f t="shared" si="539"/>
        <v>0.85</v>
      </c>
      <c r="BH474" s="171">
        <f t="shared" si="539"/>
        <v>0.85</v>
      </c>
      <c r="BI474" s="171">
        <f t="shared" si="539"/>
        <v>0.85</v>
      </c>
      <c r="BJ474" s="171">
        <f t="shared" si="539"/>
        <v>0.85</v>
      </c>
      <c r="BK474" s="171">
        <f t="shared" si="539"/>
        <v>0.85</v>
      </c>
      <c r="BL474" s="171">
        <f t="shared" si="539"/>
        <v>0.85</v>
      </c>
      <c r="BM474" s="171">
        <f t="shared" si="539"/>
        <v>0.85</v>
      </c>
      <c r="BN474" s="171">
        <f t="shared" si="539"/>
        <v>0.85</v>
      </c>
      <c r="BO474" s="171">
        <f>BN474</f>
        <v>0.85</v>
      </c>
      <c r="BP474" s="171">
        <f>BO474</f>
        <v>0.85</v>
      </c>
      <c r="BQ474" s="171">
        <f t="shared" ref="BQ474:CD474" si="540">BP474</f>
        <v>0.85</v>
      </c>
      <c r="BR474" s="171">
        <f t="shared" si="540"/>
        <v>0.85</v>
      </c>
      <c r="BS474" s="171">
        <f t="shared" si="540"/>
        <v>0.85</v>
      </c>
      <c r="BT474" s="171">
        <f t="shared" si="540"/>
        <v>0.85</v>
      </c>
      <c r="BU474" s="171">
        <f t="shared" si="540"/>
        <v>0.85</v>
      </c>
      <c r="BV474" s="171">
        <f t="shared" si="540"/>
        <v>0.85</v>
      </c>
      <c r="BW474" s="171">
        <f t="shared" si="540"/>
        <v>0.85</v>
      </c>
      <c r="BX474" s="171">
        <f t="shared" si="540"/>
        <v>0.85</v>
      </c>
      <c r="BY474" s="171">
        <f t="shared" si="540"/>
        <v>0.85</v>
      </c>
      <c r="BZ474" s="171">
        <f t="shared" si="540"/>
        <v>0.85</v>
      </c>
      <c r="CA474" s="171">
        <f t="shared" si="540"/>
        <v>0.85</v>
      </c>
      <c r="CB474" s="171">
        <f t="shared" si="540"/>
        <v>0.85</v>
      </c>
      <c r="CC474" s="171">
        <f t="shared" si="540"/>
        <v>0.85</v>
      </c>
      <c r="CD474" s="171">
        <f t="shared" si="540"/>
        <v>0.85</v>
      </c>
    </row>
    <row r="475" spans="2:86" outlineLevel="1">
      <c r="B475" s="72"/>
      <c r="D475" t="s">
        <v>10</v>
      </c>
      <c r="G475" s="59" t="s">
        <v>381</v>
      </c>
      <c r="J475" t="s">
        <v>83</v>
      </c>
      <c r="K475" s="97" t="str">
        <f t="array" ref="K475">IF(OR(L475:BM475&lt;0,L475:BM475&gt;1),"error","ok")</f>
        <v>ok</v>
      </c>
      <c r="R475" s="192">
        <f>1-R474</f>
        <v>0.15000000000000002</v>
      </c>
      <c r="S475" s="192">
        <f>1-S474</f>
        <v>0.15000000000000002</v>
      </c>
      <c r="T475" s="192">
        <f t="shared" ref="T475:BM475" si="541">1-T474</f>
        <v>0.15000000000000002</v>
      </c>
      <c r="U475" s="192">
        <f t="shared" si="541"/>
        <v>0.15000000000000002</v>
      </c>
      <c r="V475" s="192">
        <f t="shared" si="541"/>
        <v>0.15000000000000002</v>
      </c>
      <c r="W475" s="192">
        <f t="shared" si="541"/>
        <v>0.15000000000000002</v>
      </c>
      <c r="X475" s="192">
        <f t="shared" si="541"/>
        <v>0.15000000000000002</v>
      </c>
      <c r="Y475" s="192">
        <f t="shared" si="541"/>
        <v>0.15000000000000002</v>
      </c>
      <c r="Z475" s="192">
        <f t="shared" si="541"/>
        <v>0.15000000000000002</v>
      </c>
      <c r="AA475" s="192">
        <f t="shared" si="541"/>
        <v>0.15000000000000002</v>
      </c>
      <c r="AB475" s="192">
        <f t="shared" si="541"/>
        <v>0.15000000000000002</v>
      </c>
      <c r="AC475" s="192">
        <f t="shared" si="541"/>
        <v>0.15000000000000002</v>
      </c>
      <c r="AD475" s="192">
        <f t="shared" si="541"/>
        <v>0.15000000000000002</v>
      </c>
      <c r="AE475" s="192">
        <f t="shared" si="541"/>
        <v>0.15000000000000002</v>
      </c>
      <c r="AF475" s="192">
        <f t="shared" si="541"/>
        <v>0.15000000000000002</v>
      </c>
      <c r="AG475" s="192">
        <f t="shared" si="541"/>
        <v>0.15000000000000002</v>
      </c>
      <c r="AH475" s="192">
        <f t="shared" si="541"/>
        <v>0.15000000000000002</v>
      </c>
      <c r="AI475" s="192">
        <f t="shared" si="541"/>
        <v>0.15000000000000002</v>
      </c>
      <c r="AJ475" s="192">
        <f t="shared" si="541"/>
        <v>0.15000000000000002</v>
      </c>
      <c r="AK475" s="192">
        <f t="shared" si="541"/>
        <v>0.15000000000000002</v>
      </c>
      <c r="AL475" s="192">
        <f t="shared" si="541"/>
        <v>0.15000000000000002</v>
      </c>
      <c r="AM475" s="192">
        <f t="shared" si="541"/>
        <v>0.15000000000000002</v>
      </c>
      <c r="AN475" s="192">
        <f t="shared" si="541"/>
        <v>0.15000000000000002</v>
      </c>
      <c r="AO475" s="192">
        <f t="shared" si="541"/>
        <v>0.15000000000000002</v>
      </c>
      <c r="AP475" s="192">
        <f t="shared" si="541"/>
        <v>0.15000000000000002</v>
      </c>
      <c r="AQ475" s="192">
        <f t="shared" si="541"/>
        <v>0.15000000000000002</v>
      </c>
      <c r="AR475" s="192">
        <f t="shared" si="541"/>
        <v>0.15000000000000002</v>
      </c>
      <c r="AS475" s="192">
        <f t="shared" si="541"/>
        <v>0.15000000000000002</v>
      </c>
      <c r="AT475" s="192">
        <f t="shared" si="541"/>
        <v>0.15000000000000002</v>
      </c>
      <c r="AU475" s="192">
        <f t="shared" si="541"/>
        <v>0.15000000000000002</v>
      </c>
      <c r="AV475" s="192">
        <f t="shared" si="541"/>
        <v>0.15000000000000002</v>
      </c>
      <c r="AW475" s="192">
        <f t="shared" si="541"/>
        <v>0.15000000000000002</v>
      </c>
      <c r="AX475" s="192">
        <f t="shared" si="541"/>
        <v>0.15000000000000002</v>
      </c>
      <c r="AY475" s="192">
        <f t="shared" si="541"/>
        <v>0.15000000000000002</v>
      </c>
      <c r="AZ475" s="192">
        <f t="shared" si="541"/>
        <v>0.15000000000000002</v>
      </c>
      <c r="BA475" s="192">
        <f t="shared" si="541"/>
        <v>0.15000000000000002</v>
      </c>
      <c r="BB475" s="192">
        <f t="shared" si="541"/>
        <v>0.15000000000000002</v>
      </c>
      <c r="BC475" s="192">
        <f t="shared" si="541"/>
        <v>0.15000000000000002</v>
      </c>
      <c r="BD475" s="192">
        <f t="shared" si="541"/>
        <v>0.15000000000000002</v>
      </c>
      <c r="BE475" s="192">
        <f t="shared" si="541"/>
        <v>0.15000000000000002</v>
      </c>
      <c r="BF475" s="192">
        <f t="shared" si="541"/>
        <v>0.15000000000000002</v>
      </c>
      <c r="BG475" s="192">
        <f t="shared" si="541"/>
        <v>0.15000000000000002</v>
      </c>
      <c r="BH475" s="192">
        <f t="shared" si="541"/>
        <v>0.15000000000000002</v>
      </c>
      <c r="BI475" s="192">
        <f t="shared" si="541"/>
        <v>0.15000000000000002</v>
      </c>
      <c r="BJ475" s="192">
        <f t="shared" si="541"/>
        <v>0.15000000000000002</v>
      </c>
      <c r="BK475" s="192">
        <f t="shared" si="541"/>
        <v>0.15000000000000002</v>
      </c>
      <c r="BL475" s="192">
        <f t="shared" si="541"/>
        <v>0.15000000000000002</v>
      </c>
      <c r="BM475" s="192">
        <f t="shared" si="541"/>
        <v>0.15000000000000002</v>
      </c>
      <c r="BN475" s="192">
        <f>1-BN474</f>
        <v>0.15000000000000002</v>
      </c>
      <c r="BO475" s="192">
        <f>1-BO474</f>
        <v>0.15000000000000002</v>
      </c>
      <c r="BP475" s="192">
        <f>1-BP474</f>
        <v>0.15000000000000002</v>
      </c>
      <c r="BQ475" s="192">
        <f t="shared" ref="BQ475:CD475" si="542">1-BQ474</f>
        <v>0.15000000000000002</v>
      </c>
      <c r="BR475" s="192">
        <f t="shared" si="542"/>
        <v>0.15000000000000002</v>
      </c>
      <c r="BS475" s="192">
        <f t="shared" si="542"/>
        <v>0.15000000000000002</v>
      </c>
      <c r="BT475" s="192">
        <f t="shared" si="542"/>
        <v>0.15000000000000002</v>
      </c>
      <c r="BU475" s="192">
        <f t="shared" si="542"/>
        <v>0.15000000000000002</v>
      </c>
      <c r="BV475" s="192">
        <f t="shared" si="542"/>
        <v>0.15000000000000002</v>
      </c>
      <c r="BW475" s="192">
        <f t="shared" si="542"/>
        <v>0.15000000000000002</v>
      </c>
      <c r="BX475" s="192">
        <f t="shared" si="542"/>
        <v>0.15000000000000002</v>
      </c>
      <c r="BY475" s="192">
        <f t="shared" si="542"/>
        <v>0.15000000000000002</v>
      </c>
      <c r="BZ475" s="192">
        <f t="shared" si="542"/>
        <v>0.15000000000000002</v>
      </c>
      <c r="CA475" s="192">
        <f t="shared" si="542"/>
        <v>0.15000000000000002</v>
      </c>
      <c r="CB475" s="192">
        <f t="shared" si="542"/>
        <v>0.15000000000000002</v>
      </c>
      <c r="CC475" s="192">
        <f t="shared" si="542"/>
        <v>0.15000000000000002</v>
      </c>
      <c r="CD475" s="192">
        <f t="shared" si="542"/>
        <v>0.15000000000000002</v>
      </c>
      <c r="CG475" s="14"/>
      <c r="CH475" s="14"/>
    </row>
    <row r="476" spans="2:86" outlineLevel="1">
      <c r="G476" s="59"/>
      <c r="BR476"/>
      <c r="BS476"/>
    </row>
    <row r="477" spans="2:86" outlineLevel="1">
      <c r="C477" s="72" t="s">
        <v>321</v>
      </c>
      <c r="G477" s="59"/>
      <c r="BR477"/>
      <c r="BS477"/>
      <c r="CG477" s="14"/>
      <c r="CH477" s="14"/>
    </row>
    <row r="478" spans="2:86" outlineLevel="1">
      <c r="B478" s="72"/>
      <c r="D478" t="s">
        <v>6</v>
      </c>
      <c r="G478" s="59" t="s">
        <v>381</v>
      </c>
      <c r="J478" t="s">
        <v>83</v>
      </c>
      <c r="K478" s="97" t="str">
        <f t="array" ref="K478">IF(OR(L478:BM478&lt;0,L478:BM478&gt;1),"error","ok")</f>
        <v>ok</v>
      </c>
      <c r="R478" s="203">
        <v>0.14999999999999991</v>
      </c>
      <c r="S478" s="203">
        <v>0.13</v>
      </c>
      <c r="T478" s="203">
        <v>5.0000000000000044E-2</v>
      </c>
      <c r="U478" s="203">
        <v>4.0000000000000036E-2</v>
      </c>
      <c r="V478" s="203">
        <v>3.0000000000000027E-2</v>
      </c>
      <c r="W478" s="203">
        <v>2.0000000000000018E-2</v>
      </c>
      <c r="X478" s="203">
        <v>1.0000000000000009E-2</v>
      </c>
      <c r="Y478" s="112">
        <v>8.0000000000000071E-3</v>
      </c>
      <c r="Z478" s="112">
        <v>6.0000000000000053E-3</v>
      </c>
      <c r="AA478" s="316">
        <v>4.0000000000000001E-3</v>
      </c>
      <c r="AB478" s="220">
        <f>AA478*0.5</f>
        <v>2E-3</v>
      </c>
      <c r="AC478" s="220">
        <f t="shared" ref="AC478:AK478" si="543">AB478*0.5</f>
        <v>1E-3</v>
      </c>
      <c r="AD478" s="220">
        <f t="shared" si="543"/>
        <v>5.0000000000000001E-4</v>
      </c>
      <c r="AE478" s="220">
        <f t="shared" si="543"/>
        <v>2.5000000000000001E-4</v>
      </c>
      <c r="AF478" s="220">
        <f t="shared" si="543"/>
        <v>1.25E-4</v>
      </c>
      <c r="AG478" s="220">
        <f t="shared" si="543"/>
        <v>6.2500000000000001E-5</v>
      </c>
      <c r="AH478" s="220">
        <f t="shared" si="543"/>
        <v>3.1250000000000001E-5</v>
      </c>
      <c r="AI478" s="220">
        <f t="shared" si="543"/>
        <v>1.5625E-5</v>
      </c>
      <c r="AJ478" s="220">
        <f t="shared" si="543"/>
        <v>7.8125000000000002E-6</v>
      </c>
      <c r="AK478" s="220">
        <f t="shared" si="543"/>
        <v>3.9062500000000001E-6</v>
      </c>
      <c r="AL478" s="138">
        <f t="shared" ref="AL478:CD478" si="544">AK478</f>
        <v>3.9062500000000001E-6</v>
      </c>
      <c r="AM478" s="138">
        <f t="shared" si="544"/>
        <v>3.9062500000000001E-6</v>
      </c>
      <c r="AN478" s="138">
        <f t="shared" si="544"/>
        <v>3.9062500000000001E-6</v>
      </c>
      <c r="AO478" s="138">
        <f t="shared" si="544"/>
        <v>3.9062500000000001E-6</v>
      </c>
      <c r="AP478" s="138">
        <f t="shared" si="544"/>
        <v>3.9062500000000001E-6</v>
      </c>
      <c r="AQ478" s="138">
        <f t="shared" si="544"/>
        <v>3.9062500000000001E-6</v>
      </c>
      <c r="AR478" s="138">
        <f t="shared" si="544"/>
        <v>3.9062500000000001E-6</v>
      </c>
      <c r="AS478" s="138">
        <f t="shared" si="544"/>
        <v>3.9062500000000001E-6</v>
      </c>
      <c r="AT478" s="138">
        <f t="shared" si="544"/>
        <v>3.9062500000000001E-6</v>
      </c>
      <c r="AU478" s="138">
        <f t="shared" si="544"/>
        <v>3.9062500000000001E-6</v>
      </c>
      <c r="AV478" s="138">
        <f t="shared" si="544"/>
        <v>3.9062500000000001E-6</v>
      </c>
      <c r="AW478" s="138">
        <f t="shared" si="544"/>
        <v>3.9062500000000001E-6</v>
      </c>
      <c r="AX478" s="138">
        <f t="shared" si="544"/>
        <v>3.9062500000000001E-6</v>
      </c>
      <c r="AY478" s="138">
        <f t="shared" si="544"/>
        <v>3.9062500000000001E-6</v>
      </c>
      <c r="AZ478" s="138">
        <f t="shared" si="544"/>
        <v>3.9062500000000001E-6</v>
      </c>
      <c r="BA478" s="138">
        <f t="shared" si="544"/>
        <v>3.9062500000000001E-6</v>
      </c>
      <c r="BB478" s="138">
        <f t="shared" si="544"/>
        <v>3.9062500000000001E-6</v>
      </c>
      <c r="BC478" s="138">
        <f t="shared" si="544"/>
        <v>3.9062500000000001E-6</v>
      </c>
      <c r="BD478" s="138">
        <f t="shared" si="544"/>
        <v>3.9062500000000001E-6</v>
      </c>
      <c r="BE478" s="138">
        <f t="shared" si="544"/>
        <v>3.9062500000000001E-6</v>
      </c>
      <c r="BF478" s="138">
        <f t="shared" si="544"/>
        <v>3.9062500000000001E-6</v>
      </c>
      <c r="BG478" s="138">
        <f t="shared" si="544"/>
        <v>3.9062500000000001E-6</v>
      </c>
      <c r="BH478" s="138">
        <f t="shared" si="544"/>
        <v>3.9062500000000001E-6</v>
      </c>
      <c r="BI478" s="138">
        <f t="shared" si="544"/>
        <v>3.9062500000000001E-6</v>
      </c>
      <c r="BJ478" s="138">
        <f t="shared" si="544"/>
        <v>3.9062500000000001E-6</v>
      </c>
      <c r="BK478" s="138">
        <f t="shared" si="544"/>
        <v>3.9062500000000001E-6</v>
      </c>
      <c r="BL478" s="138">
        <f t="shared" si="544"/>
        <v>3.9062500000000001E-6</v>
      </c>
      <c r="BM478" s="138">
        <f t="shared" si="544"/>
        <v>3.9062500000000001E-6</v>
      </c>
      <c r="BN478" s="138">
        <f t="shared" si="544"/>
        <v>3.9062500000000001E-6</v>
      </c>
      <c r="BO478" s="138">
        <f t="shared" si="544"/>
        <v>3.9062500000000001E-6</v>
      </c>
      <c r="BP478" s="138">
        <f t="shared" si="544"/>
        <v>3.9062500000000001E-6</v>
      </c>
      <c r="BQ478" s="138">
        <f t="shared" si="544"/>
        <v>3.9062500000000001E-6</v>
      </c>
      <c r="BR478" s="138">
        <f t="shared" si="544"/>
        <v>3.9062500000000001E-6</v>
      </c>
      <c r="BS478" s="138">
        <f t="shared" si="544"/>
        <v>3.9062500000000001E-6</v>
      </c>
      <c r="BT478" s="138">
        <f t="shared" si="544"/>
        <v>3.9062500000000001E-6</v>
      </c>
      <c r="BU478" s="138">
        <f t="shared" si="544"/>
        <v>3.9062500000000001E-6</v>
      </c>
      <c r="BV478" s="138">
        <f t="shared" si="544"/>
        <v>3.9062500000000001E-6</v>
      </c>
      <c r="BW478" s="138">
        <f t="shared" si="544"/>
        <v>3.9062500000000001E-6</v>
      </c>
      <c r="BX478" s="138">
        <f t="shared" si="544"/>
        <v>3.9062500000000001E-6</v>
      </c>
      <c r="BY478" s="138">
        <f t="shared" si="544"/>
        <v>3.9062500000000001E-6</v>
      </c>
      <c r="BZ478" s="138">
        <f t="shared" si="544"/>
        <v>3.9062500000000001E-6</v>
      </c>
      <c r="CA478" s="138">
        <f t="shared" si="544"/>
        <v>3.9062500000000001E-6</v>
      </c>
      <c r="CB478" s="138">
        <f t="shared" si="544"/>
        <v>3.9062500000000001E-6</v>
      </c>
      <c r="CC478" s="138">
        <f t="shared" si="544"/>
        <v>3.9062500000000001E-6</v>
      </c>
      <c r="CD478" s="138">
        <f t="shared" si="544"/>
        <v>3.9062500000000001E-6</v>
      </c>
      <c r="CG478" s="14"/>
      <c r="CH478" s="14"/>
    </row>
    <row r="479" spans="2:86" outlineLevel="1">
      <c r="B479" s="72"/>
      <c r="D479" t="s">
        <v>7</v>
      </c>
      <c r="G479" s="59" t="s">
        <v>381</v>
      </c>
      <c r="J479" t="s">
        <v>83</v>
      </c>
      <c r="K479" s="97" t="str">
        <f t="array" ref="K479">IF(OR(L479:BM479&lt;0,L479:BM479&gt;1),"error","ok")</f>
        <v>ok</v>
      </c>
      <c r="R479" s="203">
        <v>0.65</v>
      </c>
      <c r="S479" s="203">
        <v>0.42</v>
      </c>
      <c r="T479" s="203">
        <v>0.3</v>
      </c>
      <c r="U479" s="203">
        <v>0.26</v>
      </c>
      <c r="V479" s="203">
        <v>0.17</v>
      </c>
      <c r="W479" s="116">
        <v>0.08</v>
      </c>
      <c r="X479" s="203">
        <v>0.04</v>
      </c>
      <c r="Y479" s="116">
        <v>3.2000000000000001E-2</v>
      </c>
      <c r="Z479" s="116">
        <v>0.02</v>
      </c>
      <c r="AA479" s="112">
        <v>0.01</v>
      </c>
      <c r="AB479" s="220">
        <f>AA479*0.5</f>
        <v>5.0000000000000001E-3</v>
      </c>
      <c r="AC479" s="220">
        <f t="shared" ref="AC479:AK479" si="545">AB479*0.5</f>
        <v>2.5000000000000001E-3</v>
      </c>
      <c r="AD479" s="220">
        <f t="shared" si="545"/>
        <v>1.25E-3</v>
      </c>
      <c r="AE479" s="220">
        <f t="shared" si="545"/>
        <v>6.2500000000000001E-4</v>
      </c>
      <c r="AF479" s="220">
        <f t="shared" si="545"/>
        <v>3.1250000000000001E-4</v>
      </c>
      <c r="AG479" s="220">
        <f t="shared" si="545"/>
        <v>1.5625E-4</v>
      </c>
      <c r="AH479" s="220">
        <f t="shared" si="545"/>
        <v>7.8125000000000002E-5</v>
      </c>
      <c r="AI479" s="220">
        <f t="shared" si="545"/>
        <v>3.9062500000000001E-5</v>
      </c>
      <c r="AJ479" s="220">
        <f t="shared" si="545"/>
        <v>1.953125E-5</v>
      </c>
      <c r="AK479" s="220">
        <f t="shared" si="545"/>
        <v>9.7656250000000002E-6</v>
      </c>
      <c r="AL479" s="231">
        <f t="shared" ref="AL479:BN479" si="546">AK479</f>
        <v>9.7656250000000002E-6</v>
      </c>
      <c r="AM479" s="231">
        <f t="shared" si="546"/>
        <v>9.7656250000000002E-6</v>
      </c>
      <c r="AN479" s="231">
        <f t="shared" si="546"/>
        <v>9.7656250000000002E-6</v>
      </c>
      <c r="AO479" s="231">
        <f t="shared" si="546"/>
        <v>9.7656250000000002E-6</v>
      </c>
      <c r="AP479" s="231">
        <f t="shared" si="546"/>
        <v>9.7656250000000002E-6</v>
      </c>
      <c r="AQ479" s="231">
        <f t="shared" si="546"/>
        <v>9.7656250000000002E-6</v>
      </c>
      <c r="AR479" s="231">
        <f t="shared" si="546"/>
        <v>9.7656250000000002E-6</v>
      </c>
      <c r="AS479" s="231">
        <f t="shared" si="546"/>
        <v>9.7656250000000002E-6</v>
      </c>
      <c r="AT479" s="231">
        <f t="shared" si="546"/>
        <v>9.7656250000000002E-6</v>
      </c>
      <c r="AU479" s="231">
        <f t="shared" si="546"/>
        <v>9.7656250000000002E-6</v>
      </c>
      <c r="AV479" s="231">
        <f t="shared" si="546"/>
        <v>9.7656250000000002E-6</v>
      </c>
      <c r="AW479" s="231">
        <f t="shared" si="546"/>
        <v>9.7656250000000002E-6</v>
      </c>
      <c r="AX479" s="231">
        <f t="shared" si="546"/>
        <v>9.7656250000000002E-6</v>
      </c>
      <c r="AY479" s="231">
        <f t="shared" si="546"/>
        <v>9.7656250000000002E-6</v>
      </c>
      <c r="AZ479" s="231">
        <f t="shared" si="546"/>
        <v>9.7656250000000002E-6</v>
      </c>
      <c r="BA479" s="231">
        <f t="shared" si="546"/>
        <v>9.7656250000000002E-6</v>
      </c>
      <c r="BB479" s="231">
        <f t="shared" si="546"/>
        <v>9.7656250000000002E-6</v>
      </c>
      <c r="BC479" s="231">
        <f t="shared" si="546"/>
        <v>9.7656250000000002E-6</v>
      </c>
      <c r="BD479" s="231">
        <f t="shared" si="546"/>
        <v>9.7656250000000002E-6</v>
      </c>
      <c r="BE479" s="231">
        <f t="shared" si="546"/>
        <v>9.7656250000000002E-6</v>
      </c>
      <c r="BF479" s="231">
        <f t="shared" si="546"/>
        <v>9.7656250000000002E-6</v>
      </c>
      <c r="BG479" s="231">
        <f t="shared" si="546"/>
        <v>9.7656250000000002E-6</v>
      </c>
      <c r="BH479" s="231">
        <f t="shared" si="546"/>
        <v>9.7656250000000002E-6</v>
      </c>
      <c r="BI479" s="231">
        <f t="shared" si="546"/>
        <v>9.7656250000000002E-6</v>
      </c>
      <c r="BJ479" s="231">
        <f t="shared" si="546"/>
        <v>9.7656250000000002E-6</v>
      </c>
      <c r="BK479" s="231">
        <f t="shared" si="546"/>
        <v>9.7656250000000002E-6</v>
      </c>
      <c r="BL479" s="231">
        <f t="shared" si="546"/>
        <v>9.7656250000000002E-6</v>
      </c>
      <c r="BM479" s="231">
        <f t="shared" si="546"/>
        <v>9.7656250000000002E-6</v>
      </c>
      <c r="BN479" s="231">
        <f t="shared" si="546"/>
        <v>9.7656250000000002E-6</v>
      </c>
      <c r="BO479" s="231">
        <f t="shared" ref="BO479:CD479" si="547">BN479</f>
        <v>9.7656250000000002E-6</v>
      </c>
      <c r="BP479" s="231">
        <f t="shared" si="547"/>
        <v>9.7656250000000002E-6</v>
      </c>
      <c r="BQ479" s="231">
        <f t="shared" si="547"/>
        <v>9.7656250000000002E-6</v>
      </c>
      <c r="BR479" s="231">
        <f t="shared" si="547"/>
        <v>9.7656250000000002E-6</v>
      </c>
      <c r="BS479" s="231">
        <f t="shared" si="547"/>
        <v>9.7656250000000002E-6</v>
      </c>
      <c r="BT479" s="231">
        <f t="shared" si="547"/>
        <v>9.7656250000000002E-6</v>
      </c>
      <c r="BU479" s="231">
        <f t="shared" si="547"/>
        <v>9.7656250000000002E-6</v>
      </c>
      <c r="BV479" s="231">
        <f t="shared" si="547"/>
        <v>9.7656250000000002E-6</v>
      </c>
      <c r="BW479" s="231">
        <f t="shared" si="547"/>
        <v>9.7656250000000002E-6</v>
      </c>
      <c r="BX479" s="231">
        <f t="shared" si="547"/>
        <v>9.7656250000000002E-6</v>
      </c>
      <c r="BY479" s="231">
        <f t="shared" si="547"/>
        <v>9.7656250000000002E-6</v>
      </c>
      <c r="BZ479" s="231">
        <f t="shared" si="547"/>
        <v>9.7656250000000002E-6</v>
      </c>
      <c r="CA479" s="231">
        <f t="shared" si="547"/>
        <v>9.7656250000000002E-6</v>
      </c>
      <c r="CB479" s="231">
        <f t="shared" si="547"/>
        <v>9.7656250000000002E-6</v>
      </c>
      <c r="CC479" s="231">
        <f t="shared" si="547"/>
        <v>9.7656250000000002E-6</v>
      </c>
      <c r="CD479" s="231">
        <f t="shared" si="547"/>
        <v>9.7656250000000002E-6</v>
      </c>
    </row>
    <row r="480" spans="2:86" outlineLevel="1">
      <c r="B480" s="72"/>
      <c r="D480" t="s">
        <v>8</v>
      </c>
      <c r="G480" s="59" t="s">
        <v>381</v>
      </c>
      <c r="J480" t="s">
        <v>83</v>
      </c>
      <c r="K480" s="97" t="str">
        <f t="array" ref="K480">IF(OR(L480:BM480&lt;0,L480:BM480&gt;1),"error","ok")</f>
        <v>ok</v>
      </c>
      <c r="R480" s="203">
        <v>0.2</v>
      </c>
      <c r="S480" s="203">
        <v>0.45</v>
      </c>
      <c r="T480" s="203">
        <v>0.65</v>
      </c>
      <c r="U480" s="203">
        <v>0.6</v>
      </c>
      <c r="V480" s="203">
        <v>0.35</v>
      </c>
      <c r="W480" s="203">
        <v>0.25</v>
      </c>
      <c r="X480" s="203">
        <v>0.15</v>
      </c>
      <c r="Y480" s="116">
        <v>0.06</v>
      </c>
      <c r="Z480" s="116">
        <v>0.02</v>
      </c>
      <c r="AA480" s="112">
        <v>1.4999999999999999E-2</v>
      </c>
      <c r="AB480" s="112">
        <v>0.01</v>
      </c>
      <c r="AC480" s="112">
        <v>0.01</v>
      </c>
      <c r="AD480" s="112">
        <v>0.01</v>
      </c>
      <c r="AE480" s="112">
        <v>8.0000000000000002E-3</v>
      </c>
      <c r="AF480" s="112">
        <v>6.0000000000000001E-3</v>
      </c>
      <c r="AG480" s="112">
        <v>5.0000000000000001E-3</v>
      </c>
      <c r="AH480" s="112">
        <v>4.0000000000000001E-3</v>
      </c>
      <c r="AI480" s="112">
        <v>3.0000000000000001E-3</v>
      </c>
      <c r="AJ480" s="112">
        <v>2E-3</v>
      </c>
      <c r="AK480" s="112">
        <v>1E-3</v>
      </c>
      <c r="AL480" s="231">
        <f t="shared" ref="AL480:BN480" si="548">AK480</f>
        <v>1E-3</v>
      </c>
      <c r="AM480" s="231">
        <f t="shared" si="548"/>
        <v>1E-3</v>
      </c>
      <c r="AN480" s="231">
        <f t="shared" si="548"/>
        <v>1E-3</v>
      </c>
      <c r="AO480" s="231">
        <f t="shared" si="548"/>
        <v>1E-3</v>
      </c>
      <c r="AP480" s="231">
        <f t="shared" si="548"/>
        <v>1E-3</v>
      </c>
      <c r="AQ480" s="231">
        <f t="shared" si="548"/>
        <v>1E-3</v>
      </c>
      <c r="AR480" s="231">
        <f t="shared" si="548"/>
        <v>1E-3</v>
      </c>
      <c r="AS480" s="231">
        <f t="shared" si="548"/>
        <v>1E-3</v>
      </c>
      <c r="AT480" s="231">
        <f t="shared" si="548"/>
        <v>1E-3</v>
      </c>
      <c r="AU480" s="231">
        <f t="shared" si="548"/>
        <v>1E-3</v>
      </c>
      <c r="AV480" s="231">
        <f t="shared" si="548"/>
        <v>1E-3</v>
      </c>
      <c r="AW480" s="231">
        <f t="shared" si="548"/>
        <v>1E-3</v>
      </c>
      <c r="AX480" s="231">
        <f t="shared" si="548"/>
        <v>1E-3</v>
      </c>
      <c r="AY480" s="231">
        <f t="shared" si="548"/>
        <v>1E-3</v>
      </c>
      <c r="AZ480" s="231">
        <f t="shared" si="548"/>
        <v>1E-3</v>
      </c>
      <c r="BA480" s="231">
        <f t="shared" si="548"/>
        <v>1E-3</v>
      </c>
      <c r="BB480" s="231">
        <f t="shared" si="548"/>
        <v>1E-3</v>
      </c>
      <c r="BC480" s="231">
        <f t="shared" si="548"/>
        <v>1E-3</v>
      </c>
      <c r="BD480" s="231">
        <f t="shared" si="548"/>
        <v>1E-3</v>
      </c>
      <c r="BE480" s="231">
        <f t="shared" si="548"/>
        <v>1E-3</v>
      </c>
      <c r="BF480" s="231">
        <f t="shared" si="548"/>
        <v>1E-3</v>
      </c>
      <c r="BG480" s="231">
        <f t="shared" si="548"/>
        <v>1E-3</v>
      </c>
      <c r="BH480" s="231">
        <f t="shared" si="548"/>
        <v>1E-3</v>
      </c>
      <c r="BI480" s="231">
        <f t="shared" si="548"/>
        <v>1E-3</v>
      </c>
      <c r="BJ480" s="231">
        <f t="shared" si="548"/>
        <v>1E-3</v>
      </c>
      <c r="BK480" s="231">
        <f t="shared" si="548"/>
        <v>1E-3</v>
      </c>
      <c r="BL480" s="231">
        <f t="shared" si="548"/>
        <v>1E-3</v>
      </c>
      <c r="BM480" s="231">
        <f t="shared" si="548"/>
        <v>1E-3</v>
      </c>
      <c r="BN480" s="231">
        <f t="shared" si="548"/>
        <v>1E-3</v>
      </c>
      <c r="BO480" s="231">
        <f t="shared" ref="BO480:CD480" si="549">BN480</f>
        <v>1E-3</v>
      </c>
      <c r="BP480" s="231">
        <f t="shared" si="549"/>
        <v>1E-3</v>
      </c>
      <c r="BQ480" s="231">
        <f t="shared" si="549"/>
        <v>1E-3</v>
      </c>
      <c r="BR480" s="231">
        <f t="shared" si="549"/>
        <v>1E-3</v>
      </c>
      <c r="BS480" s="231">
        <f t="shared" si="549"/>
        <v>1E-3</v>
      </c>
      <c r="BT480" s="231">
        <f t="shared" si="549"/>
        <v>1E-3</v>
      </c>
      <c r="BU480" s="231">
        <f t="shared" si="549"/>
        <v>1E-3</v>
      </c>
      <c r="BV480" s="231">
        <f t="shared" si="549"/>
        <v>1E-3</v>
      </c>
      <c r="BW480" s="231">
        <f t="shared" si="549"/>
        <v>1E-3</v>
      </c>
      <c r="BX480" s="231">
        <f t="shared" si="549"/>
        <v>1E-3</v>
      </c>
      <c r="BY480" s="231">
        <f t="shared" si="549"/>
        <v>1E-3</v>
      </c>
      <c r="BZ480" s="231">
        <f t="shared" si="549"/>
        <v>1E-3</v>
      </c>
      <c r="CA480" s="231">
        <f t="shared" si="549"/>
        <v>1E-3</v>
      </c>
      <c r="CB480" s="231">
        <f t="shared" si="549"/>
        <v>1E-3</v>
      </c>
      <c r="CC480" s="231">
        <f t="shared" si="549"/>
        <v>1E-3</v>
      </c>
      <c r="CD480" s="231">
        <f t="shared" si="549"/>
        <v>1E-3</v>
      </c>
    </row>
    <row r="481" spans="2:86" outlineLevel="1">
      <c r="B481" s="72"/>
      <c r="D481" t="s">
        <v>28</v>
      </c>
      <c r="G481" s="59" t="s">
        <v>381</v>
      </c>
      <c r="J481" t="s">
        <v>83</v>
      </c>
      <c r="K481" s="97" t="str">
        <f t="array" ref="K481">IF(OR(L481:BM481&lt;0,L481:BM481&gt;1),"error","ok")</f>
        <v>ok</v>
      </c>
      <c r="R481" s="203">
        <v>0</v>
      </c>
      <c r="S481" s="203">
        <v>0</v>
      </c>
      <c r="T481" s="203">
        <v>0</v>
      </c>
      <c r="U481" s="203">
        <v>0.1</v>
      </c>
      <c r="V481" s="203">
        <v>0.45</v>
      </c>
      <c r="W481" s="203">
        <v>0.65</v>
      </c>
      <c r="X481" s="203">
        <v>0.8</v>
      </c>
      <c r="Y481" s="299">
        <f>1-SUM(Y478:Y480,Y484)</f>
        <v>0.9</v>
      </c>
      <c r="Z481" s="299">
        <f t="shared" ref="Z481:CD481" si="550">1-SUM(Z478:Z480,Z484)</f>
        <v>0.90400000000000003</v>
      </c>
      <c r="AA481" s="299">
        <f>1-SUM(AA478:AA480,AA484)</f>
        <v>0.746</v>
      </c>
      <c r="AB481" s="299">
        <f t="shared" si="550"/>
        <v>0.65599999999999992</v>
      </c>
      <c r="AC481" s="299">
        <f t="shared" si="550"/>
        <v>0.58650000000000002</v>
      </c>
      <c r="AD481" s="299">
        <f t="shared" si="550"/>
        <v>0.48824999999999996</v>
      </c>
      <c r="AE481" s="299">
        <f t="shared" si="550"/>
        <v>0.41612500000000008</v>
      </c>
      <c r="AF481" s="299">
        <f t="shared" si="550"/>
        <v>0.35856250000000001</v>
      </c>
      <c r="AG481" s="299">
        <f t="shared" si="550"/>
        <v>0.31978124999999991</v>
      </c>
      <c r="AH481" s="299">
        <f t="shared" si="550"/>
        <v>0.28589062500000006</v>
      </c>
      <c r="AI481" s="299">
        <f t="shared" si="550"/>
        <v>0.26694531249999998</v>
      </c>
      <c r="AJ481" s="299">
        <f t="shared" si="550"/>
        <v>0.23797265624999997</v>
      </c>
      <c r="AK481" s="299">
        <f t="shared" si="550"/>
        <v>0.21898632812499996</v>
      </c>
      <c r="AL481" s="299">
        <f t="shared" si="550"/>
        <v>0.21898632812499996</v>
      </c>
      <c r="AM481" s="299">
        <f t="shared" si="550"/>
        <v>0.21898632812499996</v>
      </c>
      <c r="AN481" s="299">
        <f t="shared" si="550"/>
        <v>0.21898632812499996</v>
      </c>
      <c r="AO481" s="299">
        <f t="shared" si="550"/>
        <v>0.21898632812499996</v>
      </c>
      <c r="AP481" s="299">
        <f t="shared" si="550"/>
        <v>0.21898632812499996</v>
      </c>
      <c r="AQ481" s="299">
        <f t="shared" si="550"/>
        <v>0.21898632812499996</v>
      </c>
      <c r="AR481" s="299">
        <f t="shared" si="550"/>
        <v>0.21898632812499996</v>
      </c>
      <c r="AS481" s="299">
        <f t="shared" si="550"/>
        <v>0.21898632812499996</v>
      </c>
      <c r="AT481" s="299">
        <f t="shared" si="550"/>
        <v>0.21898632812499996</v>
      </c>
      <c r="AU481" s="299">
        <f t="shared" si="550"/>
        <v>0.21898632812499996</v>
      </c>
      <c r="AV481" s="299">
        <f t="shared" si="550"/>
        <v>0.21898632812499996</v>
      </c>
      <c r="AW481" s="299">
        <f t="shared" si="550"/>
        <v>0.21898632812499996</v>
      </c>
      <c r="AX481" s="299">
        <f t="shared" si="550"/>
        <v>0.21898632812499996</v>
      </c>
      <c r="AY481" s="299">
        <f t="shared" si="550"/>
        <v>0.21898632812499996</v>
      </c>
      <c r="AZ481" s="299">
        <f t="shared" si="550"/>
        <v>0.21898632812499996</v>
      </c>
      <c r="BA481" s="299">
        <f t="shared" si="550"/>
        <v>0.21898632812499996</v>
      </c>
      <c r="BB481" s="299">
        <f t="shared" si="550"/>
        <v>0.21898632812499996</v>
      </c>
      <c r="BC481" s="299">
        <f t="shared" si="550"/>
        <v>0.21898632812499996</v>
      </c>
      <c r="BD481" s="299">
        <f t="shared" si="550"/>
        <v>0.21898632812499996</v>
      </c>
      <c r="BE481" s="299">
        <f t="shared" si="550"/>
        <v>0.21898632812499996</v>
      </c>
      <c r="BF481" s="299">
        <f t="shared" si="550"/>
        <v>0.21898632812499996</v>
      </c>
      <c r="BG481" s="299">
        <f t="shared" si="550"/>
        <v>0.21898632812499996</v>
      </c>
      <c r="BH481" s="299">
        <f t="shared" si="550"/>
        <v>0.21898632812499996</v>
      </c>
      <c r="BI481" s="299">
        <f t="shared" si="550"/>
        <v>0.21898632812499996</v>
      </c>
      <c r="BJ481" s="299">
        <f t="shared" si="550"/>
        <v>0.21898632812499996</v>
      </c>
      <c r="BK481" s="299">
        <f t="shared" si="550"/>
        <v>0.21898632812499996</v>
      </c>
      <c r="BL481" s="299">
        <f t="shared" si="550"/>
        <v>0.21898632812499996</v>
      </c>
      <c r="BM481" s="299">
        <f t="shared" si="550"/>
        <v>0.21898632812499996</v>
      </c>
      <c r="BN481" s="299">
        <f t="shared" si="550"/>
        <v>0.21898632812499996</v>
      </c>
      <c r="BO481" s="299">
        <f t="shared" si="550"/>
        <v>0.21898632812499996</v>
      </c>
      <c r="BP481" s="299">
        <f t="shared" si="550"/>
        <v>0.21898632812499996</v>
      </c>
      <c r="BQ481" s="299">
        <f t="shared" si="550"/>
        <v>0.21898632812499996</v>
      </c>
      <c r="BR481" s="299">
        <f t="shared" si="550"/>
        <v>0.21898632812499996</v>
      </c>
      <c r="BS481" s="299">
        <f t="shared" si="550"/>
        <v>0.21898632812499996</v>
      </c>
      <c r="BT481" s="299">
        <f t="shared" si="550"/>
        <v>0.21898632812499996</v>
      </c>
      <c r="BU481" s="299">
        <f t="shared" si="550"/>
        <v>0.21898632812499996</v>
      </c>
      <c r="BV481" s="299">
        <f t="shared" si="550"/>
        <v>0.21898632812499996</v>
      </c>
      <c r="BW481" s="299">
        <f t="shared" si="550"/>
        <v>0.21898632812499996</v>
      </c>
      <c r="BX481" s="299">
        <f t="shared" si="550"/>
        <v>0.21898632812499996</v>
      </c>
      <c r="BY481" s="299">
        <f t="shared" si="550"/>
        <v>0.21898632812499996</v>
      </c>
      <c r="BZ481" s="299">
        <f t="shared" si="550"/>
        <v>0.21898632812499996</v>
      </c>
      <c r="CA481" s="299">
        <f t="shared" si="550"/>
        <v>0.21898632812499996</v>
      </c>
      <c r="CB481" s="299">
        <f t="shared" si="550"/>
        <v>0.21898632812499996</v>
      </c>
      <c r="CC481" s="299">
        <f t="shared" si="550"/>
        <v>0.21898632812499996</v>
      </c>
      <c r="CD481" s="299">
        <f t="shared" si="550"/>
        <v>0.21898632812499996</v>
      </c>
    </row>
    <row r="482" spans="2:86" outlineLevel="1">
      <c r="B482" s="72"/>
      <c r="E482" t="s">
        <v>11</v>
      </c>
      <c r="G482" s="59" t="s">
        <v>381</v>
      </c>
      <c r="J482" t="s">
        <v>83</v>
      </c>
      <c r="K482" s="97" t="str">
        <f t="array" ref="K482">IF(OR(L482:BM482&lt;0,L482:BM482&gt;1),"error","ok")</f>
        <v>ok</v>
      </c>
      <c r="R482" s="73">
        <f t="shared" ref="R482:BM482" si="551">R$481*R474</f>
        <v>0</v>
      </c>
      <c r="S482" s="73">
        <f t="shared" si="551"/>
        <v>0</v>
      </c>
      <c r="T482" s="73">
        <f t="shared" si="551"/>
        <v>0</v>
      </c>
      <c r="U482" s="73">
        <f t="shared" si="551"/>
        <v>8.5000000000000006E-2</v>
      </c>
      <c r="V482" s="73">
        <f t="shared" si="551"/>
        <v>0.38250000000000001</v>
      </c>
      <c r="W482" s="73">
        <f>W$481*W474</f>
        <v>0.55249999999999999</v>
      </c>
      <c r="X482" s="73">
        <f t="shared" si="551"/>
        <v>0.68</v>
      </c>
      <c r="Y482" s="73">
        <f t="shared" si="551"/>
        <v>0.76500000000000001</v>
      </c>
      <c r="Z482" s="73">
        <f>Z$481*Z474</f>
        <v>0.76839999999999997</v>
      </c>
      <c r="AA482" s="73">
        <f t="shared" si="551"/>
        <v>0.6341</v>
      </c>
      <c r="AB482" s="73">
        <f t="shared" si="551"/>
        <v>0.55759999999999987</v>
      </c>
      <c r="AC482" s="73">
        <f t="shared" si="551"/>
        <v>0.498525</v>
      </c>
      <c r="AD482" s="73">
        <f t="shared" si="551"/>
        <v>0.41501249999999995</v>
      </c>
      <c r="AE482" s="73">
        <f t="shared" si="551"/>
        <v>0.35370625000000006</v>
      </c>
      <c r="AF482" s="73">
        <f t="shared" si="551"/>
        <v>0.30477812500000001</v>
      </c>
      <c r="AG482" s="73">
        <f t="shared" si="551"/>
        <v>0.2718140624999999</v>
      </c>
      <c r="AH482" s="73">
        <f t="shared" si="551"/>
        <v>0.24300703125000006</v>
      </c>
      <c r="AI482" s="73">
        <f t="shared" si="551"/>
        <v>0.22690351562499997</v>
      </c>
      <c r="AJ482" s="73">
        <f t="shared" si="551"/>
        <v>0.20227675781249996</v>
      </c>
      <c r="AK482" s="73">
        <f t="shared" si="551"/>
        <v>0.18613837890624996</v>
      </c>
      <c r="AL482" s="73">
        <f t="shared" si="551"/>
        <v>0.18613837890624996</v>
      </c>
      <c r="AM482" s="73">
        <f t="shared" si="551"/>
        <v>0.18613837890624996</v>
      </c>
      <c r="AN482" s="73">
        <f t="shared" si="551"/>
        <v>0.18613837890624996</v>
      </c>
      <c r="AO482" s="73">
        <f t="shared" si="551"/>
        <v>0.18613837890624996</v>
      </c>
      <c r="AP482" s="73">
        <f t="shared" si="551"/>
        <v>0.18613837890624996</v>
      </c>
      <c r="AQ482" s="73">
        <f t="shared" si="551"/>
        <v>0.18613837890624996</v>
      </c>
      <c r="AR482" s="73">
        <f t="shared" si="551"/>
        <v>0.18613837890624996</v>
      </c>
      <c r="AS482" s="73">
        <f t="shared" si="551"/>
        <v>0.18613837890624996</v>
      </c>
      <c r="AT482" s="73">
        <f t="shared" si="551"/>
        <v>0.18613837890624996</v>
      </c>
      <c r="AU482" s="73">
        <f t="shared" si="551"/>
        <v>0.18613837890624996</v>
      </c>
      <c r="AV482" s="73">
        <f t="shared" si="551"/>
        <v>0.18613837890624996</v>
      </c>
      <c r="AW482" s="73">
        <f t="shared" si="551"/>
        <v>0.18613837890624996</v>
      </c>
      <c r="AX482" s="73">
        <f t="shared" si="551"/>
        <v>0.18613837890624996</v>
      </c>
      <c r="AY482" s="73">
        <f t="shared" si="551"/>
        <v>0.18613837890624996</v>
      </c>
      <c r="AZ482" s="73">
        <f t="shared" si="551"/>
        <v>0.18613837890624996</v>
      </c>
      <c r="BA482" s="73">
        <f t="shared" si="551"/>
        <v>0.18613837890624996</v>
      </c>
      <c r="BB482" s="73">
        <f t="shared" si="551"/>
        <v>0.18613837890624996</v>
      </c>
      <c r="BC482" s="73">
        <f t="shared" si="551"/>
        <v>0.18613837890624996</v>
      </c>
      <c r="BD482" s="73">
        <f t="shared" si="551"/>
        <v>0.18613837890624996</v>
      </c>
      <c r="BE482" s="73">
        <f t="shared" si="551"/>
        <v>0.18613837890624996</v>
      </c>
      <c r="BF482" s="73">
        <f t="shared" si="551"/>
        <v>0.18613837890624996</v>
      </c>
      <c r="BG482" s="73">
        <f t="shared" si="551"/>
        <v>0.18613837890624996</v>
      </c>
      <c r="BH482" s="73">
        <f t="shared" si="551"/>
        <v>0.18613837890624996</v>
      </c>
      <c r="BI482" s="73">
        <f t="shared" si="551"/>
        <v>0.18613837890624996</v>
      </c>
      <c r="BJ482" s="73">
        <f t="shared" si="551"/>
        <v>0.18613837890624996</v>
      </c>
      <c r="BK482" s="73">
        <f t="shared" si="551"/>
        <v>0.18613837890624996</v>
      </c>
      <c r="BL482" s="73">
        <f t="shared" si="551"/>
        <v>0.18613837890624996</v>
      </c>
      <c r="BM482" s="73">
        <f t="shared" si="551"/>
        <v>0.18613837890624996</v>
      </c>
      <c r="BN482" s="73">
        <f t="shared" ref="BN482:BP483" si="552">BN$481*BN474</f>
        <v>0.18613837890624996</v>
      </c>
      <c r="BO482" s="73">
        <f t="shared" si="552"/>
        <v>0.18613837890624996</v>
      </c>
      <c r="BP482" s="73">
        <f t="shared" si="552"/>
        <v>0.18613837890624996</v>
      </c>
      <c r="BQ482" s="73">
        <f t="shared" ref="BQ482:CD482" si="553">BQ$481*BQ474</f>
        <v>0.18613837890624996</v>
      </c>
      <c r="BR482" s="73">
        <f t="shared" si="553"/>
        <v>0.18613837890624996</v>
      </c>
      <c r="BS482" s="73">
        <f t="shared" si="553"/>
        <v>0.18613837890624996</v>
      </c>
      <c r="BT482" s="73">
        <f t="shared" si="553"/>
        <v>0.18613837890624996</v>
      </c>
      <c r="BU482" s="73">
        <f t="shared" si="553"/>
        <v>0.18613837890624996</v>
      </c>
      <c r="BV482" s="73">
        <f t="shared" si="553"/>
        <v>0.18613837890624996</v>
      </c>
      <c r="BW482" s="73">
        <f t="shared" si="553"/>
        <v>0.18613837890624996</v>
      </c>
      <c r="BX482" s="73">
        <f t="shared" si="553"/>
        <v>0.18613837890624996</v>
      </c>
      <c r="BY482" s="73">
        <f t="shared" si="553"/>
        <v>0.18613837890624996</v>
      </c>
      <c r="BZ482" s="73">
        <f t="shared" si="553"/>
        <v>0.18613837890624996</v>
      </c>
      <c r="CA482" s="73">
        <f t="shared" si="553"/>
        <v>0.18613837890624996</v>
      </c>
      <c r="CB482" s="73">
        <f t="shared" si="553"/>
        <v>0.18613837890624996</v>
      </c>
      <c r="CC482" s="73">
        <f t="shared" si="553"/>
        <v>0.18613837890624996</v>
      </c>
      <c r="CD482" s="73">
        <f t="shared" si="553"/>
        <v>0.18613837890624996</v>
      </c>
      <c r="CG482" s="14"/>
      <c r="CH482" s="14"/>
    </row>
    <row r="483" spans="2:86" outlineLevel="1">
      <c r="B483" s="72"/>
      <c r="E483" t="s">
        <v>12</v>
      </c>
      <c r="G483" s="59" t="s">
        <v>381</v>
      </c>
      <c r="J483" t="s">
        <v>83</v>
      </c>
      <c r="K483" s="97" t="str">
        <f t="array" ref="K483">IF(OR(L483:BM483&lt;0,L483:BM483&gt;1),"error","ok")</f>
        <v>ok</v>
      </c>
      <c r="R483" s="73">
        <f t="shared" ref="R483:BM483" si="554">R$481*R475</f>
        <v>0</v>
      </c>
      <c r="S483" s="73">
        <f t="shared" si="554"/>
        <v>0</v>
      </c>
      <c r="T483" s="73">
        <f t="shared" si="554"/>
        <v>0</v>
      </c>
      <c r="U483" s="73">
        <f t="shared" si="554"/>
        <v>1.5000000000000003E-2</v>
      </c>
      <c r="V483" s="73">
        <f t="shared" si="554"/>
        <v>6.7500000000000018E-2</v>
      </c>
      <c r="W483" s="73">
        <f t="shared" si="554"/>
        <v>9.7500000000000017E-2</v>
      </c>
      <c r="X483" s="73">
        <f t="shared" si="554"/>
        <v>0.12000000000000002</v>
      </c>
      <c r="Y483" s="73">
        <f t="shared" si="554"/>
        <v>0.13500000000000004</v>
      </c>
      <c r="Z483" s="73">
        <f t="shared" si="554"/>
        <v>0.13560000000000003</v>
      </c>
      <c r="AA483" s="73">
        <f t="shared" si="554"/>
        <v>0.11190000000000001</v>
      </c>
      <c r="AB483" s="73">
        <f t="shared" si="554"/>
        <v>9.8400000000000001E-2</v>
      </c>
      <c r="AC483" s="73">
        <f t="shared" si="554"/>
        <v>8.7975000000000012E-2</v>
      </c>
      <c r="AD483" s="73">
        <f t="shared" si="554"/>
        <v>7.3237500000000011E-2</v>
      </c>
      <c r="AE483" s="73">
        <f t="shared" si="554"/>
        <v>6.2418750000000023E-2</v>
      </c>
      <c r="AF483" s="73">
        <f t="shared" si="554"/>
        <v>5.3784375000000009E-2</v>
      </c>
      <c r="AG483" s="73">
        <f t="shared" si="554"/>
        <v>4.7967187499999994E-2</v>
      </c>
      <c r="AH483" s="73">
        <f t="shared" si="554"/>
        <v>4.2883593750000018E-2</v>
      </c>
      <c r="AI483" s="73">
        <f t="shared" si="554"/>
        <v>4.0041796875000001E-2</v>
      </c>
      <c r="AJ483" s="73">
        <f t="shared" si="554"/>
        <v>3.5695898437499998E-2</v>
      </c>
      <c r="AK483" s="73">
        <f t="shared" si="554"/>
        <v>3.2847949218749999E-2</v>
      </c>
      <c r="AL483" s="73">
        <f t="shared" si="554"/>
        <v>3.2847949218749999E-2</v>
      </c>
      <c r="AM483" s="73">
        <f t="shared" si="554"/>
        <v>3.2847949218749999E-2</v>
      </c>
      <c r="AN483" s="73">
        <f t="shared" si="554"/>
        <v>3.2847949218749999E-2</v>
      </c>
      <c r="AO483" s="73">
        <f t="shared" si="554"/>
        <v>3.2847949218749999E-2</v>
      </c>
      <c r="AP483" s="73">
        <f t="shared" si="554"/>
        <v>3.2847949218749999E-2</v>
      </c>
      <c r="AQ483" s="73">
        <f t="shared" si="554"/>
        <v>3.2847949218749999E-2</v>
      </c>
      <c r="AR483" s="73">
        <f t="shared" si="554"/>
        <v>3.2847949218749999E-2</v>
      </c>
      <c r="AS483" s="73">
        <f t="shared" si="554"/>
        <v>3.2847949218749999E-2</v>
      </c>
      <c r="AT483" s="73">
        <f t="shared" si="554"/>
        <v>3.2847949218749999E-2</v>
      </c>
      <c r="AU483" s="73">
        <f t="shared" si="554"/>
        <v>3.2847949218749999E-2</v>
      </c>
      <c r="AV483" s="73">
        <f t="shared" si="554"/>
        <v>3.2847949218749999E-2</v>
      </c>
      <c r="AW483" s="73">
        <f t="shared" si="554"/>
        <v>3.2847949218749999E-2</v>
      </c>
      <c r="AX483" s="73">
        <f t="shared" si="554"/>
        <v>3.2847949218749999E-2</v>
      </c>
      <c r="AY483" s="73">
        <f t="shared" si="554"/>
        <v>3.2847949218749999E-2</v>
      </c>
      <c r="AZ483" s="73">
        <f t="shared" si="554"/>
        <v>3.2847949218749999E-2</v>
      </c>
      <c r="BA483" s="73">
        <f t="shared" si="554"/>
        <v>3.2847949218749999E-2</v>
      </c>
      <c r="BB483" s="73">
        <f t="shared" si="554"/>
        <v>3.2847949218749999E-2</v>
      </c>
      <c r="BC483" s="73">
        <f t="shared" si="554"/>
        <v>3.2847949218749999E-2</v>
      </c>
      <c r="BD483" s="73">
        <f t="shared" si="554"/>
        <v>3.2847949218749999E-2</v>
      </c>
      <c r="BE483" s="73">
        <f t="shared" si="554"/>
        <v>3.2847949218749999E-2</v>
      </c>
      <c r="BF483" s="73">
        <f t="shared" si="554"/>
        <v>3.2847949218749999E-2</v>
      </c>
      <c r="BG483" s="73">
        <f t="shared" si="554"/>
        <v>3.2847949218749999E-2</v>
      </c>
      <c r="BH483" s="73">
        <f t="shared" si="554"/>
        <v>3.2847949218749999E-2</v>
      </c>
      <c r="BI483" s="73">
        <f t="shared" si="554"/>
        <v>3.2847949218749999E-2</v>
      </c>
      <c r="BJ483" s="73">
        <f t="shared" si="554"/>
        <v>3.2847949218749999E-2</v>
      </c>
      <c r="BK483" s="73">
        <f t="shared" si="554"/>
        <v>3.2847949218749999E-2</v>
      </c>
      <c r="BL483" s="73">
        <f t="shared" si="554"/>
        <v>3.2847949218749999E-2</v>
      </c>
      <c r="BM483" s="73">
        <f t="shared" si="554"/>
        <v>3.2847949218749999E-2</v>
      </c>
      <c r="BN483" s="73">
        <f t="shared" si="552"/>
        <v>3.2847949218749999E-2</v>
      </c>
      <c r="BO483" s="73">
        <f t="shared" si="552"/>
        <v>3.2847949218749999E-2</v>
      </c>
      <c r="BP483" s="73">
        <f t="shared" si="552"/>
        <v>3.2847949218749999E-2</v>
      </c>
      <c r="BQ483" s="73">
        <f t="shared" ref="BQ483:CD483" si="555">BQ$481*BQ475</f>
        <v>3.2847949218749999E-2</v>
      </c>
      <c r="BR483" s="73">
        <f t="shared" si="555"/>
        <v>3.2847949218749999E-2</v>
      </c>
      <c r="BS483" s="73">
        <f t="shared" si="555"/>
        <v>3.2847949218749999E-2</v>
      </c>
      <c r="BT483" s="73">
        <f t="shared" si="555"/>
        <v>3.2847949218749999E-2</v>
      </c>
      <c r="BU483" s="73">
        <f t="shared" si="555"/>
        <v>3.2847949218749999E-2</v>
      </c>
      <c r="BV483" s="73">
        <f t="shared" si="555"/>
        <v>3.2847949218749999E-2</v>
      </c>
      <c r="BW483" s="73">
        <f t="shared" si="555"/>
        <v>3.2847949218749999E-2</v>
      </c>
      <c r="BX483" s="73">
        <f t="shared" si="555"/>
        <v>3.2847949218749999E-2</v>
      </c>
      <c r="BY483" s="73">
        <f t="shared" si="555"/>
        <v>3.2847949218749999E-2</v>
      </c>
      <c r="BZ483" s="73">
        <f t="shared" si="555"/>
        <v>3.2847949218749999E-2</v>
      </c>
      <c r="CA483" s="73">
        <f t="shared" si="555"/>
        <v>3.2847949218749999E-2</v>
      </c>
      <c r="CB483" s="73">
        <f t="shared" si="555"/>
        <v>3.2847949218749999E-2</v>
      </c>
      <c r="CC483" s="73">
        <f t="shared" si="555"/>
        <v>3.2847949218749999E-2</v>
      </c>
      <c r="CD483" s="73">
        <f t="shared" si="555"/>
        <v>3.2847949218749999E-2</v>
      </c>
      <c r="CG483" s="14"/>
      <c r="CH483" s="14"/>
    </row>
    <row r="484" spans="2:86" outlineLevel="1">
      <c r="B484" s="72"/>
      <c r="D484" t="s">
        <v>532</v>
      </c>
      <c r="G484" s="59" t="s">
        <v>381</v>
      </c>
      <c r="R484" s="203">
        <v>0</v>
      </c>
      <c r="S484" s="203">
        <v>0</v>
      </c>
      <c r="T484" s="203">
        <v>0</v>
      </c>
      <c r="U484" s="203">
        <v>0</v>
      </c>
      <c r="V484" s="203">
        <v>0</v>
      </c>
      <c r="W484" s="203">
        <v>0</v>
      </c>
      <c r="X484" s="203">
        <v>0</v>
      </c>
      <c r="Y484" s="203">
        <v>0</v>
      </c>
      <c r="Z484" s="203">
        <v>0.05</v>
      </c>
      <c r="AA484" s="112">
        <v>0.22500000000000001</v>
      </c>
      <c r="AB484" s="331">
        <v>0.32700000000000001</v>
      </c>
      <c r="AC484" s="203">
        <v>0.4</v>
      </c>
      <c r="AD484" s="203">
        <v>0.5</v>
      </c>
      <c r="AE484" s="203">
        <v>0.57499999999999996</v>
      </c>
      <c r="AF484" s="203">
        <v>0.63500000000000001</v>
      </c>
      <c r="AG484" s="203">
        <v>0.67500000000000004</v>
      </c>
      <c r="AH484" s="203">
        <v>0.71</v>
      </c>
      <c r="AI484" s="203">
        <v>0.73</v>
      </c>
      <c r="AJ484" s="203">
        <v>0.76</v>
      </c>
      <c r="AK484" s="203">
        <v>0.78</v>
      </c>
      <c r="AL484" s="171">
        <f t="shared" ref="AL484:AS484" si="556">AK484</f>
        <v>0.78</v>
      </c>
      <c r="AM484" s="171">
        <f t="shared" si="556"/>
        <v>0.78</v>
      </c>
      <c r="AN484" s="171">
        <f t="shared" si="556"/>
        <v>0.78</v>
      </c>
      <c r="AO484" s="171">
        <f t="shared" si="556"/>
        <v>0.78</v>
      </c>
      <c r="AP484" s="171">
        <f t="shared" si="556"/>
        <v>0.78</v>
      </c>
      <c r="AQ484" s="171">
        <f t="shared" si="556"/>
        <v>0.78</v>
      </c>
      <c r="AR484" s="171">
        <f t="shared" si="556"/>
        <v>0.78</v>
      </c>
      <c r="AS484" s="171">
        <f t="shared" si="556"/>
        <v>0.78</v>
      </c>
      <c r="AT484" s="171">
        <f t="shared" ref="AT484:CD484" si="557">AS484</f>
        <v>0.78</v>
      </c>
      <c r="AU484" s="171">
        <f t="shared" si="557"/>
        <v>0.78</v>
      </c>
      <c r="AV484" s="171">
        <f t="shared" si="557"/>
        <v>0.78</v>
      </c>
      <c r="AW484" s="171">
        <f t="shared" si="557"/>
        <v>0.78</v>
      </c>
      <c r="AX484" s="171">
        <f t="shared" si="557"/>
        <v>0.78</v>
      </c>
      <c r="AY484" s="171">
        <f t="shared" si="557"/>
        <v>0.78</v>
      </c>
      <c r="AZ484" s="171">
        <f t="shared" si="557"/>
        <v>0.78</v>
      </c>
      <c r="BA484" s="171">
        <f t="shared" si="557"/>
        <v>0.78</v>
      </c>
      <c r="BB484" s="171">
        <f t="shared" si="557"/>
        <v>0.78</v>
      </c>
      <c r="BC484" s="171">
        <f t="shared" si="557"/>
        <v>0.78</v>
      </c>
      <c r="BD484" s="171">
        <f t="shared" si="557"/>
        <v>0.78</v>
      </c>
      <c r="BE484" s="171">
        <f t="shared" si="557"/>
        <v>0.78</v>
      </c>
      <c r="BF484" s="171">
        <f t="shared" si="557"/>
        <v>0.78</v>
      </c>
      <c r="BG484" s="171">
        <f t="shared" si="557"/>
        <v>0.78</v>
      </c>
      <c r="BH484" s="171">
        <f t="shared" si="557"/>
        <v>0.78</v>
      </c>
      <c r="BI484" s="171">
        <f t="shared" si="557"/>
        <v>0.78</v>
      </c>
      <c r="BJ484" s="171">
        <f t="shared" si="557"/>
        <v>0.78</v>
      </c>
      <c r="BK484" s="171">
        <f t="shared" si="557"/>
        <v>0.78</v>
      </c>
      <c r="BL484" s="171">
        <f t="shared" si="557"/>
        <v>0.78</v>
      </c>
      <c r="BM484" s="171">
        <f t="shared" si="557"/>
        <v>0.78</v>
      </c>
      <c r="BN484" s="171">
        <f t="shared" si="557"/>
        <v>0.78</v>
      </c>
      <c r="BO484" s="171">
        <f t="shared" si="557"/>
        <v>0.78</v>
      </c>
      <c r="BP484" s="171">
        <f t="shared" si="557"/>
        <v>0.78</v>
      </c>
      <c r="BQ484" s="171">
        <f t="shared" si="557"/>
        <v>0.78</v>
      </c>
      <c r="BR484" s="171">
        <f t="shared" si="557"/>
        <v>0.78</v>
      </c>
      <c r="BS484" s="171">
        <f t="shared" si="557"/>
        <v>0.78</v>
      </c>
      <c r="BT484" s="171">
        <f t="shared" si="557"/>
        <v>0.78</v>
      </c>
      <c r="BU484" s="171">
        <f t="shared" si="557"/>
        <v>0.78</v>
      </c>
      <c r="BV484" s="171">
        <f t="shared" si="557"/>
        <v>0.78</v>
      </c>
      <c r="BW484" s="171">
        <f t="shared" si="557"/>
        <v>0.78</v>
      </c>
      <c r="BX484" s="171">
        <f t="shared" si="557"/>
        <v>0.78</v>
      </c>
      <c r="BY484" s="171">
        <f t="shared" si="557"/>
        <v>0.78</v>
      </c>
      <c r="BZ484" s="171">
        <f t="shared" si="557"/>
        <v>0.78</v>
      </c>
      <c r="CA484" s="171">
        <f t="shared" si="557"/>
        <v>0.78</v>
      </c>
      <c r="CB484" s="171">
        <f t="shared" si="557"/>
        <v>0.78</v>
      </c>
      <c r="CC484" s="171">
        <f t="shared" si="557"/>
        <v>0.78</v>
      </c>
      <c r="CD484" s="171">
        <f t="shared" si="557"/>
        <v>0.78</v>
      </c>
      <c r="CG484" s="259"/>
      <c r="CH484" s="259"/>
    </row>
    <row r="485" spans="2:86" ht="12" outlineLevel="1">
      <c r="D485" s="67" t="s">
        <v>110</v>
      </c>
      <c r="G485" s="59"/>
      <c r="K485" s="97" t="str">
        <f>IF(AND(P485:BM485),"ok","error")</f>
        <v>ok</v>
      </c>
      <c r="R485" s="181" t="b">
        <f>SUM(R478:R481,R484)=1</f>
        <v>1</v>
      </c>
      <c r="S485" s="181" t="b">
        <f t="shared" ref="S485:CD485" si="558">SUM(S478:S481,S484)=1</f>
        <v>1</v>
      </c>
      <c r="T485" s="181" t="b">
        <f t="shared" si="558"/>
        <v>1</v>
      </c>
      <c r="U485" s="181" t="b">
        <f t="shared" si="558"/>
        <v>1</v>
      </c>
      <c r="V485" s="181" t="b">
        <f t="shared" si="558"/>
        <v>1</v>
      </c>
      <c r="W485" s="181" t="b">
        <f t="shared" si="558"/>
        <v>1</v>
      </c>
      <c r="X485" s="181" t="b">
        <f t="shared" si="558"/>
        <v>1</v>
      </c>
      <c r="Y485" s="181" t="b">
        <f t="shared" si="558"/>
        <v>1</v>
      </c>
      <c r="Z485" s="181" t="b">
        <f t="shared" si="558"/>
        <v>1</v>
      </c>
      <c r="AA485" s="181" t="b">
        <f t="shared" si="558"/>
        <v>1</v>
      </c>
      <c r="AB485" s="181" t="b">
        <f t="shared" si="558"/>
        <v>1</v>
      </c>
      <c r="AC485" s="181" t="b">
        <f t="shared" si="558"/>
        <v>1</v>
      </c>
      <c r="AD485" s="181" t="b">
        <f t="shared" si="558"/>
        <v>1</v>
      </c>
      <c r="AE485" s="181" t="b">
        <f t="shared" si="558"/>
        <v>1</v>
      </c>
      <c r="AF485" s="181" t="b">
        <f t="shared" si="558"/>
        <v>1</v>
      </c>
      <c r="AG485" s="181" t="b">
        <f t="shared" si="558"/>
        <v>1</v>
      </c>
      <c r="AH485" s="181" t="b">
        <f t="shared" si="558"/>
        <v>1</v>
      </c>
      <c r="AI485" s="181" t="b">
        <f t="shared" si="558"/>
        <v>1</v>
      </c>
      <c r="AJ485" s="181" t="b">
        <f t="shared" si="558"/>
        <v>1</v>
      </c>
      <c r="AK485" s="181" t="b">
        <f t="shared" si="558"/>
        <v>1</v>
      </c>
      <c r="AL485" s="181" t="b">
        <f t="shared" si="558"/>
        <v>1</v>
      </c>
      <c r="AM485" s="181" t="b">
        <f t="shared" si="558"/>
        <v>1</v>
      </c>
      <c r="AN485" s="181" t="b">
        <f t="shared" si="558"/>
        <v>1</v>
      </c>
      <c r="AO485" s="181" t="b">
        <f t="shared" si="558"/>
        <v>1</v>
      </c>
      <c r="AP485" s="181" t="b">
        <f t="shared" si="558"/>
        <v>1</v>
      </c>
      <c r="AQ485" s="181" t="b">
        <f t="shared" si="558"/>
        <v>1</v>
      </c>
      <c r="AR485" s="181" t="b">
        <f t="shared" si="558"/>
        <v>1</v>
      </c>
      <c r="AS485" s="181" t="b">
        <f t="shared" si="558"/>
        <v>1</v>
      </c>
      <c r="AT485" s="181" t="b">
        <f t="shared" si="558"/>
        <v>1</v>
      </c>
      <c r="AU485" s="181" t="b">
        <f t="shared" si="558"/>
        <v>1</v>
      </c>
      <c r="AV485" s="181" t="b">
        <f t="shared" si="558"/>
        <v>1</v>
      </c>
      <c r="AW485" s="181" t="b">
        <f t="shared" si="558"/>
        <v>1</v>
      </c>
      <c r="AX485" s="181" t="b">
        <f t="shared" si="558"/>
        <v>1</v>
      </c>
      <c r="AY485" s="181" t="b">
        <f t="shared" si="558"/>
        <v>1</v>
      </c>
      <c r="AZ485" s="181" t="b">
        <f t="shared" si="558"/>
        <v>1</v>
      </c>
      <c r="BA485" s="181" t="b">
        <f t="shared" si="558"/>
        <v>1</v>
      </c>
      <c r="BB485" s="181" t="b">
        <f t="shared" si="558"/>
        <v>1</v>
      </c>
      <c r="BC485" s="181" t="b">
        <f t="shared" si="558"/>
        <v>1</v>
      </c>
      <c r="BD485" s="181" t="b">
        <f t="shared" si="558"/>
        <v>1</v>
      </c>
      <c r="BE485" s="181" t="b">
        <f t="shared" si="558"/>
        <v>1</v>
      </c>
      <c r="BF485" s="181" t="b">
        <f t="shared" si="558"/>
        <v>1</v>
      </c>
      <c r="BG485" s="181" t="b">
        <f t="shared" si="558"/>
        <v>1</v>
      </c>
      <c r="BH485" s="181" t="b">
        <f t="shared" si="558"/>
        <v>1</v>
      </c>
      <c r="BI485" s="181" t="b">
        <f t="shared" si="558"/>
        <v>1</v>
      </c>
      <c r="BJ485" s="181" t="b">
        <f t="shared" si="558"/>
        <v>1</v>
      </c>
      <c r="BK485" s="181" t="b">
        <f t="shared" si="558"/>
        <v>1</v>
      </c>
      <c r="BL485" s="181" t="b">
        <f t="shared" si="558"/>
        <v>1</v>
      </c>
      <c r="BM485" s="181" t="b">
        <f t="shared" si="558"/>
        <v>1</v>
      </c>
      <c r="BN485" s="181" t="b">
        <f t="shared" si="558"/>
        <v>1</v>
      </c>
      <c r="BO485" s="181" t="b">
        <f t="shared" si="558"/>
        <v>1</v>
      </c>
      <c r="BP485" s="181" t="b">
        <f t="shared" si="558"/>
        <v>1</v>
      </c>
      <c r="BQ485" s="181" t="b">
        <f t="shared" si="558"/>
        <v>1</v>
      </c>
      <c r="BR485" s="181" t="b">
        <f t="shared" si="558"/>
        <v>1</v>
      </c>
      <c r="BS485" s="181" t="b">
        <f t="shared" si="558"/>
        <v>1</v>
      </c>
      <c r="BT485" s="181" t="b">
        <f t="shared" si="558"/>
        <v>1</v>
      </c>
      <c r="BU485" s="181" t="b">
        <f t="shared" si="558"/>
        <v>1</v>
      </c>
      <c r="BV485" s="181" t="b">
        <f t="shared" si="558"/>
        <v>1</v>
      </c>
      <c r="BW485" s="181" t="b">
        <f t="shared" si="558"/>
        <v>1</v>
      </c>
      <c r="BX485" s="181" t="b">
        <f t="shared" si="558"/>
        <v>1</v>
      </c>
      <c r="BY485" s="181" t="b">
        <f t="shared" si="558"/>
        <v>1</v>
      </c>
      <c r="BZ485" s="181" t="b">
        <f t="shared" si="558"/>
        <v>1</v>
      </c>
      <c r="CA485" s="181" t="b">
        <f t="shared" si="558"/>
        <v>1</v>
      </c>
      <c r="CB485" s="181" t="b">
        <f t="shared" si="558"/>
        <v>1</v>
      </c>
      <c r="CC485" s="181" t="b">
        <f t="shared" si="558"/>
        <v>1</v>
      </c>
      <c r="CD485" s="181" t="b">
        <f t="shared" si="558"/>
        <v>1</v>
      </c>
    </row>
    <row r="486" spans="2:86" outlineLevel="1">
      <c r="B486" s="72"/>
      <c r="G486" s="5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BR486"/>
      <c r="BS486"/>
    </row>
    <row r="487" spans="2:86" outlineLevel="1">
      <c r="C487" s="72" t="s">
        <v>320</v>
      </c>
      <c r="G487" s="59"/>
      <c r="AB487" s="99"/>
      <c r="AC487" s="99"/>
      <c r="AD487" s="99"/>
      <c r="AE487" s="99"/>
      <c r="AF487" s="99"/>
      <c r="AG487" s="99"/>
      <c r="AH487" s="99"/>
      <c r="BR487"/>
      <c r="BS487"/>
    </row>
    <row r="488" spans="2:86" outlineLevel="1">
      <c r="B488" s="72"/>
      <c r="D488" t="s">
        <v>6</v>
      </c>
      <c r="G488" s="59"/>
      <c r="J488" t="s">
        <v>4</v>
      </c>
      <c r="P488" s="188">
        <f t="shared" ref="P488:AU488" si="559">P478*P$467</f>
        <v>0</v>
      </c>
      <c r="Q488" s="188">
        <f t="shared" si="559"/>
        <v>0</v>
      </c>
      <c r="R488" s="188">
        <f t="shared" si="559"/>
        <v>0</v>
      </c>
      <c r="S488" s="188">
        <f t="shared" si="559"/>
        <v>650000</v>
      </c>
      <c r="T488" s="188">
        <f t="shared" si="559"/>
        <v>1125000.0000000009</v>
      </c>
      <c r="U488" s="188">
        <f>U478*U$467</f>
        <v>6637620.9046601346</v>
      </c>
      <c r="V488" s="188">
        <f t="shared" si="559"/>
        <v>41033277.148442812</v>
      </c>
      <c r="W488" s="188">
        <f t="shared" si="559"/>
        <v>100267745.77872051</v>
      </c>
      <c r="X488" s="188">
        <f t="shared" si="559"/>
        <v>139588804.41759649</v>
      </c>
      <c r="Y488" s="188">
        <f t="shared" si="559"/>
        <v>270162155.89268029</v>
      </c>
      <c r="Z488" s="188">
        <f t="shared" si="559"/>
        <v>553545874.69007146</v>
      </c>
      <c r="AA488" s="188">
        <f t="shared" si="559"/>
        <v>1116370701.2230585</v>
      </c>
      <c r="AB488" s="188">
        <f t="shared" si="559"/>
        <v>1197372407.8309016</v>
      </c>
      <c r="AC488" s="188">
        <f t="shared" si="559"/>
        <v>1096405169.9078352</v>
      </c>
      <c r="AD488" s="188">
        <f t="shared" si="559"/>
        <v>839309944.11635685</v>
      </c>
      <c r="AE488" s="188">
        <f t="shared" si="559"/>
        <v>550560201.00392461</v>
      </c>
      <c r="AF488" s="188">
        <f t="shared" si="559"/>
        <v>316181547.09535086</v>
      </c>
      <c r="AG488" s="188">
        <f t="shared" si="559"/>
        <v>177498035.86287189</v>
      </c>
      <c r="AH488" s="188">
        <f t="shared" si="559"/>
        <v>96512446.926090062</v>
      </c>
      <c r="AI488" s="188">
        <f t="shared" si="559"/>
        <v>50812170.730850153</v>
      </c>
      <c r="AJ488" s="188">
        <f t="shared" si="559"/>
        <v>26414117.19812144</v>
      </c>
      <c r="AK488" s="188">
        <f t="shared" si="559"/>
        <v>13628998.433618318</v>
      </c>
      <c r="AL488" s="188">
        <f t="shared" si="559"/>
        <v>13854193.370453155</v>
      </c>
      <c r="AM488" s="188">
        <f t="shared" si="559"/>
        <v>13958425.686526747</v>
      </c>
      <c r="AN488" s="188">
        <f t="shared" si="559"/>
        <v>14060058.558995187</v>
      </c>
      <c r="AO488" s="188">
        <f t="shared" si="559"/>
        <v>14159001.717788711</v>
      </c>
      <c r="AP488" s="188">
        <f t="shared" si="559"/>
        <v>14255185.747569885</v>
      </c>
      <c r="AQ488" s="188">
        <f t="shared" si="559"/>
        <v>14348779.06302952</v>
      </c>
      <c r="AR488" s="188">
        <f t="shared" si="559"/>
        <v>14439965.242086565</v>
      </c>
      <c r="AS488" s="188">
        <f t="shared" si="559"/>
        <v>14528700.71700269</v>
      </c>
      <c r="AT488" s="188">
        <f t="shared" si="559"/>
        <v>14614900.732132984</v>
      </c>
      <c r="AU488" s="188">
        <f t="shared" si="559"/>
        <v>14698539.872695372</v>
      </c>
      <c r="AV488" s="188">
        <f t="shared" ref="AV488:BM488" si="560">AV478*AV$467</f>
        <v>14779607.788414136</v>
      </c>
      <c r="AW488" s="188">
        <f t="shared" si="560"/>
        <v>14858095.423347548</v>
      </c>
      <c r="AX488" s="188">
        <f t="shared" si="560"/>
        <v>14933986.260599542</v>
      </c>
      <c r="AY488" s="188">
        <f t="shared" si="560"/>
        <v>15007267.154312415</v>
      </c>
      <c r="AZ488" s="188">
        <f t="shared" si="560"/>
        <v>15077942.271679461</v>
      </c>
      <c r="BA488" s="188">
        <f t="shared" si="560"/>
        <v>15146028.977104165</v>
      </c>
      <c r="BB488" s="188">
        <f t="shared" si="560"/>
        <v>15211539.554293143</v>
      </c>
      <c r="BC488" s="188">
        <f t="shared" si="560"/>
        <v>15274478.573044231</v>
      </c>
      <c r="BD488" s="188">
        <f t="shared" si="560"/>
        <v>15334854.126784541</v>
      </c>
      <c r="BE488" s="188">
        <f t="shared" si="560"/>
        <v>15392687.757076753</v>
      </c>
      <c r="BF488" s="188">
        <f t="shared" si="560"/>
        <v>15448014.255273947</v>
      </c>
      <c r="BG488" s="188">
        <f t="shared" si="560"/>
        <v>15500868.464874329</v>
      </c>
      <c r="BH488" s="188">
        <f t="shared" si="560"/>
        <v>15551279.919375693</v>
      </c>
      <c r="BI488" s="188">
        <f t="shared" si="560"/>
        <v>15598101.537010841</v>
      </c>
      <c r="BJ488" s="188">
        <f t="shared" si="560"/>
        <v>15630550.054448148</v>
      </c>
      <c r="BK488" s="188">
        <f t="shared" si="560"/>
        <v>15651014.395305693</v>
      </c>
      <c r="BL488" s="188">
        <f t="shared" si="560"/>
        <v>15671505.529158058</v>
      </c>
      <c r="BM488" s="188">
        <f t="shared" si="560"/>
        <v>15692023.491084052</v>
      </c>
      <c r="BN488" s="188">
        <f t="shared" ref="BN488:BP490" si="561">BN478*BN$467</f>
        <v>15712568.316208407</v>
      </c>
      <c r="BO488" s="188">
        <f t="shared" si="561"/>
        <v>15733140.039701836</v>
      </c>
      <c r="BP488" s="188">
        <f t="shared" si="561"/>
        <v>15753738.696781099</v>
      </c>
      <c r="BQ488" s="188">
        <f t="shared" ref="BQ488:CD488" si="562">BQ478*BQ$467</f>
        <v>15774364.322709074</v>
      </c>
      <c r="BR488" s="188">
        <f t="shared" si="562"/>
        <v>15795016.9527948</v>
      </c>
      <c r="BS488" s="188">
        <f t="shared" si="562"/>
        <v>15815696.622393543</v>
      </c>
      <c r="BT488" s="188">
        <f t="shared" si="562"/>
        <v>15836403.366906865</v>
      </c>
      <c r="BU488" s="188">
        <f t="shared" si="562"/>
        <v>15857137.221782666</v>
      </c>
      <c r="BV488" s="188">
        <f t="shared" si="562"/>
        <v>15877898.222515265</v>
      </c>
      <c r="BW488" s="188">
        <f t="shared" si="562"/>
        <v>15898686.404645454</v>
      </c>
      <c r="BX488" s="188">
        <f t="shared" si="562"/>
        <v>15919501.803760549</v>
      </c>
      <c r="BY488" s="188">
        <f t="shared" si="562"/>
        <v>15940344.455494463</v>
      </c>
      <c r="BZ488" s="188">
        <f t="shared" si="562"/>
        <v>15961214.395527765</v>
      </c>
      <c r="CA488" s="188">
        <f t="shared" si="562"/>
        <v>15982111.659587733</v>
      </c>
      <c r="CB488" s="188">
        <f t="shared" si="562"/>
        <v>16003036.283448428</v>
      </c>
      <c r="CC488" s="188">
        <f t="shared" si="562"/>
        <v>16023988.302930741</v>
      </c>
      <c r="CD488" s="188">
        <f t="shared" si="562"/>
        <v>16044967.753902469</v>
      </c>
    </row>
    <row r="489" spans="2:86" outlineLevel="1">
      <c r="B489" s="72"/>
      <c r="D489" t="s">
        <v>7</v>
      </c>
      <c r="G489" s="59"/>
      <c r="J489" t="s">
        <v>4</v>
      </c>
      <c r="P489" s="188">
        <f t="shared" ref="P489:AU489" si="563">P479*P$467</f>
        <v>0</v>
      </c>
      <c r="Q489" s="188">
        <f t="shared" si="563"/>
        <v>0</v>
      </c>
      <c r="R489" s="188">
        <f t="shared" si="563"/>
        <v>0</v>
      </c>
      <c r="S489" s="188">
        <f t="shared" si="563"/>
        <v>2100000</v>
      </c>
      <c r="T489" s="188">
        <f t="shared" si="563"/>
        <v>6750000</v>
      </c>
      <c r="U489" s="188">
        <f t="shared" si="563"/>
        <v>43144535.880290836</v>
      </c>
      <c r="V489" s="188">
        <f t="shared" si="563"/>
        <v>232521903.84117573</v>
      </c>
      <c r="W489" s="188">
        <f t="shared" si="563"/>
        <v>401070983.11488169</v>
      </c>
      <c r="X489" s="188">
        <f t="shared" si="563"/>
        <v>558355217.67038548</v>
      </c>
      <c r="Y489" s="188">
        <f t="shared" si="563"/>
        <v>1080648623.5707202</v>
      </c>
      <c r="Z489" s="188">
        <f t="shared" si="563"/>
        <v>1845152915.63357</v>
      </c>
      <c r="AA489" s="188">
        <f t="shared" si="563"/>
        <v>2790926753.0576458</v>
      </c>
      <c r="AB489" s="188">
        <f t="shared" si="563"/>
        <v>2993431019.5772543</v>
      </c>
      <c r="AC489" s="188">
        <f t="shared" si="563"/>
        <v>2741012924.7695885</v>
      </c>
      <c r="AD489" s="188">
        <f t="shared" si="563"/>
        <v>2098274860.2908921</v>
      </c>
      <c r="AE489" s="188">
        <f t="shared" si="563"/>
        <v>1376400502.5098114</v>
      </c>
      <c r="AF489" s="188">
        <f t="shared" si="563"/>
        <v>790453867.73837709</v>
      </c>
      <c r="AG489" s="188">
        <f t="shared" si="563"/>
        <v>443745089.65717971</v>
      </c>
      <c r="AH489" s="188">
        <f t="shared" si="563"/>
        <v>241281117.31522515</v>
      </c>
      <c r="AI489" s="188">
        <f t="shared" si="563"/>
        <v>127030426.82712539</v>
      </c>
      <c r="AJ489" s="188">
        <f t="shared" si="563"/>
        <v>66035292.995303601</v>
      </c>
      <c r="AK489" s="188">
        <f t="shared" si="563"/>
        <v>34072496.084045798</v>
      </c>
      <c r="AL489" s="188">
        <f t="shared" si="563"/>
        <v>34635483.426132888</v>
      </c>
      <c r="AM489" s="188">
        <f t="shared" si="563"/>
        <v>34896064.216316864</v>
      </c>
      <c r="AN489" s="188">
        <f t="shared" si="563"/>
        <v>35150146.397487968</v>
      </c>
      <c r="AO489" s="188">
        <f t="shared" si="563"/>
        <v>35397504.294471778</v>
      </c>
      <c r="AP489" s="188">
        <f t="shared" si="563"/>
        <v>35637964.368924715</v>
      </c>
      <c r="AQ489" s="188">
        <f t="shared" si="563"/>
        <v>35871947.657573804</v>
      </c>
      <c r="AR489" s="188">
        <f t="shared" si="563"/>
        <v>36099913.105216414</v>
      </c>
      <c r="AS489" s="188">
        <f t="shared" si="563"/>
        <v>36321751.792506725</v>
      </c>
      <c r="AT489" s="188">
        <f t="shared" si="563"/>
        <v>36537251.830332458</v>
      </c>
      <c r="AU489" s="188">
        <f t="shared" si="563"/>
        <v>36746349.681738429</v>
      </c>
      <c r="AV489" s="188">
        <f t="shared" ref="AV489:BM489" si="564">AV479*AV$467</f>
        <v>36949019.471035339</v>
      </c>
      <c r="AW489" s="188">
        <f t="shared" si="564"/>
        <v>37145238.558368869</v>
      </c>
      <c r="AX489" s="188">
        <f t="shared" si="564"/>
        <v>37334965.651498854</v>
      </c>
      <c r="AY489" s="188">
        <f t="shared" si="564"/>
        <v>37518167.885781035</v>
      </c>
      <c r="AZ489" s="188">
        <f t="shared" si="564"/>
        <v>37694855.679198653</v>
      </c>
      <c r="BA489" s="188">
        <f t="shared" si="564"/>
        <v>37865072.442760408</v>
      </c>
      <c r="BB489" s="188">
        <f t="shared" si="564"/>
        <v>38028848.885732859</v>
      </c>
      <c r="BC489" s="188">
        <f t="shared" si="564"/>
        <v>38186196.432610579</v>
      </c>
      <c r="BD489" s="188">
        <f t="shared" si="564"/>
        <v>38337135.316961348</v>
      </c>
      <c r="BE489" s="188">
        <f t="shared" si="564"/>
        <v>38481719.392691888</v>
      </c>
      <c r="BF489" s="188">
        <f t="shared" si="564"/>
        <v>38620035.638184868</v>
      </c>
      <c r="BG489" s="188">
        <f t="shared" si="564"/>
        <v>38752171.162185825</v>
      </c>
      <c r="BH489" s="188">
        <f t="shared" si="564"/>
        <v>38878199.798439234</v>
      </c>
      <c r="BI489" s="188">
        <f t="shared" si="564"/>
        <v>38995253.842527106</v>
      </c>
      <c r="BJ489" s="188">
        <f t="shared" si="564"/>
        <v>39076375.136120372</v>
      </c>
      <c r="BK489" s="188">
        <f t="shared" si="564"/>
        <v>39127535.988264233</v>
      </c>
      <c r="BL489" s="188">
        <f t="shared" si="564"/>
        <v>39178763.822895147</v>
      </c>
      <c r="BM489" s="188">
        <f t="shared" si="564"/>
        <v>39230058.727710128</v>
      </c>
      <c r="BN489" s="188">
        <f t="shared" si="561"/>
        <v>39281420.790521018</v>
      </c>
      <c r="BO489" s="188">
        <f t="shared" si="561"/>
        <v>39332850.099254593</v>
      </c>
      <c r="BP489" s="188">
        <f t="shared" si="561"/>
        <v>39384346.741952747</v>
      </c>
      <c r="BQ489" s="188">
        <f t="shared" ref="BQ489:CD489" si="565">BQ479*BQ$467</f>
        <v>39435910.806772687</v>
      </c>
      <c r="BR489" s="188">
        <f t="shared" si="565"/>
        <v>39487542.381986998</v>
      </c>
      <c r="BS489" s="188">
        <f t="shared" si="565"/>
        <v>39539241.555983856</v>
      </c>
      <c r="BT489" s="188">
        <f t="shared" si="565"/>
        <v>39591008.417267159</v>
      </c>
      <c r="BU489" s="188">
        <f t="shared" si="565"/>
        <v>39642843.054456666</v>
      </c>
      <c r="BV489" s="188">
        <f t="shared" si="565"/>
        <v>39694745.55628816</v>
      </c>
      <c r="BW489" s="188">
        <f t="shared" si="565"/>
        <v>39746716.011613637</v>
      </c>
      <c r="BX489" s="188">
        <f t="shared" si="565"/>
        <v>39798754.509401374</v>
      </c>
      <c r="BY489" s="188">
        <f t="shared" si="565"/>
        <v>39850861.138736159</v>
      </c>
      <c r="BZ489" s="188">
        <f t="shared" si="565"/>
        <v>39903035.988819413</v>
      </c>
      <c r="CA489" s="188">
        <f t="shared" si="565"/>
        <v>39955279.14896933</v>
      </c>
      <c r="CB489" s="188">
        <f t="shared" si="565"/>
        <v>40007590.70862107</v>
      </c>
      <c r="CC489" s="188">
        <f t="shared" si="565"/>
        <v>40059970.757326849</v>
      </c>
      <c r="CD489" s="188">
        <f t="shared" si="565"/>
        <v>40112419.38475617</v>
      </c>
    </row>
    <row r="490" spans="2:86" outlineLevel="1">
      <c r="B490" s="72"/>
      <c r="D490" t="s">
        <v>8</v>
      </c>
      <c r="G490" s="59"/>
      <c r="J490" t="s">
        <v>4</v>
      </c>
      <c r="P490" s="188">
        <f t="shared" ref="P490:AU490" si="566">P480*P$467</f>
        <v>0</v>
      </c>
      <c r="Q490" s="188">
        <f t="shared" si="566"/>
        <v>0</v>
      </c>
      <c r="R490" s="188">
        <f t="shared" si="566"/>
        <v>0</v>
      </c>
      <c r="S490" s="188">
        <f t="shared" si="566"/>
        <v>2250000</v>
      </c>
      <c r="T490" s="188">
        <f t="shared" si="566"/>
        <v>14625000</v>
      </c>
      <c r="U490" s="188">
        <f t="shared" si="566"/>
        <v>99564313.569901928</v>
      </c>
      <c r="V490" s="188">
        <f t="shared" si="566"/>
        <v>478721566.73183233</v>
      </c>
      <c r="W490" s="188">
        <f t="shared" si="566"/>
        <v>1253346822.2340052</v>
      </c>
      <c r="X490" s="188">
        <f t="shared" si="566"/>
        <v>2093832066.2639453</v>
      </c>
      <c r="Y490" s="188">
        <f t="shared" si="566"/>
        <v>2026216169.1951001</v>
      </c>
      <c r="Z490" s="188">
        <f t="shared" si="566"/>
        <v>1845152915.63357</v>
      </c>
      <c r="AA490" s="188">
        <f t="shared" si="566"/>
        <v>4186390129.5864687</v>
      </c>
      <c r="AB490" s="188">
        <f t="shared" si="566"/>
        <v>5986862039.1545086</v>
      </c>
      <c r="AC490" s="188">
        <f t="shared" si="566"/>
        <v>10964051699.078354</v>
      </c>
      <c r="AD490" s="188">
        <f t="shared" si="566"/>
        <v>16786198882.327137</v>
      </c>
      <c r="AE490" s="188">
        <f t="shared" si="566"/>
        <v>17617926432.125587</v>
      </c>
      <c r="AF490" s="188">
        <f t="shared" si="566"/>
        <v>15176714260.576839</v>
      </c>
      <c r="AG490" s="188">
        <f t="shared" si="566"/>
        <v>14199842869.029751</v>
      </c>
      <c r="AH490" s="188">
        <f t="shared" si="566"/>
        <v>12353593206.539528</v>
      </c>
      <c r="AI490" s="188">
        <f t="shared" si="566"/>
        <v>9755936780.3232288</v>
      </c>
      <c r="AJ490" s="188">
        <f t="shared" si="566"/>
        <v>6762014002.7190886</v>
      </c>
      <c r="AK490" s="188">
        <f t="shared" si="566"/>
        <v>3489023599.0062895</v>
      </c>
      <c r="AL490" s="188">
        <f t="shared" si="566"/>
        <v>3546673502.8360076</v>
      </c>
      <c r="AM490" s="188">
        <f t="shared" si="566"/>
        <v>3573356975.7508473</v>
      </c>
      <c r="AN490" s="188">
        <f t="shared" si="566"/>
        <v>3599374991.1027679</v>
      </c>
      <c r="AO490" s="188">
        <f t="shared" si="566"/>
        <v>3624704439.7539101</v>
      </c>
      <c r="AP490" s="188">
        <f t="shared" si="566"/>
        <v>3649327551.3778906</v>
      </c>
      <c r="AQ490" s="188">
        <f t="shared" si="566"/>
        <v>3673287440.1355572</v>
      </c>
      <c r="AR490" s="188">
        <f t="shared" si="566"/>
        <v>3696631101.9741607</v>
      </c>
      <c r="AS490" s="188">
        <f t="shared" si="566"/>
        <v>3719347383.5526886</v>
      </c>
      <c r="AT490" s="188">
        <f t="shared" si="566"/>
        <v>3741414587.426044</v>
      </c>
      <c r="AU490" s="188">
        <f t="shared" si="566"/>
        <v>3762826207.4100151</v>
      </c>
      <c r="AV490" s="188">
        <f t="shared" ref="AV490:BM490" si="567">AV480*AV$467</f>
        <v>3783579593.8340187</v>
      </c>
      <c r="AW490" s="188">
        <f t="shared" si="567"/>
        <v>3803672428.3769722</v>
      </c>
      <c r="AX490" s="188">
        <f t="shared" si="567"/>
        <v>3823100482.7134829</v>
      </c>
      <c r="AY490" s="188">
        <f t="shared" si="567"/>
        <v>3841860391.5039783</v>
      </c>
      <c r="AZ490" s="188">
        <f t="shared" si="567"/>
        <v>3859953221.549942</v>
      </c>
      <c r="BA490" s="188">
        <f t="shared" si="567"/>
        <v>3877383418.1386662</v>
      </c>
      <c r="BB490" s="188">
        <f t="shared" si="567"/>
        <v>3894154125.8990445</v>
      </c>
      <c r="BC490" s="188">
        <f t="shared" si="567"/>
        <v>3910266514.6993232</v>
      </c>
      <c r="BD490" s="188">
        <f t="shared" si="567"/>
        <v>3925722656.4568424</v>
      </c>
      <c r="BE490" s="188">
        <f t="shared" si="567"/>
        <v>3940528065.8116488</v>
      </c>
      <c r="BF490" s="188">
        <f t="shared" si="567"/>
        <v>3954691649.3501306</v>
      </c>
      <c r="BG490" s="188">
        <f t="shared" si="567"/>
        <v>3968222327.0078282</v>
      </c>
      <c r="BH490" s="188">
        <f t="shared" si="567"/>
        <v>3981127659.3601775</v>
      </c>
      <c r="BI490" s="188">
        <f t="shared" si="567"/>
        <v>3993113993.4747753</v>
      </c>
      <c r="BJ490" s="188">
        <f t="shared" si="567"/>
        <v>4001420813.9387259</v>
      </c>
      <c r="BK490" s="188">
        <f t="shared" si="567"/>
        <v>4006659685.1982574</v>
      </c>
      <c r="BL490" s="188">
        <f t="shared" si="567"/>
        <v>4011905415.4644628</v>
      </c>
      <c r="BM490" s="188">
        <f t="shared" si="567"/>
        <v>4017158013.7175174</v>
      </c>
      <c r="BN490" s="188">
        <f t="shared" si="561"/>
        <v>4022417488.9493523</v>
      </c>
      <c r="BO490" s="188">
        <f t="shared" si="561"/>
        <v>4027683850.1636701</v>
      </c>
      <c r="BP490" s="188">
        <f t="shared" si="561"/>
        <v>4032957106.3759613</v>
      </c>
      <c r="BQ490" s="188">
        <f t="shared" ref="BQ490:CD490" si="568">BQ480*BQ$467</f>
        <v>4038237266.613523</v>
      </c>
      <c r="BR490" s="188">
        <f t="shared" si="568"/>
        <v>4043524339.9154687</v>
      </c>
      <c r="BS490" s="188">
        <f t="shared" si="568"/>
        <v>4048818335.332747</v>
      </c>
      <c r="BT490" s="188">
        <f t="shared" si="568"/>
        <v>4054119261.9281573</v>
      </c>
      <c r="BU490" s="188">
        <f t="shared" si="568"/>
        <v>4059427128.7763624</v>
      </c>
      <c r="BV490" s="188">
        <f t="shared" si="568"/>
        <v>4064741944.9639077</v>
      </c>
      <c r="BW490" s="188">
        <f t="shared" si="568"/>
        <v>4070063719.5892363</v>
      </c>
      <c r="BX490" s="188">
        <f t="shared" si="568"/>
        <v>4075392461.7627006</v>
      </c>
      <c r="BY490" s="188">
        <f t="shared" si="568"/>
        <v>4080728180.6065826</v>
      </c>
      <c r="BZ490" s="188">
        <f t="shared" si="568"/>
        <v>4086070885.2551079</v>
      </c>
      <c r="CA490" s="188">
        <f t="shared" si="568"/>
        <v>4091420584.8544598</v>
      </c>
      <c r="CB490" s="188">
        <f t="shared" si="568"/>
        <v>4096777288.5627975</v>
      </c>
      <c r="CC490" s="188">
        <f t="shared" si="568"/>
        <v>4102141005.5502696</v>
      </c>
      <c r="CD490" s="188">
        <f t="shared" si="568"/>
        <v>4107511744.999032</v>
      </c>
    </row>
    <row r="491" spans="2:86" outlineLevel="1">
      <c r="B491" s="72"/>
      <c r="D491" t="s">
        <v>11</v>
      </c>
      <c r="G491" s="59"/>
      <c r="J491" t="s">
        <v>4</v>
      </c>
      <c r="P491" s="188">
        <f t="shared" ref="P491:AU491" si="569">P482*P$467</f>
        <v>0</v>
      </c>
      <c r="Q491" s="188">
        <f t="shared" si="569"/>
        <v>0</v>
      </c>
      <c r="R491" s="188">
        <f t="shared" si="569"/>
        <v>0</v>
      </c>
      <c r="S491" s="188">
        <f t="shared" si="569"/>
        <v>0</v>
      </c>
      <c r="T491" s="188">
        <f t="shared" si="569"/>
        <v>0</v>
      </c>
      <c r="U491" s="188">
        <f t="shared" si="569"/>
        <v>14104944.422402773</v>
      </c>
      <c r="V491" s="188">
        <f t="shared" si="569"/>
        <v>523174283.64264536</v>
      </c>
      <c r="W491" s="188">
        <f t="shared" si="569"/>
        <v>2769896477.1371512</v>
      </c>
      <c r="X491" s="188">
        <f t="shared" si="569"/>
        <v>9492038700.396553</v>
      </c>
      <c r="Y491" s="188">
        <f t="shared" si="569"/>
        <v>25834256157.237526</v>
      </c>
      <c r="Z491" s="188">
        <f t="shared" si="569"/>
        <v>70890775018.641754</v>
      </c>
      <c r="AA491" s="188">
        <f t="shared" si="569"/>
        <v>176972665411.38531</v>
      </c>
      <c r="AB491" s="188">
        <f t="shared" si="569"/>
        <v>333827427303.25531</v>
      </c>
      <c r="AC491" s="188">
        <f t="shared" si="569"/>
        <v>546585387328.30359</v>
      </c>
      <c r="AD491" s="188">
        <f t="shared" si="569"/>
        <v>696648236365.17896</v>
      </c>
      <c r="AE491" s="188">
        <f t="shared" si="569"/>
        <v>778946336385.37769</v>
      </c>
      <c r="AF491" s="188">
        <f t="shared" si="569"/>
        <v>770921752666.56177</v>
      </c>
      <c r="AG491" s="188">
        <f t="shared" si="569"/>
        <v>771943395418.52612</v>
      </c>
      <c r="AH491" s="188">
        <f t="shared" si="569"/>
        <v>750502502597.83484</v>
      </c>
      <c r="AI491" s="188">
        <f t="shared" si="569"/>
        <v>737885451223.52783</v>
      </c>
      <c r="AJ491" s="188">
        <f t="shared" si="569"/>
        <v>683899134376.37134</v>
      </c>
      <c r="AK491" s="188">
        <f t="shared" si="569"/>
        <v>649441196684.68066</v>
      </c>
      <c r="AL491" s="188">
        <f t="shared" si="569"/>
        <v>660172056327.64551</v>
      </c>
      <c r="AM491" s="188">
        <f t="shared" si="569"/>
        <v>665138874719.60266</v>
      </c>
      <c r="AN491" s="188">
        <f t="shared" si="569"/>
        <v>669981825919.56714</v>
      </c>
      <c r="AO491" s="188">
        <f t="shared" si="569"/>
        <v>674696608430.07983</v>
      </c>
      <c r="AP491" s="188">
        <f t="shared" si="569"/>
        <v>679279914511.39514</v>
      </c>
      <c r="AQ491" s="188">
        <f t="shared" si="569"/>
        <v>683739769363.52124</v>
      </c>
      <c r="AR491" s="188">
        <f t="shared" si="569"/>
        <v>688084920735.89465</v>
      </c>
      <c r="AS491" s="188">
        <f t="shared" si="569"/>
        <v>692313292563.69971</v>
      </c>
      <c r="AT491" s="188">
        <f t="shared" si="569"/>
        <v>696420846119.67981</v>
      </c>
      <c r="AU491" s="188">
        <f t="shared" si="569"/>
        <v>700406370353.25293</v>
      </c>
      <c r="AV491" s="188">
        <f t="shared" ref="AV491:BM491" si="570">AV482*AV$467</f>
        <v>704269372059.03186</v>
      </c>
      <c r="AW491" s="188">
        <f t="shared" si="570"/>
        <v>708009419708.48877</v>
      </c>
      <c r="AX491" s="188">
        <f t="shared" si="570"/>
        <v>711625726247.98938</v>
      </c>
      <c r="AY491" s="188">
        <f t="shared" si="570"/>
        <v>715117665258.68127</v>
      </c>
      <c r="AZ491" s="188">
        <f t="shared" si="570"/>
        <v>718485435313.26331</v>
      </c>
      <c r="BA491" s="188">
        <f t="shared" si="570"/>
        <v>721729863850.30566</v>
      </c>
      <c r="BB491" s="188">
        <f t="shared" si="570"/>
        <v>724851536205.93298</v>
      </c>
      <c r="BC491" s="188">
        <f t="shared" si="570"/>
        <v>727850670137.52405</v>
      </c>
      <c r="BD491" s="188">
        <f t="shared" si="570"/>
        <v>730727651308.41382</v>
      </c>
      <c r="BE491" s="188">
        <f t="shared" si="570"/>
        <v>733483506204.76099</v>
      </c>
      <c r="BF491" s="188">
        <f t="shared" si="570"/>
        <v>736119892684.11719</v>
      </c>
      <c r="BG491" s="188">
        <f t="shared" si="570"/>
        <v>738638471088.82397</v>
      </c>
      <c r="BH491" s="188">
        <f t="shared" si="570"/>
        <v>741040648732.13672</v>
      </c>
      <c r="BI491" s="188">
        <f t="shared" si="570"/>
        <v>743271765533.25671</v>
      </c>
      <c r="BJ491" s="188">
        <f t="shared" si="570"/>
        <v>744817983628.28174</v>
      </c>
      <c r="BK491" s="188">
        <f t="shared" si="570"/>
        <v>745793138631.82935</v>
      </c>
      <c r="BL491" s="188">
        <f t="shared" si="570"/>
        <v>746769570359.76038</v>
      </c>
      <c r="BM491" s="188">
        <f t="shared" si="570"/>
        <v>747747280483.62964</v>
      </c>
      <c r="BN491" s="188">
        <f t="shared" ref="BN491:BP493" si="571">BN482*BN$467</f>
        <v>748726270677.18103</v>
      </c>
      <c r="BO491" s="188">
        <f t="shared" si="571"/>
        <v>749706542616.34888</v>
      </c>
      <c r="BP491" s="188">
        <f t="shared" si="571"/>
        <v>750688097979.26208</v>
      </c>
      <c r="BQ491" s="188">
        <f t="shared" ref="BQ491:CD491" si="572">BQ482*BQ$467</f>
        <v>751670938446.24707</v>
      </c>
      <c r="BR491" s="188">
        <f t="shared" si="572"/>
        <v>752655065699.82971</v>
      </c>
      <c r="BS491" s="188">
        <f t="shared" si="572"/>
        <v>753640481424.73901</v>
      </c>
      <c r="BT491" s="188">
        <f t="shared" si="572"/>
        <v>754627187307.90979</v>
      </c>
      <c r="BU491" s="188">
        <f t="shared" si="572"/>
        <v>755615185038.48486</v>
      </c>
      <c r="BV491" s="188">
        <f t="shared" si="572"/>
        <v>756604476307.81921</v>
      </c>
      <c r="BW491" s="188">
        <f t="shared" si="572"/>
        <v>757595062809.4823</v>
      </c>
      <c r="BX491" s="188">
        <f t="shared" si="572"/>
        <v>758586946239.26038</v>
      </c>
      <c r="BY491" s="188">
        <f t="shared" si="572"/>
        <v>759580128295.16003</v>
      </c>
      <c r="BZ491" s="188">
        <f t="shared" si="572"/>
        <v>760574610677.4115</v>
      </c>
      <c r="CA491" s="188">
        <f t="shared" si="572"/>
        <v>761570395088.47021</v>
      </c>
      <c r="CB491" s="188">
        <f t="shared" si="572"/>
        <v>762567483233.02124</v>
      </c>
      <c r="CC491" s="188">
        <f t="shared" si="572"/>
        <v>763565876817.98132</v>
      </c>
      <c r="CD491" s="188">
        <f t="shared" si="572"/>
        <v>764565577552.50171</v>
      </c>
    </row>
    <row r="492" spans="2:86" outlineLevel="1">
      <c r="B492" s="72"/>
      <c r="D492" t="s">
        <v>12</v>
      </c>
      <c r="G492" s="59"/>
      <c r="J492" t="s">
        <v>4</v>
      </c>
      <c r="P492" s="188">
        <f t="shared" ref="P492:AU493" si="573">P483*P$467</f>
        <v>0</v>
      </c>
      <c r="Q492" s="188">
        <f t="shared" si="573"/>
        <v>0</v>
      </c>
      <c r="R492" s="188">
        <f t="shared" si="573"/>
        <v>0</v>
      </c>
      <c r="S492" s="188">
        <f t="shared" si="573"/>
        <v>0</v>
      </c>
      <c r="T492" s="188">
        <f t="shared" si="573"/>
        <v>0</v>
      </c>
      <c r="U492" s="188">
        <f t="shared" si="573"/>
        <v>2489107.8392475485</v>
      </c>
      <c r="V492" s="188">
        <f t="shared" si="573"/>
        <v>92324873.583996266</v>
      </c>
      <c r="W492" s="188">
        <f t="shared" si="573"/>
        <v>488805260.67126215</v>
      </c>
      <c r="X492" s="188">
        <f t="shared" si="573"/>
        <v>1675065653.0111566</v>
      </c>
      <c r="Y492" s="188">
        <f t="shared" si="573"/>
        <v>4558986380.6889763</v>
      </c>
      <c r="Z492" s="188">
        <f t="shared" si="573"/>
        <v>12510136767.995607</v>
      </c>
      <c r="AA492" s="188">
        <f t="shared" si="573"/>
        <v>31230470366.715061</v>
      </c>
      <c r="AB492" s="188">
        <f t="shared" si="573"/>
        <v>58910722465.280357</v>
      </c>
      <c r="AC492" s="188">
        <f t="shared" si="573"/>
        <v>96456244822.64183</v>
      </c>
      <c r="AD492" s="188">
        <f t="shared" si="573"/>
        <v>122937924064.44339</v>
      </c>
      <c r="AE492" s="188">
        <f t="shared" si="573"/>
        <v>137461118185.65491</v>
      </c>
      <c r="AF492" s="188">
        <f t="shared" si="573"/>
        <v>136045015176.4521</v>
      </c>
      <c r="AG492" s="188">
        <f t="shared" si="573"/>
        <v>136225305073.85759</v>
      </c>
      <c r="AH492" s="188">
        <f t="shared" si="573"/>
        <v>132441618105.50029</v>
      </c>
      <c r="AI492" s="188">
        <f t="shared" si="573"/>
        <v>130215079627.68141</v>
      </c>
      <c r="AJ492" s="188">
        <f t="shared" si="573"/>
        <v>120688082537.00671</v>
      </c>
      <c r="AK492" s="188">
        <f t="shared" si="573"/>
        <v>114607270003.17896</v>
      </c>
      <c r="AL492" s="188">
        <f t="shared" si="573"/>
        <v>116500951116.64334</v>
      </c>
      <c r="AM492" s="188">
        <f t="shared" si="573"/>
        <v>117377448479.9299</v>
      </c>
      <c r="AN492" s="188">
        <f t="shared" si="573"/>
        <v>118232086926.98245</v>
      </c>
      <c r="AO492" s="188">
        <f t="shared" si="573"/>
        <v>119064107370.0141</v>
      </c>
      <c r="AP492" s="188">
        <f t="shared" si="573"/>
        <v>119872926090.24623</v>
      </c>
      <c r="AQ492" s="188">
        <f t="shared" si="573"/>
        <v>120659959299.44496</v>
      </c>
      <c r="AR492" s="188">
        <f t="shared" si="573"/>
        <v>121426750718.09908</v>
      </c>
      <c r="AS492" s="188">
        <f t="shared" si="573"/>
        <v>122172933981.82939</v>
      </c>
      <c r="AT492" s="188">
        <f t="shared" si="573"/>
        <v>122897796374.06117</v>
      </c>
      <c r="AU492" s="188">
        <f t="shared" si="573"/>
        <v>123601124179.98582</v>
      </c>
      <c r="AV492" s="188">
        <f t="shared" ref="AV492:BM493" si="574">AV483*AV$467</f>
        <v>124282830363.35858</v>
      </c>
      <c r="AW492" s="188">
        <f t="shared" si="574"/>
        <v>124942838772.08627</v>
      </c>
      <c r="AX492" s="188">
        <f t="shared" si="574"/>
        <v>125581010514.35109</v>
      </c>
      <c r="AY492" s="188">
        <f t="shared" si="574"/>
        <v>126197235045.64966</v>
      </c>
      <c r="AZ492" s="188">
        <f t="shared" si="574"/>
        <v>126791547408.22296</v>
      </c>
      <c r="BA492" s="188">
        <f t="shared" si="574"/>
        <v>127364093620.6422</v>
      </c>
      <c r="BB492" s="188">
        <f t="shared" si="574"/>
        <v>127914976977.51759</v>
      </c>
      <c r="BC492" s="188">
        <f t="shared" si="574"/>
        <v>128444235906.62192</v>
      </c>
      <c r="BD492" s="188">
        <f t="shared" si="574"/>
        <v>128951938466.1907</v>
      </c>
      <c r="BE492" s="188">
        <f t="shared" si="574"/>
        <v>129438265800.84019</v>
      </c>
      <c r="BF492" s="188">
        <f t="shared" si="574"/>
        <v>129903510473.66776</v>
      </c>
      <c r="BG492" s="188">
        <f t="shared" si="574"/>
        <v>130347965486.26309</v>
      </c>
      <c r="BH492" s="188">
        <f t="shared" si="574"/>
        <v>130771879188.02414</v>
      </c>
      <c r="BI492" s="188">
        <f t="shared" si="574"/>
        <v>131165605682.33943</v>
      </c>
      <c r="BJ492" s="188">
        <f t="shared" si="574"/>
        <v>131438467699.10857</v>
      </c>
      <c r="BK492" s="188">
        <f t="shared" si="574"/>
        <v>131610553876.20522</v>
      </c>
      <c r="BL492" s="188">
        <f t="shared" si="574"/>
        <v>131782865357.6048</v>
      </c>
      <c r="BM492" s="188">
        <f t="shared" si="574"/>
        <v>131955402438.28761</v>
      </c>
      <c r="BN492" s="188">
        <f t="shared" si="571"/>
        <v>132128165413.62019</v>
      </c>
      <c r="BO492" s="188">
        <f t="shared" si="571"/>
        <v>132301154579.35571</v>
      </c>
      <c r="BP492" s="188">
        <f t="shared" si="571"/>
        <v>132474370231.63452</v>
      </c>
      <c r="BQ492" s="188">
        <f t="shared" ref="BQ492:CD493" si="575">BQ483*BQ$467</f>
        <v>132647812666.9848</v>
      </c>
      <c r="BR492" s="188">
        <f t="shared" si="575"/>
        <v>132821482182.32292</v>
      </c>
      <c r="BS492" s="188">
        <f t="shared" si="575"/>
        <v>132995379074.95398</v>
      </c>
      <c r="BT492" s="188">
        <f t="shared" si="575"/>
        <v>133169503642.57233</v>
      </c>
      <c r="BU492" s="188">
        <f t="shared" si="575"/>
        <v>133343856183.26205</v>
      </c>
      <c r="BV492" s="188">
        <f t="shared" si="575"/>
        <v>133518436995.49754</v>
      </c>
      <c r="BW492" s="188">
        <f t="shared" si="575"/>
        <v>133693246378.14397</v>
      </c>
      <c r="BX492" s="188">
        <f t="shared" si="575"/>
        <v>133868284630.45773</v>
      </c>
      <c r="BY492" s="188">
        <f t="shared" si="575"/>
        <v>134043552052.0871</v>
      </c>
      <c r="BZ492" s="188">
        <f t="shared" si="575"/>
        <v>134219048943.07263</v>
      </c>
      <c r="CA492" s="188">
        <f t="shared" si="575"/>
        <v>134394775603.8477</v>
      </c>
      <c r="CB492" s="188">
        <f t="shared" si="575"/>
        <v>134570732335.23907</v>
      </c>
      <c r="CC492" s="188">
        <f t="shared" si="575"/>
        <v>134746919438.46732</v>
      </c>
      <c r="CD492" s="188">
        <f t="shared" si="575"/>
        <v>134923337215.14738</v>
      </c>
    </row>
    <row r="493" spans="2:86" outlineLevel="1">
      <c r="B493" s="72"/>
      <c r="D493" t="s">
        <v>532</v>
      </c>
      <c r="G493" s="59"/>
      <c r="J493" t="s">
        <v>4</v>
      </c>
      <c r="P493" s="188">
        <f t="shared" si="573"/>
        <v>0</v>
      </c>
      <c r="Q493" s="188">
        <f t="shared" si="573"/>
        <v>0</v>
      </c>
      <c r="R493" s="188">
        <f t="shared" si="573"/>
        <v>0</v>
      </c>
      <c r="S493" s="188">
        <f t="shared" si="573"/>
        <v>0</v>
      </c>
      <c r="T493" s="188">
        <f t="shared" si="573"/>
        <v>0</v>
      </c>
      <c r="U493" s="188">
        <f t="shared" si="573"/>
        <v>0</v>
      </c>
      <c r="V493" s="188">
        <f t="shared" si="573"/>
        <v>0</v>
      </c>
      <c r="W493" s="188">
        <f t="shared" si="573"/>
        <v>0</v>
      </c>
      <c r="X493" s="188">
        <f t="shared" si="573"/>
        <v>0</v>
      </c>
      <c r="Y493" s="188">
        <f t="shared" si="573"/>
        <v>0</v>
      </c>
      <c r="Z493" s="188">
        <f t="shared" si="573"/>
        <v>4612882289.0839252</v>
      </c>
      <c r="AA493" s="188">
        <f t="shared" si="573"/>
        <v>62795851943.797035</v>
      </c>
      <c r="AB493" s="188">
        <f t="shared" si="573"/>
        <v>195770388680.35242</v>
      </c>
      <c r="AC493" s="188">
        <f t="shared" si="573"/>
        <v>438562067963.13416</v>
      </c>
      <c r="AD493" s="188">
        <f t="shared" si="573"/>
        <v>839309944116.35681</v>
      </c>
      <c r="AE493" s="188">
        <f t="shared" si="573"/>
        <v>1266288462309.0264</v>
      </c>
      <c r="AF493" s="188">
        <f t="shared" si="573"/>
        <v>1606202259244.3823</v>
      </c>
      <c r="AG493" s="188">
        <f t="shared" si="573"/>
        <v>1916978787319.0166</v>
      </c>
      <c r="AH493" s="188">
        <f t="shared" si="573"/>
        <v>2192762794160.7661</v>
      </c>
      <c r="AI493" s="188">
        <f t="shared" si="573"/>
        <v>2373944616545.3188</v>
      </c>
      <c r="AJ493" s="188">
        <f t="shared" si="573"/>
        <v>2569565321033.2539</v>
      </c>
      <c r="AK493" s="188">
        <f t="shared" si="573"/>
        <v>2721438407224.9058</v>
      </c>
      <c r="AL493" s="188">
        <f t="shared" si="573"/>
        <v>2766405332212.0859</v>
      </c>
      <c r="AM493" s="188">
        <f t="shared" si="573"/>
        <v>2787218441085.6606</v>
      </c>
      <c r="AN493" s="188">
        <f t="shared" si="573"/>
        <v>2807512493060.1592</v>
      </c>
      <c r="AO493" s="188">
        <f t="shared" si="573"/>
        <v>2827269463008.0498</v>
      </c>
      <c r="AP493" s="188">
        <f t="shared" si="573"/>
        <v>2846475490074.7549</v>
      </c>
      <c r="AQ493" s="188">
        <f t="shared" si="573"/>
        <v>2865164203305.7349</v>
      </c>
      <c r="AR493" s="188">
        <f t="shared" si="573"/>
        <v>2883372259539.8452</v>
      </c>
      <c r="AS493" s="188">
        <f t="shared" si="573"/>
        <v>2901090959171.0972</v>
      </c>
      <c r="AT493" s="188">
        <f t="shared" si="573"/>
        <v>2918303378192.3145</v>
      </c>
      <c r="AU493" s="188">
        <f t="shared" si="573"/>
        <v>2935004441779.812</v>
      </c>
      <c r="AV493" s="188">
        <f t="shared" si="574"/>
        <v>2951192083190.5347</v>
      </c>
      <c r="AW493" s="188">
        <f t="shared" si="574"/>
        <v>2966864494134.0386</v>
      </c>
      <c r="AX493" s="188">
        <f t="shared" si="574"/>
        <v>2982018376516.5166</v>
      </c>
      <c r="AY493" s="188">
        <f t="shared" si="574"/>
        <v>2996651105373.103</v>
      </c>
      <c r="AZ493" s="188">
        <f t="shared" si="574"/>
        <v>3010763512808.9546</v>
      </c>
      <c r="BA493" s="188">
        <f t="shared" si="574"/>
        <v>3024359066148.1597</v>
      </c>
      <c r="BB493" s="188">
        <f t="shared" si="574"/>
        <v>3037440218201.2549</v>
      </c>
      <c r="BC493" s="188">
        <f t="shared" si="574"/>
        <v>3050007881465.4722</v>
      </c>
      <c r="BD493" s="188">
        <f t="shared" si="574"/>
        <v>3062063672036.3369</v>
      </c>
      <c r="BE493" s="188">
        <f t="shared" si="574"/>
        <v>3073611891333.0864</v>
      </c>
      <c r="BF493" s="188">
        <f t="shared" si="574"/>
        <v>3084659486493.1016</v>
      </c>
      <c r="BG493" s="188">
        <f t="shared" si="574"/>
        <v>3095213415066.106</v>
      </c>
      <c r="BH493" s="188">
        <f t="shared" si="574"/>
        <v>3105279574300.9385</v>
      </c>
      <c r="BI493" s="188">
        <f t="shared" si="574"/>
        <v>3114628914910.3247</v>
      </c>
      <c r="BJ493" s="188">
        <f t="shared" si="574"/>
        <v>3121108234872.2065</v>
      </c>
      <c r="BK493" s="188">
        <f t="shared" si="574"/>
        <v>3125194554454.6406</v>
      </c>
      <c r="BL493" s="188">
        <f t="shared" si="574"/>
        <v>3129286224062.2813</v>
      </c>
      <c r="BM493" s="188">
        <f t="shared" si="574"/>
        <v>3133383250699.6636</v>
      </c>
      <c r="BN493" s="188">
        <f t="shared" si="571"/>
        <v>3137485641380.4946</v>
      </c>
      <c r="BO493" s="188">
        <f t="shared" si="571"/>
        <v>3141593403127.6626</v>
      </c>
      <c r="BP493" s="188">
        <f t="shared" si="571"/>
        <v>3145706542973.25</v>
      </c>
      <c r="BQ493" s="188">
        <f t="shared" si="575"/>
        <v>3149825067958.5479</v>
      </c>
      <c r="BR493" s="188">
        <f t="shared" si="575"/>
        <v>3153948985134.0659</v>
      </c>
      <c r="BS493" s="188">
        <f t="shared" si="575"/>
        <v>3158078301559.543</v>
      </c>
      <c r="BT493" s="188">
        <f t="shared" si="575"/>
        <v>3162213024303.9629</v>
      </c>
      <c r="BU493" s="188">
        <f t="shared" si="575"/>
        <v>3166353160445.5625</v>
      </c>
      <c r="BV493" s="188">
        <f t="shared" si="575"/>
        <v>3170498717071.8481</v>
      </c>
      <c r="BW493" s="188">
        <f t="shared" si="575"/>
        <v>3174649701279.6045</v>
      </c>
      <c r="BX493" s="188">
        <f t="shared" si="575"/>
        <v>3178806120174.9067</v>
      </c>
      <c r="BY493" s="188">
        <f t="shared" si="575"/>
        <v>3182967980873.1343</v>
      </c>
      <c r="BZ493" s="188">
        <f t="shared" si="575"/>
        <v>3187135290498.9844</v>
      </c>
      <c r="CA493" s="188">
        <f t="shared" si="575"/>
        <v>3191308056186.4785</v>
      </c>
      <c r="CB493" s="188">
        <f t="shared" si="575"/>
        <v>3195486285078.9819</v>
      </c>
      <c r="CC493" s="188">
        <f t="shared" si="575"/>
        <v>3199669984329.2104</v>
      </c>
      <c r="CD493" s="188">
        <f t="shared" si="575"/>
        <v>3203859161099.2446</v>
      </c>
    </row>
    <row r="494" spans="2:86" ht="12" outlineLevel="1">
      <c r="D494" s="67" t="s">
        <v>110</v>
      </c>
      <c r="K494" s="97" t="str">
        <f>IF(AND(P494:BM494),"ok","error")</f>
        <v>ok</v>
      </c>
      <c r="P494" s="181" t="b">
        <f>(ROUND(SUM(P488:P490,P491:P493)-P467,0)=0)</f>
        <v>1</v>
      </c>
      <c r="Q494" s="181" t="b">
        <f t="shared" ref="Q494:CB494" si="576">(ROUND(SUM(Q488:Q490,Q491:Q493)-Q467,0)=0)</f>
        <v>1</v>
      </c>
      <c r="R494" s="181" t="b">
        <f t="shared" si="576"/>
        <v>1</v>
      </c>
      <c r="S494" s="181" t="b">
        <f t="shared" si="576"/>
        <v>1</v>
      </c>
      <c r="T494" s="181" t="b">
        <f t="shared" si="576"/>
        <v>1</v>
      </c>
      <c r="U494" s="181" t="b">
        <f t="shared" si="576"/>
        <v>1</v>
      </c>
      <c r="V494" s="181" t="b">
        <f t="shared" si="576"/>
        <v>1</v>
      </c>
      <c r="W494" s="181" t="b">
        <f t="shared" si="576"/>
        <v>1</v>
      </c>
      <c r="X494" s="181" t="b">
        <f t="shared" si="576"/>
        <v>1</v>
      </c>
      <c r="Y494" s="181" t="b">
        <f t="shared" si="576"/>
        <v>1</v>
      </c>
      <c r="Z494" s="181" t="b">
        <f t="shared" si="576"/>
        <v>1</v>
      </c>
      <c r="AA494" s="181" t="b">
        <f t="shared" si="576"/>
        <v>1</v>
      </c>
      <c r="AB494" s="181" t="b">
        <f t="shared" si="576"/>
        <v>1</v>
      </c>
      <c r="AC494" s="181" t="b">
        <f t="shared" si="576"/>
        <v>1</v>
      </c>
      <c r="AD494" s="181" t="b">
        <f t="shared" si="576"/>
        <v>1</v>
      </c>
      <c r="AE494" s="181" t="b">
        <f t="shared" si="576"/>
        <v>1</v>
      </c>
      <c r="AF494" s="181" t="b">
        <f t="shared" si="576"/>
        <v>1</v>
      </c>
      <c r="AG494" s="181" t="b">
        <f t="shared" si="576"/>
        <v>1</v>
      </c>
      <c r="AH494" s="181" t="b">
        <f t="shared" si="576"/>
        <v>1</v>
      </c>
      <c r="AI494" s="181" t="b">
        <f t="shared" si="576"/>
        <v>1</v>
      </c>
      <c r="AJ494" s="181" t="b">
        <f t="shared" si="576"/>
        <v>1</v>
      </c>
      <c r="AK494" s="181" t="b">
        <f t="shared" si="576"/>
        <v>1</v>
      </c>
      <c r="AL494" s="181" t="b">
        <f t="shared" si="576"/>
        <v>1</v>
      </c>
      <c r="AM494" s="181" t="b">
        <f t="shared" si="576"/>
        <v>1</v>
      </c>
      <c r="AN494" s="181" t="b">
        <f t="shared" si="576"/>
        <v>1</v>
      </c>
      <c r="AO494" s="181" t="b">
        <f t="shared" si="576"/>
        <v>1</v>
      </c>
      <c r="AP494" s="181" t="b">
        <f t="shared" si="576"/>
        <v>1</v>
      </c>
      <c r="AQ494" s="181" t="b">
        <f t="shared" si="576"/>
        <v>1</v>
      </c>
      <c r="AR494" s="181" t="b">
        <f t="shared" si="576"/>
        <v>1</v>
      </c>
      <c r="AS494" s="181" t="b">
        <f t="shared" si="576"/>
        <v>1</v>
      </c>
      <c r="AT494" s="181" t="b">
        <f t="shared" si="576"/>
        <v>1</v>
      </c>
      <c r="AU494" s="181" t="b">
        <f t="shared" si="576"/>
        <v>1</v>
      </c>
      <c r="AV494" s="181" t="b">
        <f t="shared" si="576"/>
        <v>1</v>
      </c>
      <c r="AW494" s="181" t="b">
        <f t="shared" si="576"/>
        <v>1</v>
      </c>
      <c r="AX494" s="181" t="b">
        <f t="shared" si="576"/>
        <v>1</v>
      </c>
      <c r="AY494" s="181" t="b">
        <f t="shared" si="576"/>
        <v>1</v>
      </c>
      <c r="AZ494" s="181" t="b">
        <f t="shared" si="576"/>
        <v>1</v>
      </c>
      <c r="BA494" s="181" t="b">
        <f t="shared" si="576"/>
        <v>1</v>
      </c>
      <c r="BB494" s="181" t="b">
        <f t="shared" si="576"/>
        <v>1</v>
      </c>
      <c r="BC494" s="181" t="b">
        <f t="shared" si="576"/>
        <v>1</v>
      </c>
      <c r="BD494" s="181" t="b">
        <f t="shared" si="576"/>
        <v>1</v>
      </c>
      <c r="BE494" s="181" t="b">
        <f t="shared" si="576"/>
        <v>1</v>
      </c>
      <c r="BF494" s="181" t="b">
        <f t="shared" si="576"/>
        <v>1</v>
      </c>
      <c r="BG494" s="181" t="b">
        <f t="shared" si="576"/>
        <v>1</v>
      </c>
      <c r="BH494" s="181" t="b">
        <f t="shared" si="576"/>
        <v>1</v>
      </c>
      <c r="BI494" s="181" t="b">
        <f t="shared" si="576"/>
        <v>1</v>
      </c>
      <c r="BJ494" s="181" t="b">
        <f t="shared" si="576"/>
        <v>1</v>
      </c>
      <c r="BK494" s="181" t="b">
        <f t="shared" si="576"/>
        <v>1</v>
      </c>
      <c r="BL494" s="181" t="b">
        <f t="shared" si="576"/>
        <v>1</v>
      </c>
      <c r="BM494" s="181" t="b">
        <f t="shared" si="576"/>
        <v>1</v>
      </c>
      <c r="BN494" s="181" t="b">
        <f t="shared" si="576"/>
        <v>1</v>
      </c>
      <c r="BO494" s="181" t="b">
        <f t="shared" si="576"/>
        <v>1</v>
      </c>
      <c r="BP494" s="181" t="b">
        <f t="shared" si="576"/>
        <v>1</v>
      </c>
      <c r="BQ494" s="181" t="b">
        <f t="shared" si="576"/>
        <v>1</v>
      </c>
      <c r="BR494" s="181" t="b">
        <f t="shared" si="576"/>
        <v>1</v>
      </c>
      <c r="BS494" s="181" t="b">
        <f t="shared" si="576"/>
        <v>1</v>
      </c>
      <c r="BT494" s="181" t="b">
        <f t="shared" si="576"/>
        <v>1</v>
      </c>
      <c r="BU494" s="181" t="b">
        <f t="shared" si="576"/>
        <v>1</v>
      </c>
      <c r="BV494" s="181" t="b">
        <f t="shared" si="576"/>
        <v>1</v>
      </c>
      <c r="BW494" s="181" t="b">
        <f t="shared" si="576"/>
        <v>1</v>
      </c>
      <c r="BX494" s="181" t="b">
        <f t="shared" si="576"/>
        <v>1</v>
      </c>
      <c r="BY494" s="181" t="b">
        <f t="shared" si="576"/>
        <v>1</v>
      </c>
      <c r="BZ494" s="181" t="b">
        <f t="shared" si="576"/>
        <v>1</v>
      </c>
      <c r="CA494" s="181" t="b">
        <f t="shared" si="576"/>
        <v>1</v>
      </c>
      <c r="CB494" s="181" t="b">
        <f t="shared" si="576"/>
        <v>1</v>
      </c>
      <c r="CC494" s="181" t="b">
        <f>(ROUND(SUM(CC488:CC490,CC491:CC493)-CC467,0)=0)</f>
        <v>1</v>
      </c>
      <c r="CD494" s="181" t="b">
        <f>(ROUND(SUM(CD488:CD490,CD491:CD493)-CD467,0)=0)</f>
        <v>1</v>
      </c>
    </row>
    <row r="495" spans="2:86" ht="12" outlineLevel="1">
      <c r="D495" s="67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  <c r="AS495" s="181"/>
      <c r="AT495" s="181"/>
      <c r="AU495" s="181"/>
      <c r="AV495" s="181"/>
      <c r="AW495" s="181"/>
      <c r="AX495" s="181"/>
      <c r="AY495" s="181"/>
      <c r="AZ495" s="181"/>
      <c r="BA495" s="181"/>
      <c r="BB495" s="181"/>
      <c r="BC495" s="181"/>
      <c r="BD495" s="181"/>
      <c r="BE495" s="181"/>
      <c r="BF495" s="181"/>
      <c r="BG495" s="181"/>
      <c r="BH495" s="181"/>
      <c r="BI495" s="181"/>
      <c r="BJ495" s="181"/>
      <c r="BK495" s="181"/>
      <c r="BL495" s="181"/>
      <c r="BM495" s="181"/>
      <c r="BN495" s="181"/>
      <c r="BO495" s="181"/>
      <c r="BP495" s="181"/>
      <c r="BQ495" s="181"/>
      <c r="BR495" s="181"/>
      <c r="BS495" s="181"/>
      <c r="BT495" s="181"/>
      <c r="BU495" s="181"/>
      <c r="BV495" s="181"/>
      <c r="BW495" s="181"/>
      <c r="BX495" s="181"/>
      <c r="BY495" s="181"/>
      <c r="BZ495" s="181"/>
      <c r="CA495" s="181"/>
      <c r="CB495" s="181"/>
      <c r="CC495" s="181"/>
      <c r="CD495" s="181"/>
    </row>
    <row r="496" spans="2:86" ht="12" outlineLevel="1">
      <c r="C496" s="72" t="s">
        <v>564</v>
      </c>
      <c r="D496" s="67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  <c r="AS496" s="181"/>
      <c r="AT496" s="181"/>
      <c r="AU496" s="181"/>
      <c r="AV496" s="181"/>
      <c r="AW496" s="181"/>
      <c r="AX496" s="181"/>
      <c r="AY496" s="181"/>
      <c r="AZ496" s="181"/>
      <c r="BA496" s="181"/>
      <c r="BB496" s="181"/>
      <c r="BC496" s="181"/>
      <c r="BD496" s="181"/>
      <c r="BE496" s="181"/>
      <c r="BF496" s="181"/>
      <c r="BG496" s="181"/>
      <c r="BH496" s="181"/>
      <c r="BI496" s="181"/>
      <c r="BJ496" s="181"/>
      <c r="BK496" s="181"/>
      <c r="BL496" s="181"/>
      <c r="BM496" s="181"/>
      <c r="BN496" s="181"/>
      <c r="BO496" s="181"/>
      <c r="BP496" s="181"/>
      <c r="BQ496" s="181"/>
      <c r="BR496" s="181"/>
      <c r="BS496" s="181"/>
      <c r="BT496" s="181"/>
      <c r="BU496" s="181"/>
      <c r="BV496" s="181"/>
      <c r="BW496" s="181"/>
      <c r="BX496" s="181"/>
      <c r="BY496" s="181"/>
      <c r="BZ496" s="181"/>
      <c r="CA496" s="181"/>
      <c r="CB496" s="181"/>
      <c r="CC496" s="181"/>
      <c r="CD496" s="181"/>
    </row>
    <row r="497" spans="2:86" ht="12" outlineLevel="1">
      <c r="D497" t="s">
        <v>568</v>
      </c>
      <c r="G497" s="59" t="s">
        <v>570</v>
      </c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282">
        <v>0.38</v>
      </c>
      <c r="AA497" s="282">
        <v>0.2</v>
      </c>
      <c r="AB497" s="329">
        <f t="shared" ref="AB497:AK497" si="577">1-SUM(AB498:AB499)</f>
        <v>0.10000000000000009</v>
      </c>
      <c r="AC497" s="329">
        <f t="shared" si="577"/>
        <v>5.9999999999999942E-2</v>
      </c>
      <c r="AD497" s="329">
        <f t="shared" si="577"/>
        <v>7.0000000000000062E-2</v>
      </c>
      <c r="AE497" s="329">
        <f t="shared" si="577"/>
        <v>5.9999999999999942E-2</v>
      </c>
      <c r="AF497" s="329">
        <f t="shared" si="577"/>
        <v>5.0000000000000044E-2</v>
      </c>
      <c r="AG497" s="329">
        <f t="shared" si="577"/>
        <v>4.0000000000000036E-2</v>
      </c>
      <c r="AH497" s="329">
        <f t="shared" si="577"/>
        <v>3.0000000000000027E-2</v>
      </c>
      <c r="AI497" s="329">
        <f t="shared" si="577"/>
        <v>2.0000000000000018E-2</v>
      </c>
      <c r="AJ497" s="329">
        <f t="shared" si="577"/>
        <v>2.0000000000000018E-2</v>
      </c>
      <c r="AK497" s="329">
        <f t="shared" si="577"/>
        <v>1.0000000000000009E-2</v>
      </c>
      <c r="AL497" s="171">
        <f t="shared" ref="AL497:CD497" si="578">AK497</f>
        <v>1.0000000000000009E-2</v>
      </c>
      <c r="AM497" s="171">
        <f t="shared" si="578"/>
        <v>1.0000000000000009E-2</v>
      </c>
      <c r="AN497" s="171">
        <f t="shared" si="578"/>
        <v>1.0000000000000009E-2</v>
      </c>
      <c r="AO497" s="171">
        <f t="shared" si="578"/>
        <v>1.0000000000000009E-2</v>
      </c>
      <c r="AP497" s="171">
        <f t="shared" si="578"/>
        <v>1.0000000000000009E-2</v>
      </c>
      <c r="AQ497" s="171">
        <f t="shared" si="578"/>
        <v>1.0000000000000009E-2</v>
      </c>
      <c r="AR497" s="171">
        <f t="shared" si="578"/>
        <v>1.0000000000000009E-2</v>
      </c>
      <c r="AS497" s="171">
        <f t="shared" si="578"/>
        <v>1.0000000000000009E-2</v>
      </c>
      <c r="AT497" s="171">
        <f t="shared" si="578"/>
        <v>1.0000000000000009E-2</v>
      </c>
      <c r="AU497" s="171">
        <f t="shared" si="578"/>
        <v>1.0000000000000009E-2</v>
      </c>
      <c r="AV497" s="171">
        <f t="shared" si="578"/>
        <v>1.0000000000000009E-2</v>
      </c>
      <c r="AW497" s="171">
        <f t="shared" si="578"/>
        <v>1.0000000000000009E-2</v>
      </c>
      <c r="AX497" s="171">
        <f t="shared" si="578"/>
        <v>1.0000000000000009E-2</v>
      </c>
      <c r="AY497" s="171">
        <f t="shared" si="578"/>
        <v>1.0000000000000009E-2</v>
      </c>
      <c r="AZ497" s="171">
        <f t="shared" si="578"/>
        <v>1.0000000000000009E-2</v>
      </c>
      <c r="BA497" s="171">
        <f t="shared" si="578"/>
        <v>1.0000000000000009E-2</v>
      </c>
      <c r="BB497" s="171">
        <f t="shared" si="578"/>
        <v>1.0000000000000009E-2</v>
      </c>
      <c r="BC497" s="171">
        <f t="shared" si="578"/>
        <v>1.0000000000000009E-2</v>
      </c>
      <c r="BD497" s="171">
        <f t="shared" si="578"/>
        <v>1.0000000000000009E-2</v>
      </c>
      <c r="BE497" s="171">
        <f t="shared" si="578"/>
        <v>1.0000000000000009E-2</v>
      </c>
      <c r="BF497" s="171">
        <f t="shared" si="578"/>
        <v>1.0000000000000009E-2</v>
      </c>
      <c r="BG497" s="171">
        <f t="shared" si="578"/>
        <v>1.0000000000000009E-2</v>
      </c>
      <c r="BH497" s="171">
        <f t="shared" si="578"/>
        <v>1.0000000000000009E-2</v>
      </c>
      <c r="BI497" s="171">
        <f t="shared" si="578"/>
        <v>1.0000000000000009E-2</v>
      </c>
      <c r="BJ497" s="171">
        <f t="shared" si="578"/>
        <v>1.0000000000000009E-2</v>
      </c>
      <c r="BK497" s="171">
        <f t="shared" si="578"/>
        <v>1.0000000000000009E-2</v>
      </c>
      <c r="BL497" s="171">
        <f t="shared" si="578"/>
        <v>1.0000000000000009E-2</v>
      </c>
      <c r="BM497" s="171">
        <f t="shared" si="578"/>
        <v>1.0000000000000009E-2</v>
      </c>
      <c r="BN497" s="171">
        <f t="shared" si="578"/>
        <v>1.0000000000000009E-2</v>
      </c>
      <c r="BO497" s="171">
        <f t="shared" si="578"/>
        <v>1.0000000000000009E-2</v>
      </c>
      <c r="BP497" s="171">
        <f t="shared" si="578"/>
        <v>1.0000000000000009E-2</v>
      </c>
      <c r="BQ497" s="171">
        <f t="shared" si="578"/>
        <v>1.0000000000000009E-2</v>
      </c>
      <c r="BR497" s="171">
        <f t="shared" si="578"/>
        <v>1.0000000000000009E-2</v>
      </c>
      <c r="BS497" s="171">
        <f t="shared" si="578"/>
        <v>1.0000000000000009E-2</v>
      </c>
      <c r="BT497" s="171">
        <f t="shared" si="578"/>
        <v>1.0000000000000009E-2</v>
      </c>
      <c r="BU497" s="171">
        <f t="shared" si="578"/>
        <v>1.0000000000000009E-2</v>
      </c>
      <c r="BV497" s="171">
        <f t="shared" si="578"/>
        <v>1.0000000000000009E-2</v>
      </c>
      <c r="BW497" s="171">
        <f t="shared" si="578"/>
        <v>1.0000000000000009E-2</v>
      </c>
      <c r="BX497" s="171">
        <f t="shared" si="578"/>
        <v>1.0000000000000009E-2</v>
      </c>
      <c r="BY497" s="171">
        <f t="shared" si="578"/>
        <v>1.0000000000000009E-2</v>
      </c>
      <c r="BZ497" s="171">
        <f t="shared" si="578"/>
        <v>1.0000000000000009E-2</v>
      </c>
      <c r="CA497" s="171">
        <f t="shared" si="578"/>
        <v>1.0000000000000009E-2</v>
      </c>
      <c r="CB497" s="171">
        <f t="shared" si="578"/>
        <v>1.0000000000000009E-2</v>
      </c>
      <c r="CC497" s="171">
        <f t="shared" si="578"/>
        <v>1.0000000000000009E-2</v>
      </c>
      <c r="CD497" s="171">
        <f t="shared" si="578"/>
        <v>1.0000000000000009E-2</v>
      </c>
    </row>
    <row r="498" spans="2:86" ht="12" outlineLevel="1">
      <c r="D498" t="s">
        <v>569</v>
      </c>
      <c r="G498" s="59" t="s">
        <v>570</v>
      </c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282">
        <v>0.59</v>
      </c>
      <c r="AA498" s="282">
        <v>0.69</v>
      </c>
      <c r="AB498" s="203">
        <v>0.72</v>
      </c>
      <c r="AC498" s="203">
        <v>0.67</v>
      </c>
      <c r="AD498" s="203">
        <v>0.57999999999999996</v>
      </c>
      <c r="AE498" s="203">
        <v>0.54</v>
      </c>
      <c r="AF498" s="203">
        <v>0.5</v>
      </c>
      <c r="AG498" s="203">
        <v>0.47</v>
      </c>
      <c r="AH498" s="203">
        <v>0.44</v>
      </c>
      <c r="AI498" s="203">
        <v>0.42</v>
      </c>
      <c r="AJ498" s="203">
        <v>0.39</v>
      </c>
      <c r="AK498" s="203">
        <v>0.37</v>
      </c>
      <c r="AL498" s="171">
        <f t="shared" ref="AL498:CD498" si="579">AK498</f>
        <v>0.37</v>
      </c>
      <c r="AM498" s="171">
        <f t="shared" si="579"/>
        <v>0.37</v>
      </c>
      <c r="AN498" s="171">
        <f t="shared" si="579"/>
        <v>0.37</v>
      </c>
      <c r="AO498" s="171">
        <f t="shared" si="579"/>
        <v>0.37</v>
      </c>
      <c r="AP498" s="171">
        <f t="shared" si="579"/>
        <v>0.37</v>
      </c>
      <c r="AQ498" s="171">
        <f t="shared" si="579"/>
        <v>0.37</v>
      </c>
      <c r="AR498" s="171">
        <f t="shared" si="579"/>
        <v>0.37</v>
      </c>
      <c r="AS498" s="171">
        <f t="shared" si="579"/>
        <v>0.37</v>
      </c>
      <c r="AT498" s="171">
        <f t="shared" si="579"/>
        <v>0.37</v>
      </c>
      <c r="AU498" s="171">
        <f t="shared" si="579"/>
        <v>0.37</v>
      </c>
      <c r="AV498" s="171">
        <f t="shared" si="579"/>
        <v>0.37</v>
      </c>
      <c r="AW498" s="171">
        <f t="shared" si="579"/>
        <v>0.37</v>
      </c>
      <c r="AX498" s="171">
        <f t="shared" si="579"/>
        <v>0.37</v>
      </c>
      <c r="AY498" s="171">
        <f t="shared" si="579"/>
        <v>0.37</v>
      </c>
      <c r="AZ498" s="171">
        <f t="shared" si="579"/>
        <v>0.37</v>
      </c>
      <c r="BA498" s="171">
        <f t="shared" si="579"/>
        <v>0.37</v>
      </c>
      <c r="BB498" s="171">
        <f t="shared" si="579"/>
        <v>0.37</v>
      </c>
      <c r="BC498" s="171">
        <f t="shared" si="579"/>
        <v>0.37</v>
      </c>
      <c r="BD498" s="171">
        <f t="shared" si="579"/>
        <v>0.37</v>
      </c>
      <c r="BE498" s="171">
        <f t="shared" si="579"/>
        <v>0.37</v>
      </c>
      <c r="BF498" s="171">
        <f t="shared" si="579"/>
        <v>0.37</v>
      </c>
      <c r="BG498" s="171">
        <f t="shared" si="579"/>
        <v>0.37</v>
      </c>
      <c r="BH498" s="171">
        <f t="shared" si="579"/>
        <v>0.37</v>
      </c>
      <c r="BI498" s="171">
        <f t="shared" si="579"/>
        <v>0.37</v>
      </c>
      <c r="BJ498" s="171">
        <f t="shared" si="579"/>
        <v>0.37</v>
      </c>
      <c r="BK498" s="171">
        <f t="shared" si="579"/>
        <v>0.37</v>
      </c>
      <c r="BL498" s="171">
        <f t="shared" si="579"/>
        <v>0.37</v>
      </c>
      <c r="BM498" s="171">
        <f t="shared" si="579"/>
        <v>0.37</v>
      </c>
      <c r="BN498" s="171">
        <f t="shared" si="579"/>
        <v>0.37</v>
      </c>
      <c r="BO498" s="171">
        <f t="shared" si="579"/>
        <v>0.37</v>
      </c>
      <c r="BP498" s="171">
        <f t="shared" si="579"/>
        <v>0.37</v>
      </c>
      <c r="BQ498" s="171">
        <f t="shared" si="579"/>
        <v>0.37</v>
      </c>
      <c r="BR498" s="171">
        <f t="shared" si="579"/>
        <v>0.37</v>
      </c>
      <c r="BS498" s="171">
        <f t="shared" si="579"/>
        <v>0.37</v>
      </c>
      <c r="BT498" s="171">
        <f t="shared" si="579"/>
        <v>0.37</v>
      </c>
      <c r="BU498" s="171">
        <f t="shared" si="579"/>
        <v>0.37</v>
      </c>
      <c r="BV498" s="171">
        <f t="shared" si="579"/>
        <v>0.37</v>
      </c>
      <c r="BW498" s="171">
        <f t="shared" si="579"/>
        <v>0.37</v>
      </c>
      <c r="BX498" s="171">
        <f t="shared" si="579"/>
        <v>0.37</v>
      </c>
      <c r="BY498" s="171">
        <f t="shared" si="579"/>
        <v>0.37</v>
      </c>
      <c r="BZ498" s="171">
        <f t="shared" si="579"/>
        <v>0.37</v>
      </c>
      <c r="CA498" s="171">
        <f t="shared" si="579"/>
        <v>0.37</v>
      </c>
      <c r="CB498" s="171">
        <f t="shared" si="579"/>
        <v>0.37</v>
      </c>
      <c r="CC498" s="171">
        <f t="shared" si="579"/>
        <v>0.37</v>
      </c>
      <c r="CD498" s="171">
        <f t="shared" si="579"/>
        <v>0.37</v>
      </c>
    </row>
    <row r="499" spans="2:86" ht="12" outlineLevel="1">
      <c r="D499" t="s">
        <v>567</v>
      </c>
      <c r="G499" s="59" t="s">
        <v>570</v>
      </c>
      <c r="P499" s="181"/>
      <c r="Q499" s="181"/>
      <c r="R499" s="282">
        <v>0</v>
      </c>
      <c r="S499" s="282">
        <v>0</v>
      </c>
      <c r="T499" s="282">
        <v>0</v>
      </c>
      <c r="U499" s="282">
        <v>0</v>
      </c>
      <c r="V499" s="282">
        <v>0</v>
      </c>
      <c r="W499" s="282">
        <v>0</v>
      </c>
      <c r="X499" s="282">
        <v>0</v>
      </c>
      <c r="Y499" s="282">
        <v>0</v>
      </c>
      <c r="Z499" s="282">
        <v>0.03</v>
      </c>
      <c r="AA499" s="282">
        <v>0.11</v>
      </c>
      <c r="AB499" s="203">
        <v>0.18</v>
      </c>
      <c r="AC499" s="203">
        <v>0.27</v>
      </c>
      <c r="AD499" s="203">
        <v>0.35</v>
      </c>
      <c r="AE499" s="203">
        <v>0.4</v>
      </c>
      <c r="AF499" s="203">
        <v>0.45</v>
      </c>
      <c r="AG499" s="203">
        <v>0.49</v>
      </c>
      <c r="AH499" s="203">
        <v>0.53</v>
      </c>
      <c r="AI499" s="203">
        <v>0.56000000000000005</v>
      </c>
      <c r="AJ499" s="203">
        <v>0.59</v>
      </c>
      <c r="AK499" s="203">
        <v>0.62</v>
      </c>
      <c r="AL499" s="171">
        <f t="shared" ref="AL499:CD499" si="580">AK499</f>
        <v>0.62</v>
      </c>
      <c r="AM499" s="171">
        <f t="shared" si="580"/>
        <v>0.62</v>
      </c>
      <c r="AN499" s="171">
        <f t="shared" si="580"/>
        <v>0.62</v>
      </c>
      <c r="AO499" s="171">
        <f t="shared" si="580"/>
        <v>0.62</v>
      </c>
      <c r="AP499" s="171">
        <f t="shared" si="580"/>
        <v>0.62</v>
      </c>
      <c r="AQ499" s="171">
        <f t="shared" si="580"/>
        <v>0.62</v>
      </c>
      <c r="AR499" s="171">
        <f t="shared" si="580"/>
        <v>0.62</v>
      </c>
      <c r="AS499" s="171">
        <f t="shared" si="580"/>
        <v>0.62</v>
      </c>
      <c r="AT499" s="171">
        <f t="shared" si="580"/>
        <v>0.62</v>
      </c>
      <c r="AU499" s="171">
        <f t="shared" si="580"/>
        <v>0.62</v>
      </c>
      <c r="AV499" s="171">
        <f t="shared" si="580"/>
        <v>0.62</v>
      </c>
      <c r="AW499" s="171">
        <f t="shared" si="580"/>
        <v>0.62</v>
      </c>
      <c r="AX499" s="171">
        <f t="shared" si="580"/>
        <v>0.62</v>
      </c>
      <c r="AY499" s="171">
        <f t="shared" si="580"/>
        <v>0.62</v>
      </c>
      <c r="AZ499" s="171">
        <f t="shared" si="580"/>
        <v>0.62</v>
      </c>
      <c r="BA499" s="171">
        <f t="shared" si="580"/>
        <v>0.62</v>
      </c>
      <c r="BB499" s="171">
        <f t="shared" si="580"/>
        <v>0.62</v>
      </c>
      <c r="BC499" s="171">
        <f t="shared" si="580"/>
        <v>0.62</v>
      </c>
      <c r="BD499" s="171">
        <f t="shared" si="580"/>
        <v>0.62</v>
      </c>
      <c r="BE499" s="171">
        <f t="shared" si="580"/>
        <v>0.62</v>
      </c>
      <c r="BF499" s="171">
        <f t="shared" si="580"/>
        <v>0.62</v>
      </c>
      <c r="BG499" s="171">
        <f t="shared" si="580"/>
        <v>0.62</v>
      </c>
      <c r="BH499" s="171">
        <f t="shared" si="580"/>
        <v>0.62</v>
      </c>
      <c r="BI499" s="171">
        <f t="shared" si="580"/>
        <v>0.62</v>
      </c>
      <c r="BJ499" s="171">
        <f t="shared" si="580"/>
        <v>0.62</v>
      </c>
      <c r="BK499" s="171">
        <f t="shared" si="580"/>
        <v>0.62</v>
      </c>
      <c r="BL499" s="171">
        <f t="shared" si="580"/>
        <v>0.62</v>
      </c>
      <c r="BM499" s="171">
        <f t="shared" si="580"/>
        <v>0.62</v>
      </c>
      <c r="BN499" s="171">
        <f t="shared" si="580"/>
        <v>0.62</v>
      </c>
      <c r="BO499" s="171">
        <f t="shared" si="580"/>
        <v>0.62</v>
      </c>
      <c r="BP499" s="171">
        <f t="shared" si="580"/>
        <v>0.62</v>
      </c>
      <c r="BQ499" s="171">
        <f t="shared" si="580"/>
        <v>0.62</v>
      </c>
      <c r="BR499" s="171">
        <f t="shared" si="580"/>
        <v>0.62</v>
      </c>
      <c r="BS499" s="171">
        <f t="shared" si="580"/>
        <v>0.62</v>
      </c>
      <c r="BT499" s="171">
        <f t="shared" si="580"/>
        <v>0.62</v>
      </c>
      <c r="BU499" s="171">
        <f t="shared" si="580"/>
        <v>0.62</v>
      </c>
      <c r="BV499" s="171">
        <f t="shared" si="580"/>
        <v>0.62</v>
      </c>
      <c r="BW499" s="171">
        <f t="shared" si="580"/>
        <v>0.62</v>
      </c>
      <c r="BX499" s="171">
        <f t="shared" si="580"/>
        <v>0.62</v>
      </c>
      <c r="BY499" s="171">
        <f t="shared" si="580"/>
        <v>0.62</v>
      </c>
      <c r="BZ499" s="171">
        <f t="shared" si="580"/>
        <v>0.62</v>
      </c>
      <c r="CA499" s="171">
        <f t="shared" si="580"/>
        <v>0.62</v>
      </c>
      <c r="CB499" s="171">
        <f t="shared" si="580"/>
        <v>0.62</v>
      </c>
      <c r="CC499" s="171">
        <f t="shared" si="580"/>
        <v>0.62</v>
      </c>
      <c r="CD499" s="171">
        <f t="shared" si="580"/>
        <v>0.62</v>
      </c>
    </row>
    <row r="500" spans="2:86" ht="12" outlineLevel="1">
      <c r="D500" s="67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 t="b">
        <f t="shared" ref="Z500:AF500" si="581">SUM(Z497:Z499)=1</f>
        <v>1</v>
      </c>
      <c r="AA500" s="181" t="b">
        <f t="shared" si="581"/>
        <v>1</v>
      </c>
      <c r="AB500" s="181" t="b">
        <f t="shared" si="581"/>
        <v>1</v>
      </c>
      <c r="AC500" s="181" t="b">
        <f t="shared" si="581"/>
        <v>1</v>
      </c>
      <c r="AD500" s="181" t="b">
        <f t="shared" si="581"/>
        <v>1</v>
      </c>
      <c r="AE500" s="181" t="b">
        <f t="shared" si="581"/>
        <v>1</v>
      </c>
      <c r="AF500" s="181" t="b">
        <f t="shared" si="581"/>
        <v>1</v>
      </c>
      <c r="AG500" s="181"/>
      <c r="AH500" s="181"/>
      <c r="AI500" s="181"/>
      <c r="AJ500" s="181"/>
      <c r="AK500" s="181"/>
      <c r="AL500" s="181"/>
      <c r="AM500" s="181"/>
      <c r="AN500" s="181"/>
      <c r="AO500" s="181"/>
      <c r="AP500" s="181"/>
      <c r="AQ500" s="181"/>
      <c r="AR500" s="181"/>
      <c r="AS500" s="181"/>
      <c r="AT500" s="181"/>
      <c r="AU500" s="181"/>
      <c r="AV500" s="181"/>
      <c r="AW500" s="181"/>
      <c r="AX500" s="181"/>
      <c r="AY500" s="181"/>
      <c r="AZ500" s="181"/>
      <c r="BA500" s="181"/>
      <c r="BB500" s="181"/>
      <c r="BC500" s="181"/>
      <c r="BD500" s="181"/>
      <c r="BE500" s="181"/>
      <c r="BF500" s="181"/>
      <c r="BG500" s="181"/>
      <c r="BH500" s="181"/>
      <c r="BI500" s="181"/>
      <c r="BJ500" s="181"/>
      <c r="BK500" s="181"/>
      <c r="BL500" s="181"/>
      <c r="BM500" s="181"/>
      <c r="BN500" s="181"/>
      <c r="BO500" s="181"/>
      <c r="BP500" s="181"/>
      <c r="BQ500" s="181"/>
      <c r="BR500" s="181"/>
      <c r="BS500" s="181"/>
      <c r="BT500" s="181"/>
      <c r="BU500" s="181"/>
      <c r="BV500" s="181"/>
      <c r="BW500" s="181"/>
      <c r="BX500" s="181"/>
      <c r="BY500" s="181"/>
      <c r="BZ500" s="181"/>
      <c r="CA500" s="181"/>
      <c r="CB500" s="181"/>
      <c r="CC500" s="181"/>
      <c r="CD500" s="181"/>
    </row>
    <row r="501" spans="2:86" ht="12" outlineLevel="1">
      <c r="C501" s="72" t="s">
        <v>565</v>
      </c>
      <c r="D501" s="67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1"/>
      <c r="AR501" s="181"/>
      <c r="AS501" s="181"/>
      <c r="AT501" s="181"/>
      <c r="AU501" s="181"/>
      <c r="AV501" s="181"/>
      <c r="AW501" s="181"/>
      <c r="AX501" s="181"/>
      <c r="AY501" s="181"/>
      <c r="AZ501" s="181"/>
      <c r="BA501" s="181"/>
      <c r="BB501" s="181"/>
      <c r="BC501" s="181"/>
      <c r="BD501" s="181"/>
      <c r="BE501" s="181"/>
      <c r="BF501" s="181"/>
      <c r="BG501" s="181"/>
      <c r="BH501" s="181"/>
      <c r="BI501" s="181"/>
      <c r="BJ501" s="181"/>
      <c r="BK501" s="181"/>
      <c r="BL501" s="181"/>
      <c r="BM501" s="181"/>
      <c r="BN501" s="181"/>
      <c r="BO501" s="181"/>
      <c r="BP501" s="181"/>
      <c r="BQ501" s="181"/>
      <c r="BR501" s="181"/>
      <c r="BS501" s="181"/>
      <c r="BT501" s="181"/>
      <c r="BU501" s="181"/>
      <c r="BV501" s="181"/>
      <c r="BW501" s="181"/>
      <c r="BX501" s="181"/>
      <c r="BY501" s="181"/>
      <c r="BZ501" s="181"/>
      <c r="CA501" s="181"/>
      <c r="CB501" s="181"/>
      <c r="CC501" s="181"/>
      <c r="CD501" s="181"/>
    </row>
    <row r="502" spans="2:86" ht="12" outlineLevel="1">
      <c r="D502" t="s">
        <v>568</v>
      </c>
      <c r="J502" t="s">
        <v>566</v>
      </c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328">
        <f t="shared" ref="Z502:AF502" si="582">IF(Z497=0,0,(SUM(Z488:Z489)*0.85)/(Z$67*Z497)/12)</f>
        <v>8.6900285957660799</v>
      </c>
      <c r="AA502" s="328">
        <f t="shared" si="582"/>
        <v>21.74147810551624</v>
      </c>
      <c r="AB502" s="328">
        <f t="shared" si="582"/>
        <v>42.519847027628245</v>
      </c>
      <c r="AC502" s="328">
        <f t="shared" si="582"/>
        <v>61.251774020225071</v>
      </c>
      <c r="AD502" s="328">
        <f t="shared" si="582"/>
        <v>38.184167754177167</v>
      </c>
      <c r="AE502" s="328">
        <f t="shared" si="582"/>
        <v>27.918305685903238</v>
      </c>
      <c r="AF502" s="328">
        <f t="shared" si="582"/>
        <v>18.468976536796575</v>
      </c>
      <c r="AG502" s="328">
        <f t="shared" ref="AG502:CD502" si="583">IF(AG497=0,0,(SUM(AG488:AG489)*0.85)/(AG$67*AG497)/12)</f>
        <v>12.491320661704643</v>
      </c>
      <c r="AH502" s="328">
        <f t="shared" si="583"/>
        <v>8.7589258187774224</v>
      </c>
      <c r="AI502" s="328">
        <f t="shared" si="583"/>
        <v>6.7106256166692484</v>
      </c>
      <c r="AJ502" s="328">
        <f t="shared" si="583"/>
        <v>3.3933150264977026</v>
      </c>
      <c r="AK502" s="328">
        <f t="shared" si="583"/>
        <v>3.4142253441696293</v>
      </c>
      <c r="AL502" s="328">
        <f t="shared" si="583"/>
        <v>3.4443041125534908</v>
      </c>
      <c r="AM502" s="328">
        <f t="shared" si="583"/>
        <v>3.4447197670645937</v>
      </c>
      <c r="AN502" s="328">
        <f t="shared" si="583"/>
        <v>3.4451300176095692</v>
      </c>
      <c r="AO502" s="328">
        <f t="shared" si="583"/>
        <v>3.4455512120633807</v>
      </c>
      <c r="AP502" s="328">
        <f t="shared" si="583"/>
        <v>3.4459623127148138</v>
      </c>
      <c r="AQ502" s="328">
        <f t="shared" si="583"/>
        <v>3.4463278143783538</v>
      </c>
      <c r="AR502" s="328">
        <f t="shared" si="583"/>
        <v>3.4466811505122981</v>
      </c>
      <c r="AS502" s="328">
        <f t="shared" si="583"/>
        <v>3.4470443682952236</v>
      </c>
      <c r="AT502" s="328">
        <f t="shared" si="583"/>
        <v>3.4474055511910104</v>
      </c>
      <c r="AU502" s="328">
        <f t="shared" si="583"/>
        <v>3.4477628288116757</v>
      </c>
      <c r="AV502" s="328">
        <f t="shared" si="583"/>
        <v>3.4481150060458106</v>
      </c>
      <c r="AW502" s="328">
        <f t="shared" si="583"/>
        <v>3.4484634744942468</v>
      </c>
      <c r="AX502" s="328">
        <f t="shared" si="583"/>
        <v>3.4488090543406482</v>
      </c>
      <c r="AY502" s="328">
        <f t="shared" si="583"/>
        <v>3.449150599143739</v>
      </c>
      <c r="AZ502" s="328">
        <f t="shared" si="583"/>
        <v>3.4494857498854761</v>
      </c>
      <c r="BA502" s="328">
        <f t="shared" si="583"/>
        <v>3.449814360581938</v>
      </c>
      <c r="BB502" s="328">
        <f t="shared" si="583"/>
        <v>3.4501382525177071</v>
      </c>
      <c r="BC502" s="328">
        <f t="shared" si="583"/>
        <v>3.4504578330780507</v>
      </c>
      <c r="BD502" s="328">
        <f t="shared" si="583"/>
        <v>3.450772344784554</v>
      </c>
      <c r="BE502" s="328">
        <f t="shared" si="583"/>
        <v>3.4510799714043183</v>
      </c>
      <c r="BF502" s="328">
        <f t="shared" si="583"/>
        <v>3.4513800304976301</v>
      </c>
      <c r="BG502" s="328">
        <f t="shared" si="583"/>
        <v>3.4516736658939862</v>
      </c>
      <c r="BH502" s="328">
        <f t="shared" si="583"/>
        <v>3.4519613627538503</v>
      </c>
      <c r="BI502" s="328">
        <f t="shared" si="583"/>
        <v>3.452502703246513</v>
      </c>
      <c r="BJ502" s="328">
        <f t="shared" si="583"/>
        <v>3.4551612180584077</v>
      </c>
      <c r="BK502" s="328">
        <f t="shared" si="583"/>
        <v>3.4551612180584086</v>
      </c>
      <c r="BL502" s="328">
        <f t="shared" si="583"/>
        <v>3.4551612180584086</v>
      </c>
      <c r="BM502" s="328">
        <f t="shared" si="583"/>
        <v>3.4551612180584077</v>
      </c>
      <c r="BN502" s="328">
        <f t="shared" si="583"/>
        <v>3.4551612180584086</v>
      </c>
      <c r="BO502" s="328">
        <f t="shared" si="583"/>
        <v>3.4551612180584086</v>
      </c>
      <c r="BP502" s="328">
        <f t="shared" si="583"/>
        <v>3.455161218058409</v>
      </c>
      <c r="BQ502" s="328">
        <f t="shared" si="583"/>
        <v>3.455161218058409</v>
      </c>
      <c r="BR502" s="328">
        <f t="shared" si="583"/>
        <v>3.4551612180584077</v>
      </c>
      <c r="BS502" s="328">
        <f t="shared" si="583"/>
        <v>3.4551612180584077</v>
      </c>
      <c r="BT502" s="328">
        <f t="shared" si="583"/>
        <v>3.4551612180584086</v>
      </c>
      <c r="BU502" s="328">
        <f t="shared" si="583"/>
        <v>3.4551612180584086</v>
      </c>
      <c r="BV502" s="328">
        <f t="shared" si="583"/>
        <v>3.4551612180584077</v>
      </c>
      <c r="BW502" s="328">
        <f t="shared" si="583"/>
        <v>3.4551612180584086</v>
      </c>
      <c r="BX502" s="328">
        <f t="shared" si="583"/>
        <v>3.4551612180584086</v>
      </c>
      <c r="BY502" s="328">
        <f t="shared" si="583"/>
        <v>3.4551612180584077</v>
      </c>
      <c r="BZ502" s="328">
        <f t="shared" si="583"/>
        <v>3.4551612180584086</v>
      </c>
      <c r="CA502" s="328">
        <f t="shared" si="583"/>
        <v>3.4551612180584077</v>
      </c>
      <c r="CB502" s="328">
        <f t="shared" si="583"/>
        <v>3.455161218058409</v>
      </c>
      <c r="CC502" s="328">
        <f t="shared" si="583"/>
        <v>3.4551612180584077</v>
      </c>
      <c r="CD502" s="328">
        <f t="shared" si="583"/>
        <v>3.4551612180584086</v>
      </c>
    </row>
    <row r="503" spans="2:86" ht="12" outlineLevel="1">
      <c r="D503" t="s">
        <v>569</v>
      </c>
      <c r="J503" t="s">
        <v>566</v>
      </c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328">
        <f t="shared" ref="Z503:AF503" si="584">IF(Z498=0,0,(Z490*0.85+Z491)/(Z$67*Z498)/12)</f>
        <v>198.90761672394953</v>
      </c>
      <c r="AA503" s="328">
        <f t="shared" si="584"/>
        <v>342.55206704550432</v>
      </c>
      <c r="AB503" s="328">
        <f t="shared" si="584"/>
        <v>561.8694071508022</v>
      </c>
      <c r="AC503" s="328">
        <f t="shared" si="584"/>
        <v>934.8405083939673</v>
      </c>
      <c r="AD503" s="328">
        <f t="shared" si="584"/>
        <v>1312.0870057599163</v>
      </c>
      <c r="AE503" s="328">
        <f t="shared" si="584"/>
        <v>1503.6001776550731</v>
      </c>
      <c r="AF503" s="328">
        <f t="shared" si="584"/>
        <v>1538.9934305590648</v>
      </c>
      <c r="AG503" s="328">
        <f t="shared" ref="AG503:CD503" si="585">IF(AG498=0,0,(AG490*0.85+AG491)/(AG$67*AG498)/12)</f>
        <v>1578.3865730953976</v>
      </c>
      <c r="AH503" s="328">
        <f t="shared" si="585"/>
        <v>1582.834584893938</v>
      </c>
      <c r="AI503" s="328">
        <f t="shared" si="585"/>
        <v>1577.3622240324678</v>
      </c>
      <c r="AJ503" s="328">
        <f t="shared" si="585"/>
        <v>1527.1906375299159</v>
      </c>
      <c r="AK503" s="328">
        <f>IF(AK498=0,0,(AK490*0.85+AK491)/(AK$67*AK498)/12)</f>
        <v>1484.7661899222319</v>
      </c>
      <c r="AL503" s="328">
        <f t="shared" si="585"/>
        <v>1497.846737873504</v>
      </c>
      <c r="AM503" s="328">
        <f t="shared" si="585"/>
        <v>1498.0274962308367</v>
      </c>
      <c r="AN503" s="328">
        <f t="shared" si="585"/>
        <v>1498.2059045305748</v>
      </c>
      <c r="AO503" s="328">
        <f t="shared" si="585"/>
        <v>1498.3890720785139</v>
      </c>
      <c r="AP503" s="328">
        <f t="shared" si="585"/>
        <v>1498.5678500695287</v>
      </c>
      <c r="AQ503" s="328">
        <f t="shared" si="585"/>
        <v>1498.7267981346613</v>
      </c>
      <c r="AR503" s="328">
        <f t="shared" si="585"/>
        <v>1498.8804556974981</v>
      </c>
      <c r="AS503" s="328">
        <f t="shared" si="585"/>
        <v>1499.0384105567421</v>
      </c>
      <c r="AT503" s="328">
        <f t="shared" si="585"/>
        <v>1499.1954804914956</v>
      </c>
      <c r="AU503" s="328">
        <f t="shared" si="585"/>
        <v>1499.3508521140764</v>
      </c>
      <c r="AV503" s="328">
        <f t="shared" si="585"/>
        <v>1499.5040056986797</v>
      </c>
      <c r="AW503" s="328">
        <f t="shared" si="585"/>
        <v>1499.6555464197329</v>
      </c>
      <c r="AX503" s="328">
        <f t="shared" si="585"/>
        <v>1499.8058309557937</v>
      </c>
      <c r="AY503" s="328">
        <f t="shared" si="585"/>
        <v>1499.9543607465528</v>
      </c>
      <c r="AZ503" s="328">
        <f t="shared" si="585"/>
        <v>1500.1001099106225</v>
      </c>
      <c r="BA503" s="328">
        <f t="shared" si="585"/>
        <v>1500.2430149630336</v>
      </c>
      <c r="BB503" s="328">
        <f t="shared" si="585"/>
        <v>1500.3838679375567</v>
      </c>
      <c r="BC503" s="328">
        <f t="shared" si="585"/>
        <v>1500.5228459964492</v>
      </c>
      <c r="BD503" s="328">
        <f t="shared" si="585"/>
        <v>1500.659619730189</v>
      </c>
      <c r="BE503" s="328">
        <f t="shared" si="585"/>
        <v>1500.7933993018644</v>
      </c>
      <c r="BF503" s="328">
        <f t="shared" si="585"/>
        <v>1500.9238879345169</v>
      </c>
      <c r="BG503" s="328">
        <f t="shared" si="585"/>
        <v>1501.0515830526545</v>
      </c>
      <c r="BH503" s="328">
        <f t="shared" si="585"/>
        <v>1501.1766956411375</v>
      </c>
      <c r="BI503" s="328">
        <f t="shared" si="585"/>
        <v>1501.4121118716787</v>
      </c>
      <c r="BJ503" s="328">
        <f t="shared" si="585"/>
        <v>1502.5682373497027</v>
      </c>
      <c r="BK503" s="328">
        <f t="shared" si="585"/>
        <v>1502.5682373497027</v>
      </c>
      <c r="BL503" s="328">
        <f t="shared" si="585"/>
        <v>1502.5682373497027</v>
      </c>
      <c r="BM503" s="328">
        <f t="shared" si="585"/>
        <v>1502.5682373497023</v>
      </c>
      <c r="BN503" s="328">
        <f t="shared" si="585"/>
        <v>1502.5682373497027</v>
      </c>
      <c r="BO503" s="328">
        <f t="shared" si="585"/>
        <v>1502.5682373497029</v>
      </c>
      <c r="BP503" s="328">
        <f t="shared" si="585"/>
        <v>1502.5682373497027</v>
      </c>
      <c r="BQ503" s="328">
        <f t="shared" si="585"/>
        <v>1502.5682373497023</v>
      </c>
      <c r="BR503" s="328">
        <f t="shared" si="585"/>
        <v>1502.5682373497027</v>
      </c>
      <c r="BS503" s="328">
        <f t="shared" si="585"/>
        <v>1502.5682373497023</v>
      </c>
      <c r="BT503" s="328">
        <f t="shared" si="585"/>
        <v>1502.5682373497027</v>
      </c>
      <c r="BU503" s="328">
        <f t="shared" si="585"/>
        <v>1502.5682373497027</v>
      </c>
      <c r="BV503" s="328">
        <f t="shared" si="585"/>
        <v>1502.5682373497023</v>
      </c>
      <c r="BW503" s="328">
        <f t="shared" si="585"/>
        <v>1502.5682373497023</v>
      </c>
      <c r="BX503" s="328">
        <f t="shared" si="585"/>
        <v>1502.5682373497027</v>
      </c>
      <c r="BY503" s="328">
        <f t="shared" si="585"/>
        <v>1502.5682373497023</v>
      </c>
      <c r="BZ503" s="328">
        <f t="shared" si="585"/>
        <v>1502.5682373497027</v>
      </c>
      <c r="CA503" s="328">
        <f t="shared" si="585"/>
        <v>1502.5682373497027</v>
      </c>
      <c r="CB503" s="328">
        <f t="shared" si="585"/>
        <v>1502.5682373497023</v>
      </c>
      <c r="CC503" s="328">
        <f t="shared" si="585"/>
        <v>1502.5682373497027</v>
      </c>
      <c r="CD503" s="328">
        <f t="shared" si="585"/>
        <v>1502.5682373497023</v>
      </c>
    </row>
    <row r="504" spans="2:86" ht="12" outlineLevel="1">
      <c r="D504" t="s">
        <v>567</v>
      </c>
      <c r="J504" t="s">
        <v>566</v>
      </c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328">
        <f t="shared" ref="Z504:AF504" si="586">IF(Z499=0,0,SUM(Z493)*0.85/(Z$67*Z499)/12)</f>
        <v>211.68018374301991</v>
      </c>
      <c r="AA504" s="328">
        <f t="shared" si="586"/>
        <v>635.30293165469527</v>
      </c>
      <c r="AB504" s="328">
        <f>IF(AB499=0,0,SUM(AB493)*0.85/(AB$67*AB499)/12)</f>
        <v>1103.4912680979721</v>
      </c>
      <c r="AC504" s="328">
        <f t="shared" si="586"/>
        <v>1555.6006100374607</v>
      </c>
      <c r="AD504" s="328">
        <f t="shared" si="586"/>
        <v>2181.9524430958404</v>
      </c>
      <c r="AE504" s="328">
        <f t="shared" si="586"/>
        <v>2751.9472747533164</v>
      </c>
      <c r="AF504" s="328">
        <f t="shared" si="586"/>
        <v>2978.488914505609</v>
      </c>
      <c r="AG504" s="328">
        <f t="shared" ref="AG504:CD504" si="587">IF(AG499=0,0,SUM(AG493)*0.85/(AG$67*AG499)/12)</f>
        <v>3146.5017643477622</v>
      </c>
      <c r="AH504" s="328">
        <f t="shared" si="587"/>
        <v>3218.3740367001046</v>
      </c>
      <c r="AI504" s="328">
        <f t="shared" si="587"/>
        <v>3199.1880490896692</v>
      </c>
      <c r="AJ504" s="328">
        <f t="shared" si="587"/>
        <v>3197.1107581374995</v>
      </c>
      <c r="AK504" s="328">
        <f t="shared" si="587"/>
        <v>3141.7166669299172</v>
      </c>
      <c r="AL504" s="328">
        <f t="shared" si="587"/>
        <v>3169.3946783165047</v>
      </c>
      <c r="AM504" s="328">
        <f t="shared" si="587"/>
        <v>3169.7771570850637</v>
      </c>
      <c r="AN504" s="328">
        <f t="shared" si="587"/>
        <v>3170.1546632086611</v>
      </c>
      <c r="AO504" s="328">
        <f t="shared" si="587"/>
        <v>3170.5422397456982</v>
      </c>
      <c r="AP504" s="328">
        <f t="shared" si="587"/>
        <v>3170.9205281239388</v>
      </c>
      <c r="AQ504" s="328">
        <f t="shared" si="587"/>
        <v>3171.2568570279732</v>
      </c>
      <c r="AR504" s="328">
        <f t="shared" si="587"/>
        <v>3171.5819914022868</v>
      </c>
      <c r="AS504" s="328">
        <f t="shared" si="587"/>
        <v>3171.9162187151651</v>
      </c>
      <c r="AT504" s="328">
        <f t="shared" si="587"/>
        <v>3172.248573556782</v>
      </c>
      <c r="AU504" s="328">
        <f t="shared" si="587"/>
        <v>3172.5773348254193</v>
      </c>
      <c r="AV504" s="328">
        <f t="shared" si="587"/>
        <v>3172.9014027982867</v>
      </c>
      <c r="AW504" s="328">
        <f t="shared" si="587"/>
        <v>3173.2220580046633</v>
      </c>
      <c r="AX504" s="328">
        <f t="shared" si="587"/>
        <v>3173.5400551647067</v>
      </c>
      <c r="AY504" s="328">
        <f t="shared" si="587"/>
        <v>3173.8543393411178</v>
      </c>
      <c r="AZ504" s="328">
        <f t="shared" si="587"/>
        <v>3174.1627398024543</v>
      </c>
      <c r="BA504" s="328">
        <f t="shared" si="587"/>
        <v>3174.4651222165994</v>
      </c>
      <c r="BB504" s="328">
        <f t="shared" si="587"/>
        <v>3174.763162501089</v>
      </c>
      <c r="BC504" s="328">
        <f t="shared" si="587"/>
        <v>3175.0572355254644</v>
      </c>
      <c r="BD504" s="328">
        <f t="shared" si="587"/>
        <v>3175.3466442699555</v>
      </c>
      <c r="BE504" s="328">
        <f t="shared" si="587"/>
        <v>3175.6297174655069</v>
      </c>
      <c r="BF504" s="328">
        <f t="shared" si="587"/>
        <v>3175.9058271417853</v>
      </c>
      <c r="BG504" s="328">
        <f t="shared" si="587"/>
        <v>3176.1760258327727</v>
      </c>
      <c r="BH504" s="328">
        <f t="shared" si="587"/>
        <v>3176.4407599755273</v>
      </c>
      <c r="BI504" s="328">
        <f t="shared" si="587"/>
        <v>3176.938893015043</v>
      </c>
      <c r="BJ504" s="328">
        <f t="shared" si="587"/>
        <v>3179.3852166908</v>
      </c>
      <c r="BK504" s="328">
        <f t="shared" si="587"/>
        <v>3179.3852166907996</v>
      </c>
      <c r="BL504" s="328">
        <f t="shared" si="587"/>
        <v>3179.3852166908</v>
      </c>
      <c r="BM504" s="328">
        <f t="shared" si="587"/>
        <v>3179.3852166907996</v>
      </c>
      <c r="BN504" s="328">
        <f t="shared" si="587"/>
        <v>3179.3852166908</v>
      </c>
      <c r="BO504" s="328">
        <f t="shared" si="587"/>
        <v>3179.3852166908005</v>
      </c>
      <c r="BP504" s="328">
        <f t="shared" si="587"/>
        <v>3179.3852166908</v>
      </c>
      <c r="BQ504" s="328">
        <f t="shared" si="587"/>
        <v>3179.3852166908</v>
      </c>
      <c r="BR504" s="328">
        <f t="shared" si="587"/>
        <v>3179.3852166908005</v>
      </c>
      <c r="BS504" s="328">
        <f t="shared" si="587"/>
        <v>3179.3852166908</v>
      </c>
      <c r="BT504" s="328">
        <f t="shared" si="587"/>
        <v>3179.3852166908</v>
      </c>
      <c r="BU504" s="328">
        <f t="shared" si="587"/>
        <v>3179.3852166907996</v>
      </c>
      <c r="BV504" s="328">
        <f t="shared" si="587"/>
        <v>3179.3852166907996</v>
      </c>
      <c r="BW504" s="328">
        <f t="shared" si="587"/>
        <v>3179.3852166907996</v>
      </c>
      <c r="BX504" s="328">
        <f t="shared" si="587"/>
        <v>3179.3852166908005</v>
      </c>
      <c r="BY504" s="328">
        <f t="shared" si="587"/>
        <v>3179.3852166907996</v>
      </c>
      <c r="BZ504" s="328">
        <f t="shared" si="587"/>
        <v>3179.3852166908005</v>
      </c>
      <c r="CA504" s="328">
        <f t="shared" si="587"/>
        <v>3179.3852166907996</v>
      </c>
      <c r="CB504" s="328">
        <f t="shared" si="587"/>
        <v>3179.3852166908005</v>
      </c>
      <c r="CC504" s="328">
        <f t="shared" si="587"/>
        <v>3179.3852166908</v>
      </c>
      <c r="CD504" s="328">
        <f t="shared" si="587"/>
        <v>3179.3852166908</v>
      </c>
    </row>
    <row r="505" spans="2:86" ht="12" outlineLevel="1">
      <c r="D505" s="67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  <c r="AA505" s="181"/>
      <c r="AB505" s="181"/>
      <c r="AC505" s="181"/>
      <c r="AD505" s="181"/>
      <c r="AE505" s="181"/>
      <c r="AF505" s="181"/>
      <c r="AG505" s="181"/>
      <c r="AH505" s="181"/>
      <c r="AI505" s="181"/>
      <c r="AJ505" s="181"/>
      <c r="AK505" s="181"/>
      <c r="AL505" s="181"/>
      <c r="AM505" s="181"/>
      <c r="AN505" s="181"/>
      <c r="AO505" s="181"/>
      <c r="AP505" s="181"/>
      <c r="AQ505" s="181"/>
      <c r="AR505" s="181"/>
      <c r="AS505" s="181"/>
      <c r="AT505" s="181"/>
      <c r="AU505" s="181"/>
      <c r="AV505" s="181"/>
      <c r="AW505" s="181"/>
      <c r="AX505" s="181"/>
      <c r="AY505" s="181"/>
      <c r="AZ505" s="181"/>
      <c r="BA505" s="181"/>
      <c r="BB505" s="181"/>
      <c r="BC505" s="181"/>
      <c r="BD505" s="181"/>
      <c r="BE505" s="181"/>
      <c r="BF505" s="181"/>
      <c r="BG505" s="181"/>
      <c r="BH505" s="181"/>
      <c r="BI505" s="181"/>
      <c r="BJ505" s="181"/>
      <c r="BK505" s="181"/>
      <c r="BL505" s="181"/>
      <c r="BM505" s="181"/>
      <c r="BN505" s="181"/>
      <c r="BO505" s="181"/>
      <c r="BP505" s="181"/>
      <c r="BQ505" s="181"/>
      <c r="BR505" s="181"/>
      <c r="BS505" s="181"/>
      <c r="BT505" s="181"/>
      <c r="BU505" s="181"/>
      <c r="BV505" s="181"/>
      <c r="BW505" s="181"/>
      <c r="BX505" s="181"/>
      <c r="BY505" s="181"/>
      <c r="BZ505" s="181"/>
      <c r="CA505" s="181"/>
      <c r="CB505" s="181"/>
      <c r="CC505" s="181"/>
      <c r="CD505" s="181"/>
    </row>
    <row r="506" spans="2:86" ht="12">
      <c r="D506" s="67"/>
      <c r="BR506"/>
      <c r="BS506"/>
    </row>
    <row r="507" spans="2:86" ht="12">
      <c r="D507" s="67"/>
      <c r="BR507"/>
      <c r="BS507"/>
      <c r="CG507" s="14"/>
      <c r="CH507" s="14"/>
    </row>
    <row r="508" spans="2:86" ht="15.5">
      <c r="B508" s="17" t="s">
        <v>322</v>
      </c>
      <c r="C508" s="17"/>
      <c r="D508" s="17"/>
      <c r="BR508"/>
      <c r="BS508"/>
      <c r="CG508" s="14"/>
      <c r="CH508" s="14"/>
    </row>
    <row r="509" spans="2:86" ht="15.5" outlineLevel="1">
      <c r="B509" s="17"/>
      <c r="C509" s="17"/>
      <c r="D509" s="17"/>
      <c r="CG509" s="14"/>
      <c r="CH509" s="14"/>
    </row>
    <row r="510" spans="2:86" outlineLevel="1">
      <c r="C510" s="150" t="s">
        <v>585</v>
      </c>
      <c r="D510" s="150"/>
      <c r="J510" s="23" t="s">
        <v>14</v>
      </c>
      <c r="K510"/>
      <c r="R510" s="341">
        <v>0</v>
      </c>
      <c r="S510" s="341">
        <v>0</v>
      </c>
      <c r="T510" s="341">
        <v>0</v>
      </c>
      <c r="U510" s="341">
        <v>0</v>
      </c>
      <c r="V510" s="341">
        <v>0</v>
      </c>
      <c r="W510" s="341">
        <v>0</v>
      </c>
      <c r="X510" s="341">
        <v>2293298.1522528003</v>
      </c>
      <c r="Y510" s="341">
        <v>2500449.5052767997</v>
      </c>
      <c r="Z510" s="341">
        <v>2971157.7902159998</v>
      </c>
      <c r="AA510" s="341">
        <v>4148454.4683119995</v>
      </c>
      <c r="AB510" s="341">
        <v>3974503.4461440006</v>
      </c>
      <c r="AC510" s="341">
        <v>4762072.7079230007</v>
      </c>
      <c r="AD510" s="341">
        <v>5573015.1564682405</v>
      </c>
      <c r="AE510" s="341">
        <v>6703506.4228277234</v>
      </c>
      <c r="AF510" s="341">
        <v>7940096.5802519787</v>
      </c>
      <c r="AG510" s="341">
        <v>8982173.0980912</v>
      </c>
      <c r="AH510" s="341">
        <v>9652889.1920263637</v>
      </c>
      <c r="AI510" s="341">
        <v>9983278.8019388579</v>
      </c>
      <c r="AJ510" s="341">
        <v>10108768.37643864</v>
      </c>
      <c r="AK510" s="341">
        <v>10149185.803287558</v>
      </c>
      <c r="AL510" s="341">
        <v>10156084.441272002</v>
      </c>
      <c r="AM510" s="341">
        <v>10156084.441272002</v>
      </c>
      <c r="AN510" s="341">
        <v>10156084.441272002</v>
      </c>
      <c r="AO510" s="341">
        <v>10156084.441272002</v>
      </c>
      <c r="AP510" s="341">
        <v>10156084.441272002</v>
      </c>
      <c r="AQ510" s="341">
        <v>10156084.441272002</v>
      </c>
      <c r="AR510" s="341">
        <v>10156084.441272002</v>
      </c>
      <c r="AS510" s="341">
        <v>10156084.441272002</v>
      </c>
      <c r="AT510" s="341">
        <v>10156084.441272002</v>
      </c>
      <c r="AU510" s="341">
        <v>10156084.441272002</v>
      </c>
      <c r="AV510" s="341">
        <v>10156084.441272002</v>
      </c>
      <c r="AW510" s="341">
        <v>10156084.441272002</v>
      </c>
      <c r="AX510" s="341">
        <v>10156084.441272002</v>
      </c>
      <c r="AY510" s="341">
        <v>10156084.441272002</v>
      </c>
      <c r="AZ510" s="341">
        <v>10156084.441272002</v>
      </c>
      <c r="BA510" s="341">
        <v>10156084.441272002</v>
      </c>
      <c r="BB510" s="341">
        <v>10156084.441272002</v>
      </c>
      <c r="BC510" s="341">
        <v>10156084.441272002</v>
      </c>
      <c r="BD510" s="341">
        <v>10156084.441272002</v>
      </c>
      <c r="BE510" s="341">
        <v>10156084.441272002</v>
      </c>
      <c r="BF510" s="341">
        <v>10156084.441272002</v>
      </c>
      <c r="BG510" s="341">
        <v>10156084.441272002</v>
      </c>
      <c r="BH510" s="341">
        <v>10156084.441272002</v>
      </c>
      <c r="BI510" s="341">
        <v>10156084.441272002</v>
      </c>
      <c r="BJ510" s="341">
        <v>10156084.441272002</v>
      </c>
      <c r="BK510" s="341">
        <v>10156084.441272002</v>
      </c>
      <c r="BL510" s="341">
        <v>10156084.441272002</v>
      </c>
      <c r="BM510" s="341">
        <v>10156084.441272002</v>
      </c>
      <c r="BN510" s="341">
        <v>10156084.441272002</v>
      </c>
      <c r="BO510" s="341">
        <v>10156084.441272002</v>
      </c>
      <c r="BP510" s="341">
        <v>10156084.441272002</v>
      </c>
      <c r="BQ510" s="341">
        <v>10156084.441272002</v>
      </c>
      <c r="BR510" s="341">
        <v>10156084.441272002</v>
      </c>
      <c r="BS510" s="341">
        <v>10156084.441272002</v>
      </c>
      <c r="BT510" s="314">
        <f>BS510</f>
        <v>10156084.441272002</v>
      </c>
      <c r="BU510" s="314">
        <f t="shared" ref="BU510:CC510" si="588">BT510</f>
        <v>10156084.441272002</v>
      </c>
      <c r="BV510" s="314">
        <f t="shared" si="588"/>
        <v>10156084.441272002</v>
      </c>
      <c r="BW510" s="314">
        <f t="shared" si="588"/>
        <v>10156084.441272002</v>
      </c>
      <c r="BX510" s="314">
        <f t="shared" si="588"/>
        <v>10156084.441272002</v>
      </c>
      <c r="BY510" s="314">
        <f t="shared" si="588"/>
        <v>10156084.441272002</v>
      </c>
      <c r="BZ510" s="314">
        <f t="shared" si="588"/>
        <v>10156084.441272002</v>
      </c>
      <c r="CA510" s="314">
        <f t="shared" si="588"/>
        <v>10156084.441272002</v>
      </c>
      <c r="CB510" s="314">
        <f t="shared" si="588"/>
        <v>10156084.441272002</v>
      </c>
      <c r="CC510" s="314">
        <f t="shared" si="588"/>
        <v>10156084.441272002</v>
      </c>
      <c r="CD510" s="314">
        <f>CC510</f>
        <v>10156084.441272002</v>
      </c>
    </row>
    <row r="511" spans="2:86" outlineLevel="1">
      <c r="C511" s="343"/>
      <c r="K511"/>
      <c r="BR511"/>
      <c r="BS511"/>
    </row>
    <row r="512" spans="2:86" ht="12" outlineLevel="1">
      <c r="C512" s="150" t="s">
        <v>586</v>
      </c>
      <c r="E512" s="62"/>
      <c r="G512" s="111"/>
      <c r="J512" s="23" t="s">
        <v>14</v>
      </c>
      <c r="O512" s="216"/>
      <c r="R512" s="341">
        <v>0</v>
      </c>
      <c r="S512" s="341">
        <v>0</v>
      </c>
      <c r="T512" s="341">
        <v>0</v>
      </c>
      <c r="U512" s="341">
        <v>755791.90811999992</v>
      </c>
      <c r="V512" s="341">
        <v>932495.33339999989</v>
      </c>
      <c r="W512" s="341">
        <v>1153374.6149999998</v>
      </c>
      <c r="X512" s="341">
        <v>1429473.7169999997</v>
      </c>
      <c r="Y512" s="341">
        <v>1818853.2023999998</v>
      </c>
      <c r="Z512" s="341">
        <v>2142847.8353999997</v>
      </c>
      <c r="AA512" s="341">
        <v>2420013.8081999999</v>
      </c>
      <c r="AB512" s="341">
        <v>2988859.9920000001</v>
      </c>
      <c r="AC512" s="341">
        <v>3202403.8472668445</v>
      </c>
      <c r="AD512" s="341">
        <v>3382047.4575866954</v>
      </c>
      <c r="AE512" s="341">
        <v>3628414.4452397171</v>
      </c>
      <c r="AF512" s="341">
        <v>3916929.9959999998</v>
      </c>
      <c r="AG512" s="341">
        <v>4205445.5467602825</v>
      </c>
      <c r="AH512" s="341">
        <v>4451812.5344133042</v>
      </c>
      <c r="AI512" s="341">
        <v>4631456.1447331561</v>
      </c>
      <c r="AJ512" s="341">
        <v>4743312.4428040609</v>
      </c>
      <c r="AK512" s="341">
        <v>4845000</v>
      </c>
      <c r="AL512" s="341">
        <v>4845000</v>
      </c>
      <c r="AM512" s="341">
        <v>4845000</v>
      </c>
      <c r="AN512" s="341">
        <v>4845000</v>
      </c>
      <c r="AO512" s="341">
        <v>4845000</v>
      </c>
      <c r="AP512" s="341">
        <v>4845000</v>
      </c>
      <c r="AQ512" s="341">
        <v>4845000</v>
      </c>
      <c r="AR512" s="341">
        <v>4845000</v>
      </c>
      <c r="AS512" s="341">
        <v>4845000</v>
      </c>
      <c r="AT512" s="341">
        <v>4845000</v>
      </c>
      <c r="AU512" s="341">
        <v>4845000</v>
      </c>
      <c r="AV512" s="341">
        <v>4845000</v>
      </c>
      <c r="AW512" s="341">
        <v>4845000</v>
      </c>
      <c r="AX512" s="341">
        <v>4845000</v>
      </c>
      <c r="AY512" s="341">
        <v>4845000</v>
      </c>
      <c r="AZ512" s="341">
        <v>4845000</v>
      </c>
      <c r="BA512" s="341">
        <v>4845000</v>
      </c>
      <c r="BB512" s="341">
        <v>4845000</v>
      </c>
      <c r="BC512" s="341">
        <v>4845000</v>
      </c>
      <c r="BD512" s="341">
        <v>4845000</v>
      </c>
      <c r="BE512" s="341">
        <v>4845000</v>
      </c>
      <c r="BF512" s="341">
        <v>4845000</v>
      </c>
      <c r="BG512" s="341">
        <v>4845000</v>
      </c>
      <c r="BH512" s="341">
        <v>4845000</v>
      </c>
      <c r="BI512" s="341">
        <v>4845000</v>
      </c>
      <c r="BJ512" s="341">
        <v>4845000</v>
      </c>
      <c r="BK512" s="341">
        <v>4845000</v>
      </c>
      <c r="BL512" s="341">
        <v>4845000</v>
      </c>
      <c r="BM512" s="341">
        <v>4845000</v>
      </c>
      <c r="BN512" s="341">
        <v>4845000</v>
      </c>
      <c r="BO512" s="341">
        <v>4845000</v>
      </c>
      <c r="BP512" s="341">
        <v>4845000</v>
      </c>
      <c r="BQ512" s="341">
        <v>4845000</v>
      </c>
      <c r="BR512" s="341">
        <v>4845000</v>
      </c>
      <c r="BS512" s="341">
        <v>4845000</v>
      </c>
      <c r="BT512" s="314">
        <f>BS512</f>
        <v>4845000</v>
      </c>
      <c r="BU512" s="314">
        <f t="shared" ref="BU512:CD512" si="589">BT512</f>
        <v>4845000</v>
      </c>
      <c r="BV512" s="314">
        <f t="shared" si="589"/>
        <v>4845000</v>
      </c>
      <c r="BW512" s="314">
        <f t="shared" si="589"/>
        <v>4845000</v>
      </c>
      <c r="BX512" s="314">
        <f t="shared" si="589"/>
        <v>4845000</v>
      </c>
      <c r="BY512" s="314">
        <f t="shared" si="589"/>
        <v>4845000</v>
      </c>
      <c r="BZ512" s="314">
        <f t="shared" si="589"/>
        <v>4845000</v>
      </c>
      <c r="CA512" s="314">
        <f t="shared" si="589"/>
        <v>4845000</v>
      </c>
      <c r="CB512" s="314">
        <f t="shared" si="589"/>
        <v>4845000</v>
      </c>
      <c r="CC512" s="314">
        <f t="shared" si="589"/>
        <v>4845000</v>
      </c>
      <c r="CD512" s="314">
        <f t="shared" si="589"/>
        <v>4845000</v>
      </c>
      <c r="CG512" s="14"/>
      <c r="CH512" s="14"/>
    </row>
    <row r="513" spans="1:88">
      <c r="CG513" s="14"/>
      <c r="CH513" s="14"/>
    </row>
    <row r="514" spans="1:88">
      <c r="CG514" s="14"/>
      <c r="CH514" s="14"/>
    </row>
    <row r="515" spans="1:88" s="85" customFormat="1" ht="18" customHeight="1">
      <c r="A515" s="235">
        <v>4</v>
      </c>
      <c r="B515" s="83" t="s">
        <v>260</v>
      </c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84"/>
      <c r="CF515" s="84"/>
      <c r="CG515" s="84"/>
      <c r="CH515" s="84"/>
      <c r="CI515" s="84"/>
      <c r="CJ515" s="84"/>
    </row>
    <row r="516" spans="1:88" outlineLevel="1">
      <c r="CG516" s="14"/>
      <c r="CH516" s="14"/>
    </row>
    <row r="517" spans="1:88" ht="15.5" outlineLevel="1">
      <c r="B517" s="17" t="s">
        <v>391</v>
      </c>
      <c r="C517" s="17"/>
      <c r="D517" s="17"/>
      <c r="CG517" s="14"/>
      <c r="CH517" s="14"/>
    </row>
    <row r="518" spans="1:88" ht="12" outlineLevel="1">
      <c r="E518" s="53" t="s">
        <v>392</v>
      </c>
      <c r="I518" s="53" t="s">
        <v>359</v>
      </c>
      <c r="J518" s="53" t="s">
        <v>82</v>
      </c>
      <c r="R518" s="193">
        <f t="shared" ref="R518:AW518" si="590">AVERAGE(Q46:R46)</f>
        <v>19686661.5</v>
      </c>
      <c r="S518" s="193">
        <f t="shared" si="590"/>
        <v>19929601</v>
      </c>
      <c r="T518" s="193">
        <f t="shared" si="590"/>
        <v>20271747</v>
      </c>
      <c r="U518" s="193">
        <f t="shared" si="590"/>
        <v>20094110.5</v>
      </c>
      <c r="V518" s="193">
        <f t="shared" si="590"/>
        <v>19879287</v>
      </c>
      <c r="W518" s="193">
        <f t="shared" si="590"/>
        <v>20056433</v>
      </c>
      <c r="X518" s="193">
        <f t="shared" si="590"/>
        <v>20292512.5</v>
      </c>
      <c r="Y518" s="193">
        <f t="shared" si="590"/>
        <v>20225958.7425288</v>
      </c>
      <c r="Z518" s="193">
        <f t="shared" si="590"/>
        <v>19504825.7425288</v>
      </c>
      <c r="AA518" s="193">
        <f t="shared" si="590"/>
        <v>19446573.499995001</v>
      </c>
      <c r="AB518" s="193">
        <f t="shared" si="590"/>
        <v>19832996.023583494</v>
      </c>
      <c r="AC518" s="193">
        <f t="shared" si="590"/>
        <v>20000234.045331456</v>
      </c>
      <c r="AD518" s="193">
        <f t="shared" si="590"/>
        <v>20159412.127697904</v>
      </c>
      <c r="AE518" s="193">
        <f t="shared" si="590"/>
        <v>20311400.886577308</v>
      </c>
      <c r="AF518" s="193">
        <f t="shared" si="590"/>
        <v>20456219.357561342</v>
      </c>
      <c r="AG518" s="193">
        <f t="shared" si="590"/>
        <v>20591301.356799465</v>
      </c>
      <c r="AH518" s="193">
        <f t="shared" si="590"/>
        <v>20714001.493888363</v>
      </c>
      <c r="AI518" s="193">
        <f t="shared" si="590"/>
        <v>20824535.107534565</v>
      </c>
      <c r="AJ518" s="193">
        <f t="shared" si="590"/>
        <v>20925253.938968159</v>
      </c>
      <c r="AK518" s="193">
        <f t="shared" si="590"/>
        <v>21017240.522457413</v>
      </c>
      <c r="AL518" s="193">
        <f t="shared" si="590"/>
        <v>21204849.415832177</v>
      </c>
      <c r="AM518" s="193">
        <f t="shared" si="590"/>
        <v>21487032.9753398</v>
      </c>
      <c r="AN518" s="193">
        <f t="shared" si="590"/>
        <v>21758851.617287319</v>
      </c>
      <c r="AO518" s="193">
        <f t="shared" si="590"/>
        <v>22022296.967997979</v>
      </c>
      <c r="AP518" s="193">
        <f t="shared" si="590"/>
        <v>22281275.138631258</v>
      </c>
      <c r="AQ518" s="193">
        <f t="shared" si="590"/>
        <v>22537201.463225037</v>
      </c>
      <c r="AR518" s="193">
        <f t="shared" si="590"/>
        <v>22785581.97443036</v>
      </c>
      <c r="AS518" s="193">
        <f t="shared" si="590"/>
        <v>23023659.339816608</v>
      </c>
      <c r="AT518" s="193">
        <f t="shared" si="590"/>
        <v>23252586.875847161</v>
      </c>
      <c r="AU518" s="193">
        <f t="shared" si="590"/>
        <v>23473259.687252775</v>
      </c>
      <c r="AV518" s="193">
        <f t="shared" si="590"/>
        <v>23685221.073009755</v>
      </c>
      <c r="AW518" s="193">
        <f t="shared" si="590"/>
        <v>23887446.529763952</v>
      </c>
      <c r="AX518" s="193">
        <f t="shared" ref="AX518:CD518" si="591">AVERAGE(AW46:AX46)</f>
        <v>24079770.210637212</v>
      </c>
      <c r="AY518" s="193">
        <f t="shared" si="591"/>
        <v>24262855.503142174</v>
      </c>
      <c r="AZ518" s="193">
        <f t="shared" si="591"/>
        <v>24437174.770805597</v>
      </c>
      <c r="BA518" s="193">
        <f t="shared" si="591"/>
        <v>24602140.889330655</v>
      </c>
      <c r="BB518" s="193">
        <f t="shared" si="591"/>
        <v>24756758.338312797</v>
      </c>
      <c r="BC518" s="193">
        <f t="shared" si="591"/>
        <v>24900779.738030851</v>
      </c>
      <c r="BD518" s="193">
        <f t="shared" si="591"/>
        <v>25034720.194543283</v>
      </c>
      <c r="BE518" s="193">
        <f t="shared" si="591"/>
        <v>25159034.213195801</v>
      </c>
      <c r="BF518" s="193">
        <f t="shared" si="591"/>
        <v>25273350.578028105</v>
      </c>
      <c r="BG518" s="193">
        <f t="shared" si="591"/>
        <v>25376936.518102806</v>
      </c>
      <c r="BH518" s="193">
        <f t="shared" si="591"/>
        <v>25469653.705705993</v>
      </c>
      <c r="BI518" s="193">
        <f t="shared" si="591"/>
        <v>25552011.68451187</v>
      </c>
      <c r="BJ518" s="193">
        <f t="shared" si="591"/>
        <v>25608834.074572772</v>
      </c>
      <c r="BK518" s="193">
        <f t="shared" si="591"/>
        <v>25645145.57449732</v>
      </c>
      <c r="BL518" s="193">
        <f t="shared" si="591"/>
        <v>25681508.561538499</v>
      </c>
      <c r="BM518" s="193">
        <f t="shared" si="591"/>
        <v>25717923.108701363</v>
      </c>
      <c r="BN518" s="193">
        <f t="shared" si="591"/>
        <v>25754389.289094493</v>
      </c>
      <c r="BO518" s="193">
        <f t="shared" si="591"/>
        <v>25790907.175930128</v>
      </c>
      <c r="BP518" s="193">
        <f t="shared" si="591"/>
        <v>25827476.842524305</v>
      </c>
      <c r="BQ518" s="193">
        <f t="shared" si="591"/>
        <v>25864098.362297036</v>
      </c>
      <c r="BR518" s="193">
        <f t="shared" si="591"/>
        <v>25900771.80877243</v>
      </c>
      <c r="BS518" s="193">
        <f t="shared" si="591"/>
        <v>25937497.255578842</v>
      </c>
      <c r="BT518" s="193">
        <f t="shared" si="591"/>
        <v>25974274.776449032</v>
      </c>
      <c r="BU518" s="193">
        <f t="shared" si="591"/>
        <v>26011104.445220314</v>
      </c>
      <c r="BV518" s="193">
        <f t="shared" si="591"/>
        <v>26047986.335834689</v>
      </c>
      <c r="BW518" s="193">
        <f t="shared" si="591"/>
        <v>26084920.522339001</v>
      </c>
      <c r="BX518" s="193">
        <f t="shared" si="591"/>
        <v>26121907.078885093</v>
      </c>
      <c r="BY518" s="193">
        <f t="shared" si="591"/>
        <v>26158946.079729956</v>
      </c>
      <c r="BZ518" s="193">
        <f t="shared" si="591"/>
        <v>26196037.599235855</v>
      </c>
      <c r="CA518" s="193">
        <f t="shared" si="591"/>
        <v>26233181.711870514</v>
      </c>
      <c r="CB518" s="193">
        <f t="shared" si="591"/>
        <v>26270378.492207229</v>
      </c>
      <c r="CC518" s="193">
        <f t="shared" si="591"/>
        <v>26307628.014925048</v>
      </c>
      <c r="CD518" s="193">
        <f t="shared" si="591"/>
        <v>26344930.354808904</v>
      </c>
      <c r="CE518" s="19" t="s">
        <v>94</v>
      </c>
      <c r="CG518" s="14"/>
      <c r="CH518" s="14"/>
    </row>
    <row r="519" spans="1:88" outlineLevel="1">
      <c r="BR519"/>
      <c r="BS519"/>
      <c r="CG519" s="14"/>
      <c r="CH519" s="14"/>
    </row>
    <row r="520" spans="1:88" ht="15.5" outlineLevel="1">
      <c r="B520" s="17" t="s">
        <v>393</v>
      </c>
      <c r="C520" s="17"/>
      <c r="D520" s="17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BR520"/>
      <c r="BS520"/>
      <c r="CG520" s="14"/>
      <c r="CH520" s="14"/>
    </row>
    <row r="521" spans="1:88" outlineLevel="1">
      <c r="D521">
        <v>1</v>
      </c>
      <c r="E521" s="51" t="str">
        <f t="array" ref="E521:E550">Fixed.Retail.Services</f>
        <v>Llamadas salientes Local on-net</v>
      </c>
      <c r="J521" s="51" t="str">
        <f t="array" ref="J521:J550">Fixed.Retail.Services.Units</f>
        <v>Minutos</v>
      </c>
      <c r="R521" s="194">
        <f t="shared" ref="R521:AW521" si="592">R$301*R265</f>
        <v>115672979824.64894</v>
      </c>
      <c r="S521" s="194">
        <f t="shared" si="592"/>
        <v>126511277549.99492</v>
      </c>
      <c r="T521" s="194">
        <f t="shared" si="592"/>
        <v>108271819366.53651</v>
      </c>
      <c r="U521" s="194">
        <f t="shared" si="592"/>
        <v>91842610369.153946</v>
      </c>
      <c r="V521" s="194">
        <f t="shared" si="592"/>
        <v>77649776156.468445</v>
      </c>
      <c r="W521" s="194">
        <f t="shared" si="592"/>
        <v>68603769615.084297</v>
      </c>
      <c r="X521" s="194">
        <f t="shared" si="592"/>
        <v>56625046342.55101</v>
      </c>
      <c r="Y521" s="194">
        <f t="shared" si="592"/>
        <v>55893867986.340073</v>
      </c>
      <c r="Z521" s="194">
        <f t="shared" si="592"/>
        <v>46593094852.281937</v>
      </c>
      <c r="AA521" s="194">
        <f t="shared" si="592"/>
        <v>37083439671.79364</v>
      </c>
      <c r="AB521" s="194">
        <f t="shared" si="592"/>
        <v>32865247711.283306</v>
      </c>
      <c r="AC521" s="194">
        <f t="shared" si="592"/>
        <v>30948787162.597904</v>
      </c>
      <c r="AD521" s="194">
        <f t="shared" si="592"/>
        <v>29155531727.094124</v>
      </c>
      <c r="AE521" s="194">
        <f t="shared" si="592"/>
        <v>27825628656.977535</v>
      </c>
      <c r="AF521" s="194">
        <f t="shared" si="592"/>
        <v>26537725003.671749</v>
      </c>
      <c r="AG521" s="194">
        <f t="shared" si="592"/>
        <v>25648045843.500721</v>
      </c>
      <c r="AH521" s="194">
        <f t="shared" si="592"/>
        <v>24816484414.242504</v>
      </c>
      <c r="AI521" s="194">
        <f t="shared" si="592"/>
        <v>24339448575.758297</v>
      </c>
      <c r="AJ521" s="194">
        <f t="shared" si="592"/>
        <v>23863057919.688713</v>
      </c>
      <c r="AK521" s="194">
        <f t="shared" si="592"/>
        <v>23388866266.911774</v>
      </c>
      <c r="AL521" s="194">
        <f t="shared" si="592"/>
        <v>23532979953.560272</v>
      </c>
      <c r="AM521" s="194">
        <f t="shared" si="592"/>
        <v>23903592709.443199</v>
      </c>
      <c r="AN521" s="194">
        <f t="shared" si="592"/>
        <v>24259960818.224411</v>
      </c>
      <c r="AO521" s="194">
        <f t="shared" si="592"/>
        <v>24605256023.873661</v>
      </c>
      <c r="AP521" s="194">
        <f t="shared" si="592"/>
        <v>24945689794.734299</v>
      </c>
      <c r="AQ521" s="194">
        <f t="shared" si="592"/>
        <v>25283378397.74548</v>
      </c>
      <c r="AR521" s="194">
        <f t="shared" si="592"/>
        <v>25611046300.322765</v>
      </c>
      <c r="AS521" s="194">
        <f t="shared" si="592"/>
        <v>25924314650.91877</v>
      </c>
      <c r="AT521" s="194">
        <f t="shared" si="592"/>
        <v>26225046433.683018</v>
      </c>
      <c r="AU521" s="194">
        <f t="shared" si="592"/>
        <v>26514659929.463425</v>
      </c>
      <c r="AV521" s="194">
        <f t="shared" si="592"/>
        <v>26792413631.184841</v>
      </c>
      <c r="AW521" s="194">
        <f t="shared" si="592"/>
        <v>27056658307.53701</v>
      </c>
      <c r="AX521" s="194">
        <f t="shared" ref="AX521:CD521" si="593">AX$301*AX265</f>
        <v>27307118971.550438</v>
      </c>
      <c r="AY521" s="194">
        <f t="shared" si="593"/>
        <v>27544845054.988667</v>
      </c>
      <c r="AZ521" s="194">
        <f t="shared" si="593"/>
        <v>27770572239.747513</v>
      </c>
      <c r="BA521" s="194">
        <f t="shared" si="593"/>
        <v>27983334419.117085</v>
      </c>
      <c r="BB521" s="194">
        <f t="shared" si="593"/>
        <v>28181515102.508434</v>
      </c>
      <c r="BC521" s="194">
        <f t="shared" si="593"/>
        <v>28364700591.030869</v>
      </c>
      <c r="BD521" s="194">
        <f t="shared" si="593"/>
        <v>28533697421.317162</v>
      </c>
      <c r="BE521" s="194">
        <f t="shared" si="593"/>
        <v>28689207873.609177</v>
      </c>
      <c r="BF521" s="194">
        <f t="shared" si="593"/>
        <v>28830603238.848488</v>
      </c>
      <c r="BG521" s="194">
        <f t="shared" si="593"/>
        <v>28956676253.828159</v>
      </c>
      <c r="BH521" s="194">
        <f t="shared" si="593"/>
        <v>29067177724.818218</v>
      </c>
      <c r="BI521" s="194">
        <f t="shared" si="593"/>
        <v>29163789060.46143</v>
      </c>
      <c r="BJ521" s="194">
        <f t="shared" si="593"/>
        <v>29230336630.724358</v>
      </c>
      <c r="BK521" s="194">
        <f t="shared" si="593"/>
        <v>29273068301.526031</v>
      </c>
      <c r="BL521" s="194">
        <f t="shared" si="593"/>
        <v>29315862358.351093</v>
      </c>
      <c r="BM521" s="194">
        <f t="shared" si="593"/>
        <v>29358718892.159832</v>
      </c>
      <c r="BN521" s="194">
        <f t="shared" si="593"/>
        <v>29401637994.045071</v>
      </c>
      <c r="BO521" s="194">
        <f t="shared" si="593"/>
        <v>29444619755.232216</v>
      </c>
      <c r="BP521" s="194">
        <f t="shared" si="593"/>
        <v>29487664267.07951</v>
      </c>
      <c r="BQ521" s="194">
        <f t="shared" si="593"/>
        <v>29530771621.078262</v>
      </c>
      <c r="BR521" s="194">
        <f t="shared" si="593"/>
        <v>29573941908.852978</v>
      </c>
      <c r="BS521" s="194">
        <f t="shared" si="593"/>
        <v>29617175222.161579</v>
      </c>
      <c r="BT521" s="194">
        <f t="shared" si="593"/>
        <v>29660471652.895603</v>
      </c>
      <c r="BU521" s="194">
        <f t="shared" si="593"/>
        <v>29703831293.080402</v>
      </c>
      <c r="BV521" s="194">
        <f t="shared" si="593"/>
        <v>29747254234.875301</v>
      </c>
      <c r="BW521" s="194">
        <f t="shared" si="593"/>
        <v>29790740570.573818</v>
      </c>
      <c r="BX521" s="194">
        <f t="shared" si="593"/>
        <v>29834290392.603901</v>
      </c>
      <c r="BY521" s="194">
        <f t="shared" si="593"/>
        <v>29877903793.52803</v>
      </c>
      <c r="BZ521" s="194">
        <f t="shared" si="593"/>
        <v>29921580866.043514</v>
      </c>
      <c r="CA521" s="194">
        <f t="shared" si="593"/>
        <v>29965321702.982597</v>
      </c>
      <c r="CB521" s="194">
        <f t="shared" si="593"/>
        <v>30009126397.312706</v>
      </c>
      <c r="CC521" s="194">
        <f t="shared" si="593"/>
        <v>30052995042.136654</v>
      </c>
      <c r="CD521" s="194">
        <f t="shared" si="593"/>
        <v>30096927730.692799</v>
      </c>
      <c r="CG521" s="259"/>
      <c r="CH521" s="259"/>
    </row>
    <row r="522" spans="1:88" outlineLevel="1">
      <c r="D522">
        <v>2</v>
      </c>
      <c r="E522" s="51" t="str">
        <v>Llamadas salientes Larga Distancia on-net</v>
      </c>
      <c r="J522" s="51" t="str">
        <v>Minutos</v>
      </c>
      <c r="R522" s="194">
        <f t="shared" ref="R522:AW522" si="594">R$301*R266</f>
        <v>23925448527.601727</v>
      </c>
      <c r="S522" s="194">
        <f t="shared" si="594"/>
        <v>26260534231.830879</v>
      </c>
      <c r="T522" s="194">
        <f t="shared" si="594"/>
        <v>26798397051.598297</v>
      </c>
      <c r="U522" s="194">
        <f t="shared" si="594"/>
        <v>26408624556.221371</v>
      </c>
      <c r="V522" s="194">
        <f t="shared" si="594"/>
        <v>29199384049.580154</v>
      </c>
      <c r="W522" s="194">
        <f t="shared" si="594"/>
        <v>29784277679.764668</v>
      </c>
      <c r="X522" s="194">
        <f t="shared" si="594"/>
        <v>27059223554.152054</v>
      </c>
      <c r="Y522" s="194">
        <f t="shared" si="594"/>
        <v>25833376835.197735</v>
      </c>
      <c r="Z522" s="194">
        <f t="shared" si="594"/>
        <v>24574792683.180553</v>
      </c>
      <c r="AA522" s="194">
        <f t="shared" si="594"/>
        <v>19559075111.940739</v>
      </c>
      <c r="AB522" s="194">
        <f t="shared" si="594"/>
        <v>17334256321.601818</v>
      </c>
      <c r="AC522" s="194">
        <f t="shared" si="594"/>
        <v>16323449445.201946</v>
      </c>
      <c r="AD522" s="194">
        <f t="shared" si="594"/>
        <v>15377625161.685099</v>
      </c>
      <c r="AE522" s="194">
        <f t="shared" si="594"/>
        <v>14676188772.012867</v>
      </c>
      <c r="AF522" s="194">
        <f t="shared" si="594"/>
        <v>13996904312.024899</v>
      </c>
      <c r="AG522" s="194">
        <f t="shared" si="594"/>
        <v>13527657077.320581</v>
      </c>
      <c r="AH522" s="194">
        <f t="shared" si="594"/>
        <v>13089063122.741299</v>
      </c>
      <c r="AI522" s="194">
        <f t="shared" si="594"/>
        <v>12837458096.924421</v>
      </c>
      <c r="AJ522" s="194">
        <f t="shared" si="594"/>
        <v>12586193362.391747</v>
      </c>
      <c r="AK522" s="194">
        <f t="shared" si="594"/>
        <v>12336088457.447504</v>
      </c>
      <c r="AL522" s="194">
        <f t="shared" si="594"/>
        <v>12412098947.487366</v>
      </c>
      <c r="AM522" s="194">
        <f t="shared" si="594"/>
        <v>12607572797.645638</v>
      </c>
      <c r="AN522" s="194">
        <f t="shared" si="594"/>
        <v>12795533533.457685</v>
      </c>
      <c r="AO522" s="194">
        <f t="shared" si="594"/>
        <v>12977654041.233118</v>
      </c>
      <c r="AP522" s="194">
        <f t="shared" si="594"/>
        <v>13157210461.938316</v>
      </c>
      <c r="AQ522" s="194">
        <f t="shared" si="594"/>
        <v>13335318987.17757</v>
      </c>
      <c r="AR522" s="194">
        <f t="shared" si="594"/>
        <v>13508142252.090506</v>
      </c>
      <c r="AS522" s="194">
        <f t="shared" si="594"/>
        <v>13673370700.522745</v>
      </c>
      <c r="AT522" s="194">
        <f t="shared" si="594"/>
        <v>13831986934.067762</v>
      </c>
      <c r="AU522" s="194">
        <f t="shared" si="594"/>
        <v>13984739002.579607</v>
      </c>
      <c r="AV522" s="194">
        <f t="shared" si="594"/>
        <v>14131235809.851803</v>
      </c>
      <c r="AW522" s="194">
        <f t="shared" si="594"/>
        <v>14270607494.853119</v>
      </c>
      <c r="AX522" s="194">
        <f t="shared" ref="AX522:CD522" si="595">AX$301*AX266</f>
        <v>14402709020.045542</v>
      </c>
      <c r="AY522" s="194">
        <f t="shared" si="595"/>
        <v>14528093891.653675</v>
      </c>
      <c r="AZ522" s="194">
        <f t="shared" si="595"/>
        <v>14647150133.485077</v>
      </c>
      <c r="BA522" s="194">
        <f t="shared" si="595"/>
        <v>14759368187.799894</v>
      </c>
      <c r="BB522" s="194">
        <f t="shared" si="595"/>
        <v>14863895462.143744</v>
      </c>
      <c r="BC522" s="194">
        <f t="shared" si="595"/>
        <v>14960513757.56452</v>
      </c>
      <c r="BD522" s="194">
        <f t="shared" si="595"/>
        <v>15049648469.082764</v>
      </c>
      <c r="BE522" s="194">
        <f t="shared" si="595"/>
        <v>15131670003.330702</v>
      </c>
      <c r="BF522" s="194">
        <f t="shared" si="595"/>
        <v>15206246757.635925</v>
      </c>
      <c r="BG522" s="194">
        <f t="shared" si="595"/>
        <v>15272741980.069454</v>
      </c>
      <c r="BH522" s="194">
        <f t="shared" si="595"/>
        <v>15331024237.330462</v>
      </c>
      <c r="BI522" s="194">
        <f t="shared" si="595"/>
        <v>15381980361.876474</v>
      </c>
      <c r="BJ522" s="194">
        <f t="shared" si="595"/>
        <v>15417079827.751528</v>
      </c>
      <c r="BK522" s="194">
        <f t="shared" si="595"/>
        <v>15439617973.248976</v>
      </c>
      <c r="BL522" s="194">
        <f t="shared" si="595"/>
        <v>15462189023.270061</v>
      </c>
      <c r="BM522" s="194">
        <f t="shared" si="595"/>
        <v>15484793025.790361</v>
      </c>
      <c r="BN522" s="194">
        <f t="shared" si="595"/>
        <v>15507430028.855343</v>
      </c>
      <c r="BO522" s="194">
        <f t="shared" si="595"/>
        <v>15530100080.580406</v>
      </c>
      <c r="BP522" s="194">
        <f t="shared" si="595"/>
        <v>15552803229.151018</v>
      </c>
      <c r="BQ522" s="194">
        <f t="shared" si="595"/>
        <v>15575539522.822824</v>
      </c>
      <c r="BR522" s="194">
        <f t="shared" si="595"/>
        <v>15598309009.921724</v>
      </c>
      <c r="BS522" s="194">
        <f t="shared" si="595"/>
        <v>15621111738.843988</v>
      </c>
      <c r="BT522" s="194">
        <f t="shared" si="595"/>
        <v>15643947758.056355</v>
      </c>
      <c r="BU522" s="194">
        <f t="shared" si="595"/>
        <v>15666817116.096144</v>
      </c>
      <c r="BV522" s="194">
        <f t="shared" si="595"/>
        <v>15689719861.571339</v>
      </c>
      <c r="BW522" s="194">
        <f t="shared" si="595"/>
        <v>15712656043.160702</v>
      </c>
      <c r="BX522" s="194">
        <f t="shared" si="595"/>
        <v>15735625709.61389</v>
      </c>
      <c r="BY522" s="194">
        <f t="shared" si="595"/>
        <v>15758628909.751526</v>
      </c>
      <c r="BZ522" s="194">
        <f t="shared" si="595"/>
        <v>15781665692.465343</v>
      </c>
      <c r="CA522" s="194">
        <f t="shared" si="595"/>
        <v>15804736106.718241</v>
      </c>
      <c r="CB522" s="194">
        <f t="shared" si="595"/>
        <v>15827840201.544426</v>
      </c>
      <c r="CC522" s="194">
        <f t="shared" si="595"/>
        <v>15850978026.049503</v>
      </c>
      <c r="CD522" s="194">
        <f t="shared" si="595"/>
        <v>15874149629.41058</v>
      </c>
      <c r="CG522" s="259"/>
      <c r="CH522" s="259"/>
    </row>
    <row r="523" spans="1:88" outlineLevel="1">
      <c r="D523">
        <v>3</v>
      </c>
      <c r="E523" s="51" t="str">
        <v>Llamadas salientes Local a otros operadores fijos</v>
      </c>
      <c r="J523" s="51" t="str">
        <v>Minutos</v>
      </c>
      <c r="R523" s="194">
        <f t="shared" ref="R523:AW523" si="596">R349</f>
        <v>0</v>
      </c>
      <c r="S523" s="194">
        <f t="shared" si="596"/>
        <v>0</v>
      </c>
      <c r="T523" s="194">
        <f t="shared" si="596"/>
        <v>0</v>
      </c>
      <c r="U523" s="194">
        <f t="shared" si="596"/>
        <v>0</v>
      </c>
      <c r="V523" s="194">
        <f t="shared" si="596"/>
        <v>0</v>
      </c>
      <c r="W523" s="194">
        <f t="shared" si="596"/>
        <v>0</v>
      </c>
      <c r="X523" s="194">
        <f t="shared" si="596"/>
        <v>7063339413.6311359</v>
      </c>
      <c r="Y523" s="194">
        <f t="shared" si="596"/>
        <v>14068931949.347111</v>
      </c>
      <c r="Z523" s="194">
        <f t="shared" si="596"/>
        <v>17552979684.556332</v>
      </c>
      <c r="AA523" s="194">
        <f t="shared" si="596"/>
        <v>18215845268.513367</v>
      </c>
      <c r="AB523" s="194">
        <f t="shared" si="596"/>
        <v>19202518072.205933</v>
      </c>
      <c r="AC523" s="194">
        <f t="shared" si="596"/>
        <v>18082721534.358349</v>
      </c>
      <c r="AD523" s="194">
        <f t="shared" si="596"/>
        <v>17034947986.382669</v>
      </c>
      <c r="AE523" s="194">
        <f t="shared" si="596"/>
        <v>16257910993.399014</v>
      </c>
      <c r="AF523" s="194">
        <f t="shared" si="596"/>
        <v>15505415939.071558</v>
      </c>
      <c r="AG523" s="194">
        <f t="shared" si="596"/>
        <v>14985595497.019125</v>
      </c>
      <c r="AH523" s="194">
        <f t="shared" si="596"/>
        <v>14499732168.185396</v>
      </c>
      <c r="AI523" s="194">
        <f t="shared" si="596"/>
        <v>14221010483.066492</v>
      </c>
      <c r="AJ523" s="194">
        <f t="shared" si="596"/>
        <v>13942665777.822475</v>
      </c>
      <c r="AK523" s="194">
        <f t="shared" si="596"/>
        <v>13665605906.213142</v>
      </c>
      <c r="AL523" s="194">
        <f t="shared" si="596"/>
        <v>13749808398.776789</v>
      </c>
      <c r="AM523" s="194">
        <f t="shared" si="596"/>
        <v>13966349371.948841</v>
      </c>
      <c r="AN523" s="194">
        <f t="shared" si="596"/>
        <v>14174567507.689213</v>
      </c>
      <c r="AO523" s="194">
        <f t="shared" si="596"/>
        <v>14376315986.963203</v>
      </c>
      <c r="AP523" s="194">
        <f t="shared" si="596"/>
        <v>14575224035.621979</v>
      </c>
      <c r="AQ523" s="194">
        <f t="shared" si="596"/>
        <v>14772528142.409332</v>
      </c>
      <c r="AR523" s="194">
        <f t="shared" si="596"/>
        <v>14963977371.860918</v>
      </c>
      <c r="AS523" s="194">
        <f t="shared" si="596"/>
        <v>15147013256.247179</v>
      </c>
      <c r="AT523" s="194">
        <f t="shared" si="596"/>
        <v>15322724296.690948</v>
      </c>
      <c r="AU523" s="194">
        <f t="shared" si="596"/>
        <v>15491939163.847256</v>
      </c>
      <c r="AV523" s="194">
        <f t="shared" si="596"/>
        <v>15654224611.25819</v>
      </c>
      <c r="AW523" s="194">
        <f t="shared" si="596"/>
        <v>15808617028.936142</v>
      </c>
      <c r="AX523" s="194">
        <f t="shared" ref="AX523:CD523" si="597">AX349</f>
        <v>15954955747.975155</v>
      </c>
      <c r="AY523" s="194">
        <f t="shared" si="597"/>
        <v>16093853928.531956</v>
      </c>
      <c r="AZ523" s="194">
        <f t="shared" si="597"/>
        <v>16225741413.53887</v>
      </c>
      <c r="BA523" s="194">
        <f t="shared" si="597"/>
        <v>16350053727.855913</v>
      </c>
      <c r="BB523" s="194">
        <f t="shared" si="597"/>
        <v>16465846391.186918</v>
      </c>
      <c r="BC523" s="194">
        <f t="shared" si="597"/>
        <v>16572877688.267056</v>
      </c>
      <c r="BD523" s="194">
        <f t="shared" si="597"/>
        <v>16671618860.910534</v>
      </c>
      <c r="BE523" s="194">
        <f t="shared" si="597"/>
        <v>16762480236.189695</v>
      </c>
      <c r="BF523" s="194">
        <f t="shared" si="597"/>
        <v>16845094473.074675</v>
      </c>
      <c r="BG523" s="194">
        <f t="shared" si="597"/>
        <v>16918756193.928862</v>
      </c>
      <c r="BH523" s="194">
        <f t="shared" si="597"/>
        <v>16983319800.275229</v>
      </c>
      <c r="BI523" s="194">
        <f t="shared" si="597"/>
        <v>17039767702.616964</v>
      </c>
      <c r="BJ523" s="194">
        <f t="shared" si="597"/>
        <v>17078650000.664825</v>
      </c>
      <c r="BK523" s="194">
        <f t="shared" si="597"/>
        <v>17103617186.598577</v>
      </c>
      <c r="BL523" s="194">
        <f t="shared" si="597"/>
        <v>17128620823.329039</v>
      </c>
      <c r="BM523" s="194">
        <f t="shared" si="597"/>
        <v>17153660964.002335</v>
      </c>
      <c r="BN523" s="194">
        <f t="shared" si="597"/>
        <v>17178737661.842018</v>
      </c>
      <c r="BO523" s="194">
        <f t="shared" si="597"/>
        <v>17203850970.149105</v>
      </c>
      <c r="BP523" s="194">
        <f t="shared" si="597"/>
        <v>17229000942.302242</v>
      </c>
      <c r="BQ523" s="194">
        <f t="shared" si="597"/>
        <v>17254187631.757793</v>
      </c>
      <c r="BR523" s="194">
        <f t="shared" si="597"/>
        <v>17279411092.049984</v>
      </c>
      <c r="BS523" s="194">
        <f t="shared" si="597"/>
        <v>17304671376.790958</v>
      </c>
      <c r="BT523" s="194">
        <f t="shared" si="597"/>
        <v>17329968539.670952</v>
      </c>
      <c r="BU523" s="194">
        <f t="shared" si="597"/>
        <v>17355302634.45837</v>
      </c>
      <c r="BV523" s="194">
        <f t="shared" si="597"/>
        <v>17380673714.999908</v>
      </c>
      <c r="BW523" s="194">
        <f t="shared" si="597"/>
        <v>17406081835.220657</v>
      </c>
      <c r="BX523" s="194">
        <f t="shared" si="597"/>
        <v>17431527049.124252</v>
      </c>
      <c r="BY523" s="194">
        <f t="shared" si="597"/>
        <v>17457009410.792953</v>
      </c>
      <c r="BZ523" s="194">
        <f t="shared" si="597"/>
        <v>17482528974.387768</v>
      </c>
      <c r="CA523" s="194">
        <f t="shared" si="597"/>
        <v>17508085794.14856</v>
      </c>
      <c r="CB523" s="194">
        <f t="shared" si="597"/>
        <v>17533679924.39418</v>
      </c>
      <c r="CC523" s="194">
        <f t="shared" si="597"/>
        <v>17559311419.522572</v>
      </c>
      <c r="CD523" s="194">
        <f t="shared" si="597"/>
        <v>17584980334.010887</v>
      </c>
      <c r="CG523" s="259"/>
      <c r="CH523" s="259"/>
    </row>
    <row r="524" spans="1:88" outlineLevel="1">
      <c r="D524">
        <v>4</v>
      </c>
      <c r="E524" s="51" t="str">
        <v>Llamadas salientes larga Distancia a otros operadores fijos</v>
      </c>
      <c r="J524" s="51" t="str">
        <v>Minutos</v>
      </c>
      <c r="R524" s="194">
        <f t="shared" ref="R524:AW524" si="598">R350</f>
        <v>0</v>
      </c>
      <c r="S524" s="194">
        <f t="shared" si="598"/>
        <v>0</v>
      </c>
      <c r="T524" s="194">
        <f t="shared" si="598"/>
        <v>0</v>
      </c>
      <c r="U524" s="194">
        <f t="shared" si="598"/>
        <v>0</v>
      </c>
      <c r="V524" s="194">
        <f t="shared" si="598"/>
        <v>0</v>
      </c>
      <c r="W524" s="194">
        <f t="shared" si="598"/>
        <v>0</v>
      </c>
      <c r="X524" s="194">
        <f t="shared" si="598"/>
        <v>3375334636.8332119</v>
      </c>
      <c r="Y524" s="194">
        <f t="shared" si="598"/>
        <v>6502466796.62714</v>
      </c>
      <c r="Z524" s="194">
        <f t="shared" si="598"/>
        <v>9258042164.5660553</v>
      </c>
      <c r="AA524" s="194">
        <f t="shared" si="598"/>
        <v>9607660157.4082241</v>
      </c>
      <c r="AB524" s="194">
        <f t="shared" si="598"/>
        <v>10128065158.916506</v>
      </c>
      <c r="AC524" s="194">
        <f t="shared" si="598"/>
        <v>9537446144.3995953</v>
      </c>
      <c r="AD524" s="194">
        <f t="shared" si="598"/>
        <v>8984814519.4333515</v>
      </c>
      <c r="AE524" s="194">
        <f t="shared" si="598"/>
        <v>8574978618.4210768</v>
      </c>
      <c r="AF524" s="194">
        <f t="shared" si="598"/>
        <v>8178086975.7035465</v>
      </c>
      <c r="AG524" s="194">
        <f t="shared" si="598"/>
        <v>7903915885.8367357</v>
      </c>
      <c r="AH524" s="194">
        <f t="shared" si="598"/>
        <v>7647654939.5247717</v>
      </c>
      <c r="AI524" s="194">
        <f t="shared" si="598"/>
        <v>7500647584.6834707</v>
      </c>
      <c r="AJ524" s="194">
        <f t="shared" si="598"/>
        <v>7353839061.9287796</v>
      </c>
      <c r="AK524" s="194">
        <f t="shared" si="598"/>
        <v>7207708204.4011965</v>
      </c>
      <c r="AL524" s="194">
        <f t="shared" si="598"/>
        <v>7252119480.4651499</v>
      </c>
      <c r="AM524" s="194">
        <f t="shared" si="598"/>
        <v>7366330599.945159</v>
      </c>
      <c r="AN524" s="194">
        <f t="shared" si="598"/>
        <v>7476151970.148632</v>
      </c>
      <c r="AO524" s="194">
        <f t="shared" si="598"/>
        <v>7582561022.1342058</v>
      </c>
      <c r="AP524" s="194">
        <f t="shared" si="598"/>
        <v>7687471933.8111963</v>
      </c>
      <c r="AQ524" s="194">
        <f t="shared" si="598"/>
        <v>7791536871.6568489</v>
      </c>
      <c r="AR524" s="194">
        <f t="shared" si="598"/>
        <v>7892513746.8363905</v>
      </c>
      <c r="AS524" s="194">
        <f t="shared" si="598"/>
        <v>7989053135.9161587</v>
      </c>
      <c r="AT524" s="194">
        <f t="shared" si="598"/>
        <v>8081729151.6378336</v>
      </c>
      <c r="AU524" s="194">
        <f t="shared" si="598"/>
        <v>8170978863.262742</v>
      </c>
      <c r="AV524" s="194">
        <f t="shared" si="598"/>
        <v>8256573761.7828941</v>
      </c>
      <c r="AW524" s="194">
        <f t="shared" si="598"/>
        <v>8338005606.3152161</v>
      </c>
      <c r="AX524" s="194">
        <f t="shared" ref="AX524:CD524" si="599">AX350</f>
        <v>8415189654.5804663</v>
      </c>
      <c r="AY524" s="194">
        <f t="shared" si="599"/>
        <v>8488449308.2282038</v>
      </c>
      <c r="AZ524" s="194">
        <f t="shared" si="599"/>
        <v>8558011281.1305523</v>
      </c>
      <c r="BA524" s="194">
        <f t="shared" si="599"/>
        <v>8623577849.7818317</v>
      </c>
      <c r="BB524" s="194">
        <f t="shared" si="599"/>
        <v>8684650862.9528675</v>
      </c>
      <c r="BC524" s="194">
        <f t="shared" si="599"/>
        <v>8741102831.7412758</v>
      </c>
      <c r="BD524" s="194">
        <f t="shared" si="599"/>
        <v>8793182305.2061882</v>
      </c>
      <c r="BE524" s="194">
        <f t="shared" si="599"/>
        <v>8841105703.8873272</v>
      </c>
      <c r="BF524" s="194">
        <f t="shared" si="599"/>
        <v>8884679279.5548</v>
      </c>
      <c r="BG524" s="194">
        <f t="shared" si="599"/>
        <v>8923530991.9043865</v>
      </c>
      <c r="BH524" s="194">
        <f t="shared" si="599"/>
        <v>8957584047.3167973</v>
      </c>
      <c r="BI524" s="194">
        <f t="shared" si="599"/>
        <v>8987356602.7103939</v>
      </c>
      <c r="BJ524" s="194">
        <f t="shared" si="599"/>
        <v>9007864457.2884407</v>
      </c>
      <c r="BK524" s="194">
        <f t="shared" si="599"/>
        <v>9021033005.549715</v>
      </c>
      <c r="BL524" s="194">
        <f t="shared" si="599"/>
        <v>9034220779.2085514</v>
      </c>
      <c r="BM524" s="194">
        <f t="shared" si="599"/>
        <v>9047427806.2960396</v>
      </c>
      <c r="BN524" s="194">
        <f t="shared" si="599"/>
        <v>9060654114.8840981</v>
      </c>
      <c r="BO524" s="194">
        <f t="shared" si="599"/>
        <v>9073899733.0855103</v>
      </c>
      <c r="BP524" s="194">
        <f t="shared" si="599"/>
        <v>9087164689.053997</v>
      </c>
      <c r="BQ524" s="194">
        <f t="shared" si="599"/>
        <v>9100449010.9842777</v>
      </c>
      <c r="BR524" s="194">
        <f t="shared" si="599"/>
        <v>9113752727.1121349</v>
      </c>
      <c r="BS524" s="194">
        <f t="shared" si="599"/>
        <v>9127075865.7144451</v>
      </c>
      <c r="BT524" s="194">
        <f t="shared" si="599"/>
        <v>9140418455.1092777</v>
      </c>
      <c r="BU524" s="194">
        <f t="shared" si="599"/>
        <v>9153780523.6559296</v>
      </c>
      <c r="BV524" s="194">
        <f t="shared" si="599"/>
        <v>9167162099.7549896</v>
      </c>
      <c r="BW524" s="194">
        <f t="shared" si="599"/>
        <v>9180563211.8483982</v>
      </c>
      <c r="BX524" s="194">
        <f t="shared" si="599"/>
        <v>9193983888.4195194</v>
      </c>
      <c r="BY524" s="194">
        <f t="shared" si="599"/>
        <v>9207424157.993187</v>
      </c>
      <c r="BZ524" s="194">
        <f t="shared" si="599"/>
        <v>9220884049.1357708</v>
      </c>
      <c r="CA524" s="194">
        <f t="shared" si="599"/>
        <v>9234363590.4552326</v>
      </c>
      <c r="CB524" s="194">
        <f t="shared" si="599"/>
        <v>9247862810.6011887</v>
      </c>
      <c r="CC524" s="194">
        <f t="shared" si="599"/>
        <v>9261381738.2649803</v>
      </c>
      <c r="CD524" s="194">
        <f t="shared" si="599"/>
        <v>9274920402.1797199</v>
      </c>
      <c r="CG524" s="259"/>
      <c r="CH524" s="259"/>
    </row>
    <row r="525" spans="1:88" outlineLevel="1">
      <c r="D525">
        <v>5</v>
      </c>
      <c r="E525" s="51" t="str">
        <v>Llamadas salientes a móvil</v>
      </c>
      <c r="J525" s="51" t="str">
        <v>Minutos</v>
      </c>
      <c r="R525" s="194">
        <f t="shared" ref="R525:AW525" si="600">R299</f>
        <v>12135199410.618467</v>
      </c>
      <c r="S525" s="194">
        <f t="shared" si="600"/>
        <v>14381224069.764082</v>
      </c>
      <c r="T525" s="194">
        <f t="shared" si="600"/>
        <v>18950262422.328949</v>
      </c>
      <c r="U525" s="194">
        <f t="shared" si="600"/>
        <v>19547420129.520176</v>
      </c>
      <c r="V525" s="194">
        <f t="shared" si="600"/>
        <v>19017410402.957203</v>
      </c>
      <c r="W525" s="194">
        <f t="shared" si="600"/>
        <v>18771952510.153751</v>
      </c>
      <c r="X525" s="194">
        <f t="shared" si="600"/>
        <v>18534787037.333637</v>
      </c>
      <c r="Y525" s="194">
        <f t="shared" si="600"/>
        <v>20742205208.708088</v>
      </c>
      <c r="Z525" s="194">
        <f t="shared" si="600"/>
        <v>20390376940.889355</v>
      </c>
      <c r="AA525" s="194">
        <f t="shared" si="600"/>
        <v>33040728863.173084</v>
      </c>
      <c r="AB525" s="194">
        <f t="shared" si="600"/>
        <v>34319550192.736622</v>
      </c>
      <c r="AC525" s="194">
        <f t="shared" si="600"/>
        <v>35324862772.199699</v>
      </c>
      <c r="AD525" s="194">
        <f t="shared" si="600"/>
        <v>36097767441.486877</v>
      </c>
      <c r="AE525" s="194">
        <f t="shared" si="600"/>
        <v>36896413201.768372</v>
      </c>
      <c r="AF525" s="194">
        <f t="shared" si="600"/>
        <v>37606918209.368446</v>
      </c>
      <c r="AG525" s="194">
        <f t="shared" si="600"/>
        <v>38382285665.713623</v>
      </c>
      <c r="AH525" s="194">
        <f t="shared" si="600"/>
        <v>38972194258.172974</v>
      </c>
      <c r="AI525" s="194">
        <f t="shared" si="600"/>
        <v>39659444499.577278</v>
      </c>
      <c r="AJ525" s="194">
        <f t="shared" si="600"/>
        <v>40298586611.994461</v>
      </c>
      <c r="AK525" s="194">
        <f t="shared" si="600"/>
        <v>40892319509.716179</v>
      </c>
      <c r="AL525" s="194">
        <f t="shared" si="600"/>
        <v>41413824324.112579</v>
      </c>
      <c r="AM525" s="194">
        <f t="shared" si="600"/>
        <v>41825922505.510803</v>
      </c>
      <c r="AN525" s="194">
        <f t="shared" si="600"/>
        <v>42224412320.354752</v>
      </c>
      <c r="AO525" s="194">
        <f t="shared" si="600"/>
        <v>42610856885.763687</v>
      </c>
      <c r="AP525" s="194">
        <f t="shared" si="600"/>
        <v>42988344078.950386</v>
      </c>
      <c r="AQ525" s="194">
        <f t="shared" si="600"/>
        <v>43358317955.726746</v>
      </c>
      <c r="AR525" s="194">
        <f t="shared" si="600"/>
        <v>43717538717.372833</v>
      </c>
      <c r="AS525" s="194">
        <f t="shared" si="600"/>
        <v>44063812498.381935</v>
      </c>
      <c r="AT525" s="194">
        <f t="shared" si="600"/>
        <v>44397980873.796631</v>
      </c>
      <c r="AU525" s="194">
        <f t="shared" si="600"/>
        <v>44720763806.503632</v>
      </c>
      <c r="AV525" s="194">
        <f t="shared" si="600"/>
        <v>45031837201.524292</v>
      </c>
      <c r="AW525" s="194">
        <f t="shared" si="600"/>
        <v>45330439740.010002</v>
      </c>
      <c r="AX525" s="194">
        <f t="shared" ref="AX525:CD525" si="601">AX299</f>
        <v>45616467560.194618</v>
      </c>
      <c r="AY525" s="194">
        <f t="shared" si="601"/>
        <v>45890458352.119293</v>
      </c>
      <c r="AZ525" s="194">
        <f t="shared" si="601"/>
        <v>46152822959.10128</v>
      </c>
      <c r="BA525" s="194">
        <f t="shared" si="601"/>
        <v>46403175809.013031</v>
      </c>
      <c r="BB525" s="194">
        <f t="shared" si="601"/>
        <v>46640810794.695122</v>
      </c>
      <c r="BC525" s="194">
        <f t="shared" si="601"/>
        <v>46865581522.389214</v>
      </c>
      <c r="BD525" s="194">
        <f t="shared" si="601"/>
        <v>47077925640.934822</v>
      </c>
      <c r="BE525" s="194">
        <f t="shared" si="601"/>
        <v>47278251984.69825</v>
      </c>
      <c r="BF525" s="194">
        <f t="shared" si="601"/>
        <v>47466360032.026016</v>
      </c>
      <c r="BG525" s="194">
        <f t="shared" si="601"/>
        <v>47641772184.150894</v>
      </c>
      <c r="BH525" s="194">
        <f t="shared" si="601"/>
        <v>47804449813.157906</v>
      </c>
      <c r="BI525" s="194">
        <f t="shared" si="601"/>
        <v>47952687680.211418</v>
      </c>
      <c r="BJ525" s="194">
        <f t="shared" si="601"/>
        <v>48055226874.477905</v>
      </c>
      <c r="BK525" s="194">
        <f t="shared" si="601"/>
        <v>48120255875.966904</v>
      </c>
      <c r="BL525" s="194">
        <f t="shared" si="601"/>
        <v>48185372738.894127</v>
      </c>
      <c r="BM525" s="194">
        <f t="shared" si="601"/>
        <v>48250577581.787811</v>
      </c>
      <c r="BN525" s="194">
        <f t="shared" si="601"/>
        <v>48315870523.335693</v>
      </c>
      <c r="BO525" s="194">
        <f t="shared" si="601"/>
        <v>48381251682.385536</v>
      </c>
      <c r="BP525" s="194">
        <f t="shared" si="601"/>
        <v>48446721177.945061</v>
      </c>
      <c r="BQ525" s="194">
        <f t="shared" si="601"/>
        <v>48512279129.182358</v>
      </c>
      <c r="BR525" s="194">
        <f t="shared" si="601"/>
        <v>48577925655.426018</v>
      </c>
      <c r="BS525" s="194">
        <f t="shared" si="601"/>
        <v>48643660876.165344</v>
      </c>
      <c r="BT525" s="194">
        <f t="shared" si="601"/>
        <v>48709484911.050667</v>
      </c>
      <c r="BU525" s="194">
        <f t="shared" si="601"/>
        <v>48775397879.893379</v>
      </c>
      <c r="BV525" s="194">
        <f t="shared" si="601"/>
        <v>48841399902.666306</v>
      </c>
      <c r="BW525" s="194">
        <f t="shared" si="601"/>
        <v>48907491099.503906</v>
      </c>
      <c r="BX525" s="194">
        <f t="shared" si="601"/>
        <v>48973671590.70237</v>
      </c>
      <c r="BY525" s="194">
        <f t="shared" si="601"/>
        <v>49039941496.720016</v>
      </c>
      <c r="BZ525" s="194">
        <f t="shared" si="601"/>
        <v>49106300938.17733</v>
      </c>
      <c r="CA525" s="194">
        <f t="shared" si="601"/>
        <v>49172750035.857315</v>
      </c>
      <c r="CB525" s="194">
        <f t="shared" si="601"/>
        <v>49239288910.705681</v>
      </c>
      <c r="CC525" s="194">
        <f t="shared" si="601"/>
        <v>49305917683.830986</v>
      </c>
      <c r="CD525" s="194">
        <f t="shared" si="601"/>
        <v>49372636476.50499</v>
      </c>
      <c r="CG525" s="259"/>
      <c r="CH525" s="259"/>
    </row>
    <row r="526" spans="1:88" outlineLevel="1">
      <c r="D526">
        <v>6</v>
      </c>
      <c r="E526" s="51" t="str">
        <v>Llamadas salientes a internacional</v>
      </c>
      <c r="J526" s="51" t="str">
        <v>Minutos</v>
      </c>
      <c r="R526" s="194">
        <f t="shared" ref="R526:AW526" si="602">R297</f>
        <v>2516952827.920464</v>
      </c>
      <c r="S526" s="194">
        <f t="shared" si="602"/>
        <v>2804525230.3784266</v>
      </c>
      <c r="T526" s="194">
        <f t="shared" si="602"/>
        <v>3173872066.7417693</v>
      </c>
      <c r="U526" s="194">
        <f t="shared" si="602"/>
        <v>3096156324.3961339</v>
      </c>
      <c r="V526" s="194">
        <f t="shared" si="602"/>
        <v>2952415015.9870949</v>
      </c>
      <c r="W526" s="194">
        <f t="shared" si="602"/>
        <v>3086057385.0520964</v>
      </c>
      <c r="X526" s="194">
        <f t="shared" si="602"/>
        <v>3111334209.2370572</v>
      </c>
      <c r="Y526" s="194">
        <f t="shared" si="602"/>
        <v>3271669337.7528443</v>
      </c>
      <c r="Z526" s="194">
        <f t="shared" si="602"/>
        <v>3330853362.3360538</v>
      </c>
      <c r="AA526" s="194">
        <f t="shared" si="602"/>
        <v>3306581989.268774</v>
      </c>
      <c r="AB526" s="194">
        <f t="shared" si="602"/>
        <v>3203672671.3112411</v>
      </c>
      <c r="AC526" s="194">
        <f t="shared" si="602"/>
        <v>3101459559.0338197</v>
      </c>
      <c r="AD526" s="194">
        <f t="shared" si="602"/>
        <v>3001097749.8557668</v>
      </c>
      <c r="AE526" s="194">
        <f t="shared" si="602"/>
        <v>2933012338.7364817</v>
      </c>
      <c r="AF526" s="194">
        <f t="shared" si="602"/>
        <v>2865306720.65553</v>
      </c>
      <c r="AG526" s="194">
        <f t="shared" si="602"/>
        <v>2826543129.5355544</v>
      </c>
      <c r="AH526" s="194">
        <f t="shared" si="602"/>
        <v>2786518308.9381452</v>
      </c>
      <c r="AI526" s="194">
        <f t="shared" si="602"/>
        <v>2773373791.9106259</v>
      </c>
      <c r="AJ526" s="194">
        <f t="shared" si="602"/>
        <v>2758919469.6590147</v>
      </c>
      <c r="AK526" s="194">
        <f t="shared" si="602"/>
        <v>2743337094.1440387</v>
      </c>
      <c r="AL526" s="194">
        <f t="shared" si="602"/>
        <v>2767825296.3814526</v>
      </c>
      <c r="AM526" s="194">
        <f t="shared" si="602"/>
        <v>2804658134.8945627</v>
      </c>
      <c r="AN526" s="194">
        <f t="shared" si="602"/>
        <v>2840138062.0780435</v>
      </c>
      <c r="AO526" s="194">
        <f t="shared" si="602"/>
        <v>2874525040.8116255</v>
      </c>
      <c r="AP526" s="194">
        <f t="shared" si="602"/>
        <v>2908328927.7354441</v>
      </c>
      <c r="AQ526" s="194">
        <f t="shared" si="602"/>
        <v>2941734463.4848146</v>
      </c>
      <c r="AR526" s="194">
        <f t="shared" si="602"/>
        <v>2974155059.7626143</v>
      </c>
      <c r="AS526" s="194">
        <f t="shared" si="602"/>
        <v>3005230807.6488461</v>
      </c>
      <c r="AT526" s="194">
        <f t="shared" si="602"/>
        <v>3035112247.1647787</v>
      </c>
      <c r="AU526" s="194">
        <f t="shared" si="602"/>
        <v>3063916214.486331</v>
      </c>
      <c r="AV526" s="194">
        <f t="shared" si="602"/>
        <v>3091583097.3700271</v>
      </c>
      <c r="AW526" s="194">
        <f t="shared" si="602"/>
        <v>3117979169.5042934</v>
      </c>
      <c r="AX526" s="194">
        <f t="shared" ref="AX526:CD526" si="603">AX297</f>
        <v>3143082783.2378931</v>
      </c>
      <c r="AY526" s="194">
        <f t="shared" si="603"/>
        <v>3166980529.1757765</v>
      </c>
      <c r="AZ526" s="194">
        <f t="shared" si="603"/>
        <v>3189734063.9556684</v>
      </c>
      <c r="BA526" s="194">
        <f t="shared" si="603"/>
        <v>3211266751.453021</v>
      </c>
      <c r="BB526" s="194">
        <f t="shared" si="603"/>
        <v>3231448648.4409442</v>
      </c>
      <c r="BC526" s="194">
        <f t="shared" si="603"/>
        <v>3250247464.9542203</v>
      </c>
      <c r="BD526" s="194">
        <f t="shared" si="603"/>
        <v>3267730436.7251592</v>
      </c>
      <c r="BE526" s="194">
        <f t="shared" si="603"/>
        <v>3283956889.3999119</v>
      </c>
      <c r="BF526" s="194">
        <f t="shared" si="603"/>
        <v>3298878368.9241662</v>
      </c>
      <c r="BG526" s="194">
        <f t="shared" si="603"/>
        <v>3312399228.2175183</v>
      </c>
      <c r="BH526" s="194">
        <f t="shared" si="603"/>
        <v>3324501411.6485333</v>
      </c>
      <c r="BI526" s="194">
        <f t="shared" si="603"/>
        <v>3335251428.9029617</v>
      </c>
      <c r="BJ526" s="194">
        <f t="shared" si="603"/>
        <v>3342668338.3809419</v>
      </c>
      <c r="BK526" s="194">
        <f t="shared" si="603"/>
        <v>3347408003.6372147</v>
      </c>
      <c r="BL526" s="194">
        <f t="shared" si="603"/>
        <v>3352154389.4007187</v>
      </c>
      <c r="BM526" s="194">
        <f t="shared" si="603"/>
        <v>3356907505.200655</v>
      </c>
      <c r="BN526" s="194">
        <f t="shared" si="603"/>
        <v>3361667360.5797348</v>
      </c>
      <c r="BO526" s="194">
        <f t="shared" si="603"/>
        <v>3366433965.0942006</v>
      </c>
      <c r="BP526" s="194">
        <f t="shared" si="603"/>
        <v>3371207328.3138428</v>
      </c>
      <c r="BQ526" s="194">
        <f t="shared" si="603"/>
        <v>3375987459.8220258</v>
      </c>
      <c r="BR526" s="194">
        <f t="shared" si="603"/>
        <v>3380774369.2156997</v>
      </c>
      <c r="BS526" s="194">
        <f t="shared" si="603"/>
        <v>3385568066.1054215</v>
      </c>
      <c r="BT526" s="194">
        <f t="shared" si="603"/>
        <v>3390368560.1153774</v>
      </c>
      <c r="BU526" s="194">
        <f t="shared" si="603"/>
        <v>3395175860.8833981</v>
      </c>
      <c r="BV526" s="194">
        <f t="shared" si="603"/>
        <v>3399989978.0609822</v>
      </c>
      <c r="BW526" s="194">
        <f t="shared" si="603"/>
        <v>3404810921.3133111</v>
      </c>
      <c r="BX526" s="194">
        <f t="shared" si="603"/>
        <v>3409638700.319272</v>
      </c>
      <c r="BY526" s="194">
        <f t="shared" si="603"/>
        <v>3414473324.7714767</v>
      </c>
      <c r="BZ526" s="194">
        <f t="shared" si="603"/>
        <v>3419314804.3762794</v>
      </c>
      <c r="CA526" s="194">
        <f t="shared" si="603"/>
        <v>3424163148.8537974</v>
      </c>
      <c r="CB526" s="194">
        <f t="shared" si="603"/>
        <v>3429018367.9379301</v>
      </c>
      <c r="CC526" s="194">
        <f t="shared" si="603"/>
        <v>3433880471.376379</v>
      </c>
      <c r="CD526" s="194">
        <f t="shared" si="603"/>
        <v>3438749468.9306679</v>
      </c>
      <c r="CG526" s="259"/>
      <c r="CH526" s="259"/>
    </row>
    <row r="527" spans="1:88" outlineLevel="1">
      <c r="D527">
        <v>7</v>
      </c>
      <c r="E527" s="51" t="str">
        <v>Llamadas salientes a números no geográficos</v>
      </c>
      <c r="J527" s="51" t="str">
        <v>Minutos</v>
      </c>
      <c r="R527" s="194">
        <f t="shared" ref="R527:AW527" si="604">R298</f>
        <v>464144174.29525465</v>
      </c>
      <c r="S527" s="194">
        <f t="shared" si="604"/>
        <v>511406903.95777828</v>
      </c>
      <c r="T527" s="194">
        <f t="shared" si="604"/>
        <v>473002058.8983115</v>
      </c>
      <c r="U527" s="194">
        <f t="shared" si="604"/>
        <v>423956303.04701602</v>
      </c>
      <c r="V527" s="194">
        <f t="shared" si="604"/>
        <v>387619816.32395053</v>
      </c>
      <c r="W527" s="194">
        <f t="shared" si="604"/>
        <v>361823642.49765742</v>
      </c>
      <c r="X527" s="194">
        <f t="shared" si="604"/>
        <v>348352252.338229</v>
      </c>
      <c r="Y527" s="194">
        <f t="shared" si="604"/>
        <v>380077787.70503408</v>
      </c>
      <c r="Z527" s="194">
        <f t="shared" si="604"/>
        <v>366199016.1117661</v>
      </c>
      <c r="AA527" s="194">
        <f t="shared" si="604"/>
        <v>363530584.94111681</v>
      </c>
      <c r="AB527" s="194">
        <f t="shared" si="604"/>
        <v>352216580.12453985</v>
      </c>
      <c r="AC527" s="194">
        <f t="shared" si="604"/>
        <v>340979117.2049889</v>
      </c>
      <c r="AD527" s="194">
        <f t="shared" si="604"/>
        <v>329945189.32579106</v>
      </c>
      <c r="AE527" s="194">
        <f t="shared" si="604"/>
        <v>322459777.07517153</v>
      </c>
      <c r="AF527" s="194">
        <f t="shared" si="604"/>
        <v>315016119.84101021</v>
      </c>
      <c r="AG527" s="194">
        <f t="shared" si="604"/>
        <v>310754392.47420168</v>
      </c>
      <c r="AH527" s="194">
        <f t="shared" si="604"/>
        <v>306354003.64635438</v>
      </c>
      <c r="AI527" s="194">
        <f t="shared" si="604"/>
        <v>304908875.72293055</v>
      </c>
      <c r="AJ527" s="194">
        <f t="shared" si="604"/>
        <v>303319745.84799957</v>
      </c>
      <c r="AK527" s="194">
        <f t="shared" si="604"/>
        <v>301606596.10481596</v>
      </c>
      <c r="AL527" s="194">
        <f t="shared" si="604"/>
        <v>304298865.79975015</v>
      </c>
      <c r="AM527" s="194">
        <f t="shared" si="604"/>
        <v>308348323.32814902</v>
      </c>
      <c r="AN527" s="194">
        <f t="shared" si="604"/>
        <v>312249039.75512356</v>
      </c>
      <c r="AO527" s="194">
        <f t="shared" si="604"/>
        <v>316029595.78970766</v>
      </c>
      <c r="AP527" s="194">
        <f t="shared" si="604"/>
        <v>319746045.83588254</v>
      </c>
      <c r="AQ527" s="194">
        <f t="shared" si="604"/>
        <v>323418700.55627114</v>
      </c>
      <c r="AR527" s="194">
        <f t="shared" si="604"/>
        <v>326983069.55339825</v>
      </c>
      <c r="AS527" s="194">
        <f t="shared" si="604"/>
        <v>330399583.90060872</v>
      </c>
      <c r="AT527" s="194">
        <f t="shared" si="604"/>
        <v>333684794.19370407</v>
      </c>
      <c r="AU527" s="194">
        <f t="shared" si="604"/>
        <v>336851545.57716048</v>
      </c>
      <c r="AV527" s="194">
        <f t="shared" si="604"/>
        <v>339893284.19149059</v>
      </c>
      <c r="AW527" s="194">
        <f t="shared" si="604"/>
        <v>342795307.96536344</v>
      </c>
      <c r="AX527" s="194">
        <f t="shared" ref="AX527:CD527" si="605">AX298</f>
        <v>345555236.92352289</v>
      </c>
      <c r="AY527" s="194">
        <f t="shared" si="605"/>
        <v>348182590.96699369</v>
      </c>
      <c r="AZ527" s="194">
        <f t="shared" si="605"/>
        <v>350684148.71903396</v>
      </c>
      <c r="BA527" s="194">
        <f t="shared" si="605"/>
        <v>353051484.68912971</v>
      </c>
      <c r="BB527" s="194">
        <f t="shared" si="605"/>
        <v>355270312.72395593</v>
      </c>
      <c r="BC527" s="194">
        <f t="shared" si="605"/>
        <v>357337082.81629032</v>
      </c>
      <c r="BD527" s="194">
        <f t="shared" si="605"/>
        <v>359259186.96342015</v>
      </c>
      <c r="BE527" s="194">
        <f t="shared" si="605"/>
        <v>361043147.51589286</v>
      </c>
      <c r="BF527" s="194">
        <f t="shared" si="605"/>
        <v>362683637.36227906</v>
      </c>
      <c r="BG527" s="194">
        <f t="shared" si="605"/>
        <v>364170140.91905499</v>
      </c>
      <c r="BH527" s="194">
        <f t="shared" si="605"/>
        <v>365500673.12301046</v>
      </c>
      <c r="BI527" s="194">
        <f t="shared" si="605"/>
        <v>366682546.14878529</v>
      </c>
      <c r="BJ527" s="194">
        <f t="shared" si="605"/>
        <v>367497972.30477828</v>
      </c>
      <c r="BK527" s="194">
        <f t="shared" si="605"/>
        <v>368019058.21422493</v>
      </c>
      <c r="BL527" s="194">
        <f t="shared" si="605"/>
        <v>368540882.98631978</v>
      </c>
      <c r="BM527" s="194">
        <f t="shared" si="605"/>
        <v>369063447.66871727</v>
      </c>
      <c r="BN527" s="194">
        <f t="shared" si="605"/>
        <v>369586753.31055754</v>
      </c>
      <c r="BO527" s="194">
        <f t="shared" si="605"/>
        <v>370110800.96246833</v>
      </c>
      <c r="BP527" s="194">
        <f t="shared" si="605"/>
        <v>370635591.67656666</v>
      </c>
      <c r="BQ527" s="194">
        <f t="shared" si="605"/>
        <v>371161126.50646198</v>
      </c>
      <c r="BR527" s="194">
        <f t="shared" si="605"/>
        <v>371687406.5072574</v>
      </c>
      <c r="BS527" s="194">
        <f t="shared" si="605"/>
        <v>372214432.73555195</v>
      </c>
      <c r="BT527" s="194">
        <f t="shared" si="605"/>
        <v>372742206.24944305</v>
      </c>
      <c r="BU527" s="194">
        <f t="shared" si="605"/>
        <v>373270728.10852844</v>
      </c>
      <c r="BV527" s="194">
        <f t="shared" si="605"/>
        <v>373799999.37390816</v>
      </c>
      <c r="BW527" s="194">
        <f t="shared" si="605"/>
        <v>374330021.1081869</v>
      </c>
      <c r="BX527" s="194">
        <f t="shared" si="605"/>
        <v>374860794.375476</v>
      </c>
      <c r="BY527" s="194">
        <f t="shared" si="605"/>
        <v>375392320.24139571</v>
      </c>
      <c r="BZ527" s="194">
        <f t="shared" si="605"/>
        <v>375924599.77307719</v>
      </c>
      <c r="CA527" s="194">
        <f t="shared" si="605"/>
        <v>376457634.03916472</v>
      </c>
      <c r="CB527" s="194">
        <f t="shared" si="605"/>
        <v>376991424.1098178</v>
      </c>
      <c r="CC527" s="194">
        <f t="shared" si="605"/>
        <v>377525971.05671334</v>
      </c>
      <c r="CD527" s="194">
        <f t="shared" si="605"/>
        <v>378061275.95304805</v>
      </c>
      <c r="CG527" s="259"/>
      <c r="CH527" s="259"/>
    </row>
    <row r="528" spans="1:88" outlineLevel="1">
      <c r="D528">
        <v>8</v>
      </c>
      <c r="E528" s="51" t="str">
        <v>Fixed Service8</v>
      </c>
      <c r="J528" s="51" t="str">
        <v>Fixed Unit8</v>
      </c>
      <c r="BR528"/>
      <c r="BS528"/>
      <c r="CG528" s="259"/>
      <c r="CH528" s="259"/>
    </row>
    <row r="529" spans="4:86" outlineLevel="1">
      <c r="D529">
        <v>9</v>
      </c>
      <c r="E529" s="51" t="str">
        <v>Llamadas entrantes Local de otros operadores fijos</v>
      </c>
      <c r="J529" s="51" t="str">
        <v>Minutos</v>
      </c>
      <c r="R529" s="194">
        <f t="shared" ref="R529:AW529" si="606">R349</f>
        <v>0</v>
      </c>
      <c r="S529" s="194">
        <f t="shared" si="606"/>
        <v>0</v>
      </c>
      <c r="T529" s="194">
        <f t="shared" si="606"/>
        <v>0</v>
      </c>
      <c r="U529" s="194">
        <f t="shared" si="606"/>
        <v>0</v>
      </c>
      <c r="V529" s="194">
        <f t="shared" si="606"/>
        <v>0</v>
      </c>
      <c r="W529" s="194">
        <f t="shared" si="606"/>
        <v>0</v>
      </c>
      <c r="X529" s="194">
        <f t="shared" si="606"/>
        <v>7063339413.6311359</v>
      </c>
      <c r="Y529" s="194">
        <f t="shared" si="606"/>
        <v>14068931949.347111</v>
      </c>
      <c r="Z529" s="194">
        <f t="shared" si="606"/>
        <v>17552979684.556332</v>
      </c>
      <c r="AA529" s="194">
        <f t="shared" si="606"/>
        <v>18215845268.513367</v>
      </c>
      <c r="AB529" s="194">
        <f t="shared" si="606"/>
        <v>19202518072.205933</v>
      </c>
      <c r="AC529" s="194">
        <f t="shared" si="606"/>
        <v>18082721534.358349</v>
      </c>
      <c r="AD529" s="194">
        <f t="shared" si="606"/>
        <v>17034947986.382669</v>
      </c>
      <c r="AE529" s="194">
        <f t="shared" si="606"/>
        <v>16257910993.399014</v>
      </c>
      <c r="AF529" s="194">
        <f t="shared" si="606"/>
        <v>15505415939.071558</v>
      </c>
      <c r="AG529" s="194">
        <f t="shared" si="606"/>
        <v>14985595497.019125</v>
      </c>
      <c r="AH529" s="194">
        <f t="shared" si="606"/>
        <v>14499732168.185396</v>
      </c>
      <c r="AI529" s="194">
        <f t="shared" si="606"/>
        <v>14221010483.066492</v>
      </c>
      <c r="AJ529" s="194">
        <f t="shared" si="606"/>
        <v>13942665777.822475</v>
      </c>
      <c r="AK529" s="194">
        <f t="shared" si="606"/>
        <v>13665605906.213142</v>
      </c>
      <c r="AL529" s="194">
        <f t="shared" si="606"/>
        <v>13749808398.776789</v>
      </c>
      <c r="AM529" s="194">
        <f t="shared" si="606"/>
        <v>13966349371.948841</v>
      </c>
      <c r="AN529" s="194">
        <f t="shared" si="606"/>
        <v>14174567507.689213</v>
      </c>
      <c r="AO529" s="194">
        <f t="shared" si="606"/>
        <v>14376315986.963203</v>
      </c>
      <c r="AP529" s="194">
        <f t="shared" si="606"/>
        <v>14575224035.621979</v>
      </c>
      <c r="AQ529" s="194">
        <f t="shared" si="606"/>
        <v>14772528142.409332</v>
      </c>
      <c r="AR529" s="194">
        <f t="shared" si="606"/>
        <v>14963977371.860918</v>
      </c>
      <c r="AS529" s="194">
        <f t="shared" si="606"/>
        <v>15147013256.247179</v>
      </c>
      <c r="AT529" s="194">
        <f t="shared" si="606"/>
        <v>15322724296.690948</v>
      </c>
      <c r="AU529" s="194">
        <f t="shared" si="606"/>
        <v>15491939163.847256</v>
      </c>
      <c r="AV529" s="194">
        <f t="shared" si="606"/>
        <v>15654224611.25819</v>
      </c>
      <c r="AW529" s="194">
        <f t="shared" si="606"/>
        <v>15808617028.936142</v>
      </c>
      <c r="AX529" s="194">
        <f t="shared" ref="AX529:CD529" si="607">AX349</f>
        <v>15954955747.975155</v>
      </c>
      <c r="AY529" s="194">
        <f t="shared" si="607"/>
        <v>16093853928.531956</v>
      </c>
      <c r="AZ529" s="194">
        <f t="shared" si="607"/>
        <v>16225741413.53887</v>
      </c>
      <c r="BA529" s="194">
        <f t="shared" si="607"/>
        <v>16350053727.855913</v>
      </c>
      <c r="BB529" s="194">
        <f t="shared" si="607"/>
        <v>16465846391.186918</v>
      </c>
      <c r="BC529" s="194">
        <f t="shared" si="607"/>
        <v>16572877688.267056</v>
      </c>
      <c r="BD529" s="194">
        <f t="shared" si="607"/>
        <v>16671618860.910534</v>
      </c>
      <c r="BE529" s="194">
        <f t="shared" si="607"/>
        <v>16762480236.189695</v>
      </c>
      <c r="BF529" s="194">
        <f t="shared" si="607"/>
        <v>16845094473.074675</v>
      </c>
      <c r="BG529" s="194">
        <f t="shared" si="607"/>
        <v>16918756193.928862</v>
      </c>
      <c r="BH529" s="194">
        <f t="shared" si="607"/>
        <v>16983319800.275229</v>
      </c>
      <c r="BI529" s="194">
        <f t="shared" si="607"/>
        <v>17039767702.616964</v>
      </c>
      <c r="BJ529" s="194">
        <f t="shared" si="607"/>
        <v>17078650000.664825</v>
      </c>
      <c r="BK529" s="194">
        <f t="shared" si="607"/>
        <v>17103617186.598577</v>
      </c>
      <c r="BL529" s="194">
        <f t="shared" si="607"/>
        <v>17128620823.329039</v>
      </c>
      <c r="BM529" s="194">
        <f t="shared" si="607"/>
        <v>17153660964.002335</v>
      </c>
      <c r="BN529" s="194">
        <f t="shared" si="607"/>
        <v>17178737661.842018</v>
      </c>
      <c r="BO529" s="194">
        <f t="shared" si="607"/>
        <v>17203850970.149105</v>
      </c>
      <c r="BP529" s="194">
        <f t="shared" si="607"/>
        <v>17229000942.302242</v>
      </c>
      <c r="BQ529" s="194">
        <f t="shared" si="607"/>
        <v>17254187631.757793</v>
      </c>
      <c r="BR529" s="194">
        <f t="shared" si="607"/>
        <v>17279411092.049984</v>
      </c>
      <c r="BS529" s="194">
        <f t="shared" si="607"/>
        <v>17304671376.790958</v>
      </c>
      <c r="BT529" s="194">
        <f t="shared" si="607"/>
        <v>17329968539.670952</v>
      </c>
      <c r="BU529" s="194">
        <f t="shared" si="607"/>
        <v>17355302634.45837</v>
      </c>
      <c r="BV529" s="194">
        <f t="shared" si="607"/>
        <v>17380673714.999908</v>
      </c>
      <c r="BW529" s="194">
        <f t="shared" si="607"/>
        <v>17406081835.220657</v>
      </c>
      <c r="BX529" s="194">
        <f t="shared" si="607"/>
        <v>17431527049.124252</v>
      </c>
      <c r="BY529" s="194">
        <f t="shared" si="607"/>
        <v>17457009410.792953</v>
      </c>
      <c r="BZ529" s="194">
        <f t="shared" si="607"/>
        <v>17482528974.387768</v>
      </c>
      <c r="CA529" s="194">
        <f t="shared" si="607"/>
        <v>17508085794.14856</v>
      </c>
      <c r="CB529" s="194">
        <f t="shared" si="607"/>
        <v>17533679924.39418</v>
      </c>
      <c r="CC529" s="194">
        <f t="shared" si="607"/>
        <v>17559311419.522572</v>
      </c>
      <c r="CD529" s="194">
        <f t="shared" si="607"/>
        <v>17584980334.010887</v>
      </c>
      <c r="CG529" s="259"/>
      <c r="CH529" s="259"/>
    </row>
    <row r="530" spans="4:86" outlineLevel="1">
      <c r="D530">
        <v>10</v>
      </c>
      <c r="E530" s="51" t="str">
        <v>Llamadas entrantes Larga Distancia de otros operadores fijos</v>
      </c>
      <c r="J530" s="51" t="str">
        <v>Minutos</v>
      </c>
      <c r="R530" s="194">
        <f t="shared" ref="R530:AW530" si="608">R350</f>
        <v>0</v>
      </c>
      <c r="S530" s="194">
        <f t="shared" si="608"/>
        <v>0</v>
      </c>
      <c r="T530" s="194">
        <f t="shared" si="608"/>
        <v>0</v>
      </c>
      <c r="U530" s="194">
        <f t="shared" si="608"/>
        <v>0</v>
      </c>
      <c r="V530" s="194">
        <f t="shared" si="608"/>
        <v>0</v>
      </c>
      <c r="W530" s="194">
        <f t="shared" si="608"/>
        <v>0</v>
      </c>
      <c r="X530" s="194">
        <f t="shared" si="608"/>
        <v>3375334636.8332119</v>
      </c>
      <c r="Y530" s="194">
        <f t="shared" si="608"/>
        <v>6502466796.62714</v>
      </c>
      <c r="Z530" s="194">
        <f t="shared" si="608"/>
        <v>9258042164.5660553</v>
      </c>
      <c r="AA530" s="194">
        <f t="shared" si="608"/>
        <v>9607660157.4082241</v>
      </c>
      <c r="AB530" s="194">
        <f t="shared" si="608"/>
        <v>10128065158.916506</v>
      </c>
      <c r="AC530" s="194">
        <f t="shared" si="608"/>
        <v>9537446144.3995953</v>
      </c>
      <c r="AD530" s="194">
        <f t="shared" si="608"/>
        <v>8984814519.4333515</v>
      </c>
      <c r="AE530" s="194">
        <f t="shared" si="608"/>
        <v>8574978618.4210768</v>
      </c>
      <c r="AF530" s="194">
        <f t="shared" si="608"/>
        <v>8178086975.7035465</v>
      </c>
      <c r="AG530" s="194">
        <f t="shared" si="608"/>
        <v>7903915885.8367357</v>
      </c>
      <c r="AH530" s="194">
        <f t="shared" si="608"/>
        <v>7647654939.5247717</v>
      </c>
      <c r="AI530" s="194">
        <f t="shared" si="608"/>
        <v>7500647584.6834707</v>
      </c>
      <c r="AJ530" s="194">
        <f t="shared" si="608"/>
        <v>7353839061.9287796</v>
      </c>
      <c r="AK530" s="194">
        <f t="shared" si="608"/>
        <v>7207708204.4011965</v>
      </c>
      <c r="AL530" s="194">
        <f t="shared" si="608"/>
        <v>7252119480.4651499</v>
      </c>
      <c r="AM530" s="194">
        <f t="shared" si="608"/>
        <v>7366330599.945159</v>
      </c>
      <c r="AN530" s="194">
        <f t="shared" si="608"/>
        <v>7476151970.148632</v>
      </c>
      <c r="AO530" s="194">
        <f t="shared" si="608"/>
        <v>7582561022.1342058</v>
      </c>
      <c r="AP530" s="194">
        <f t="shared" si="608"/>
        <v>7687471933.8111963</v>
      </c>
      <c r="AQ530" s="194">
        <f t="shared" si="608"/>
        <v>7791536871.6568489</v>
      </c>
      <c r="AR530" s="194">
        <f t="shared" si="608"/>
        <v>7892513746.8363905</v>
      </c>
      <c r="AS530" s="194">
        <f t="shared" si="608"/>
        <v>7989053135.9161587</v>
      </c>
      <c r="AT530" s="194">
        <f t="shared" si="608"/>
        <v>8081729151.6378336</v>
      </c>
      <c r="AU530" s="194">
        <f t="shared" si="608"/>
        <v>8170978863.262742</v>
      </c>
      <c r="AV530" s="194">
        <f t="shared" si="608"/>
        <v>8256573761.7828941</v>
      </c>
      <c r="AW530" s="194">
        <f t="shared" si="608"/>
        <v>8338005606.3152161</v>
      </c>
      <c r="AX530" s="194">
        <f t="shared" ref="AX530:CD530" si="609">AX350</f>
        <v>8415189654.5804663</v>
      </c>
      <c r="AY530" s="194">
        <f t="shared" si="609"/>
        <v>8488449308.2282038</v>
      </c>
      <c r="AZ530" s="194">
        <f t="shared" si="609"/>
        <v>8558011281.1305523</v>
      </c>
      <c r="BA530" s="194">
        <f t="shared" si="609"/>
        <v>8623577849.7818317</v>
      </c>
      <c r="BB530" s="194">
        <f t="shared" si="609"/>
        <v>8684650862.9528675</v>
      </c>
      <c r="BC530" s="194">
        <f t="shared" si="609"/>
        <v>8741102831.7412758</v>
      </c>
      <c r="BD530" s="194">
        <f t="shared" si="609"/>
        <v>8793182305.2061882</v>
      </c>
      <c r="BE530" s="194">
        <f t="shared" si="609"/>
        <v>8841105703.8873272</v>
      </c>
      <c r="BF530" s="194">
        <f t="shared" si="609"/>
        <v>8884679279.5548</v>
      </c>
      <c r="BG530" s="194">
        <f t="shared" si="609"/>
        <v>8923530991.9043865</v>
      </c>
      <c r="BH530" s="194">
        <f t="shared" si="609"/>
        <v>8957584047.3167973</v>
      </c>
      <c r="BI530" s="194">
        <f t="shared" si="609"/>
        <v>8987356602.7103939</v>
      </c>
      <c r="BJ530" s="194">
        <f t="shared" si="609"/>
        <v>9007864457.2884407</v>
      </c>
      <c r="BK530" s="194">
        <f t="shared" si="609"/>
        <v>9021033005.549715</v>
      </c>
      <c r="BL530" s="194">
        <f t="shared" si="609"/>
        <v>9034220779.2085514</v>
      </c>
      <c r="BM530" s="194">
        <f t="shared" si="609"/>
        <v>9047427806.2960396</v>
      </c>
      <c r="BN530" s="194">
        <f t="shared" si="609"/>
        <v>9060654114.8840981</v>
      </c>
      <c r="BO530" s="194">
        <f t="shared" si="609"/>
        <v>9073899733.0855103</v>
      </c>
      <c r="BP530" s="194">
        <f t="shared" si="609"/>
        <v>9087164689.053997</v>
      </c>
      <c r="BQ530" s="194">
        <f t="shared" si="609"/>
        <v>9100449010.9842777</v>
      </c>
      <c r="BR530" s="194">
        <f t="shared" si="609"/>
        <v>9113752727.1121349</v>
      </c>
      <c r="BS530" s="194">
        <f t="shared" si="609"/>
        <v>9127075865.7144451</v>
      </c>
      <c r="BT530" s="194">
        <f t="shared" si="609"/>
        <v>9140418455.1092777</v>
      </c>
      <c r="BU530" s="194">
        <f t="shared" si="609"/>
        <v>9153780523.6559296</v>
      </c>
      <c r="BV530" s="194">
        <f t="shared" si="609"/>
        <v>9167162099.7549896</v>
      </c>
      <c r="BW530" s="194">
        <f t="shared" si="609"/>
        <v>9180563211.8483982</v>
      </c>
      <c r="BX530" s="194">
        <f t="shared" si="609"/>
        <v>9193983888.4195194</v>
      </c>
      <c r="BY530" s="194">
        <f t="shared" si="609"/>
        <v>9207424157.993187</v>
      </c>
      <c r="BZ530" s="194">
        <f t="shared" si="609"/>
        <v>9220884049.1357708</v>
      </c>
      <c r="CA530" s="194">
        <f t="shared" si="609"/>
        <v>9234363590.4552326</v>
      </c>
      <c r="CB530" s="194">
        <f t="shared" si="609"/>
        <v>9247862810.6011887</v>
      </c>
      <c r="CC530" s="194">
        <f t="shared" si="609"/>
        <v>9261381738.2649803</v>
      </c>
      <c r="CD530" s="194">
        <f t="shared" si="609"/>
        <v>9274920402.1797199</v>
      </c>
      <c r="CG530" s="259"/>
      <c r="CH530" s="259"/>
    </row>
    <row r="531" spans="4:86" outlineLevel="1">
      <c r="D531">
        <v>11</v>
      </c>
      <c r="E531" s="51" t="str">
        <v>Llamadas entrantes de móvil</v>
      </c>
      <c r="J531" s="51" t="str">
        <v>Minutos</v>
      </c>
      <c r="R531" s="194">
        <f t="shared" ref="R531:AW531" si="610">R328</f>
        <v>2735045921.5021563</v>
      </c>
      <c r="S531" s="194">
        <f t="shared" si="610"/>
        <v>7713502029.5910168</v>
      </c>
      <c r="T531" s="194">
        <f t="shared" si="610"/>
        <v>10716464070.184435</v>
      </c>
      <c r="U531" s="194">
        <f t="shared" si="610"/>
        <v>12700000460.484116</v>
      </c>
      <c r="V531" s="194">
        <f t="shared" si="610"/>
        <v>7116263195.2663717</v>
      </c>
      <c r="W531" s="194">
        <f t="shared" si="610"/>
        <v>8138240860.4242096</v>
      </c>
      <c r="X531" s="194">
        <f t="shared" si="610"/>
        <v>9566680790.2890434</v>
      </c>
      <c r="Y531" s="194">
        <f t="shared" si="610"/>
        <v>10064167800.215578</v>
      </c>
      <c r="Z531" s="194">
        <f t="shared" si="610"/>
        <v>10200395459.083023</v>
      </c>
      <c r="AA531" s="194">
        <f t="shared" si="610"/>
        <v>10526571833.00522</v>
      </c>
      <c r="AB531" s="194">
        <f t="shared" si="610"/>
        <v>11551218580.44054</v>
      </c>
      <c r="AC531" s="194">
        <f t="shared" si="610"/>
        <v>12540496645.58168</v>
      </c>
      <c r="AD531" s="194">
        <f t="shared" si="610"/>
        <v>13496132266.367287</v>
      </c>
      <c r="AE531" s="194">
        <f t="shared" si="610"/>
        <v>14474913222.826628</v>
      </c>
      <c r="AF531" s="194">
        <f t="shared" si="610"/>
        <v>15476720220.605118</v>
      </c>
      <c r="AG531" s="194">
        <f t="shared" si="610"/>
        <v>16501987562.8092</v>
      </c>
      <c r="AH531" s="194">
        <f t="shared" si="610"/>
        <v>17464306437.556755</v>
      </c>
      <c r="AI531" s="194">
        <f t="shared" si="610"/>
        <v>18440408035.697689</v>
      </c>
      <c r="AJ531" s="194">
        <f t="shared" si="610"/>
        <v>19429898268.791359</v>
      </c>
      <c r="AK531" s="194">
        <f t="shared" si="610"/>
        <v>20432438059.164574</v>
      </c>
      <c r="AL531" s="194">
        <f t="shared" si="610"/>
        <v>20749876999.104877</v>
      </c>
      <c r="AM531" s="194">
        <f t="shared" si="610"/>
        <v>20905989136.421482</v>
      </c>
      <c r="AN531" s="194">
        <f t="shared" si="610"/>
        <v>21058208002.319767</v>
      </c>
      <c r="AO531" s="194">
        <f t="shared" si="610"/>
        <v>21206398396.373814</v>
      </c>
      <c r="AP531" s="194">
        <f t="shared" si="610"/>
        <v>21350456352.970119</v>
      </c>
      <c r="AQ531" s="194">
        <f t="shared" si="610"/>
        <v>21490634112.280716</v>
      </c>
      <c r="AR531" s="194">
        <f t="shared" si="610"/>
        <v>21627206624.938679</v>
      </c>
      <c r="AS531" s="194">
        <f t="shared" si="610"/>
        <v>21760108638.122181</v>
      </c>
      <c r="AT531" s="194">
        <f t="shared" si="610"/>
        <v>21889213210.539165</v>
      </c>
      <c r="AU531" s="194">
        <f t="shared" si="610"/>
        <v>22014482277.642097</v>
      </c>
      <c r="AV531" s="194">
        <f t="shared" si="610"/>
        <v>22135900337.485676</v>
      </c>
      <c r="AW531" s="194">
        <f t="shared" si="610"/>
        <v>22253453826.690781</v>
      </c>
      <c r="AX531" s="194">
        <f t="shared" ref="AX531:CD531" si="611">AX328</f>
        <v>22367118007.363785</v>
      </c>
      <c r="AY531" s="194">
        <f t="shared" si="611"/>
        <v>22476873190.52512</v>
      </c>
      <c r="AZ531" s="194">
        <f t="shared" si="611"/>
        <v>22582725617.516003</v>
      </c>
      <c r="BA531" s="194">
        <f t="shared" si="611"/>
        <v>22684701295.56955</v>
      </c>
      <c r="BB531" s="194">
        <f t="shared" si="611"/>
        <v>22782818622.393547</v>
      </c>
      <c r="BC531" s="194">
        <f t="shared" si="611"/>
        <v>22877084442.323181</v>
      </c>
      <c r="BD531" s="194">
        <f t="shared" si="611"/>
        <v>22967510877.148037</v>
      </c>
      <c r="BE531" s="194">
        <f t="shared" si="611"/>
        <v>23054130190.368717</v>
      </c>
      <c r="BF531" s="194">
        <f t="shared" si="611"/>
        <v>23136994490.128773</v>
      </c>
      <c r="BG531" s="194">
        <f t="shared" si="611"/>
        <v>23216155962.671215</v>
      </c>
      <c r="BH531" s="194">
        <f t="shared" si="611"/>
        <v>23291658841.278366</v>
      </c>
      <c r="BI531" s="194">
        <f t="shared" si="611"/>
        <v>23361785104.197464</v>
      </c>
      <c r="BJ531" s="194">
        <f t="shared" si="611"/>
        <v>23410384306.44791</v>
      </c>
      <c r="BK531" s="194">
        <f t="shared" si="611"/>
        <v>23441034416.801311</v>
      </c>
      <c r="BL531" s="194">
        <f t="shared" si="611"/>
        <v>23471724655.896397</v>
      </c>
      <c r="BM531" s="194">
        <f t="shared" si="611"/>
        <v>23502455076.271839</v>
      </c>
      <c r="BN531" s="194">
        <f t="shared" si="611"/>
        <v>23533225730.535099</v>
      </c>
      <c r="BO531" s="194">
        <f t="shared" si="611"/>
        <v>23564036671.362488</v>
      </c>
      <c r="BP531" s="194">
        <f t="shared" si="611"/>
        <v>23594887951.499294</v>
      </c>
      <c r="BQ531" s="194">
        <f t="shared" si="611"/>
        <v>23625779623.759899</v>
      </c>
      <c r="BR531" s="194">
        <f t="shared" si="611"/>
        <v>23656711741.02779</v>
      </c>
      <c r="BS531" s="194">
        <f t="shared" si="611"/>
        <v>23687684356.255695</v>
      </c>
      <c r="BT531" s="194">
        <f t="shared" si="611"/>
        <v>23718697522.465691</v>
      </c>
      <c r="BU531" s="194">
        <f t="shared" si="611"/>
        <v>23749751292.749256</v>
      </c>
      <c r="BV531" s="194">
        <f t="shared" si="611"/>
        <v>23780845720.267387</v>
      </c>
      <c r="BW531" s="194">
        <f t="shared" si="611"/>
        <v>23811980858.250698</v>
      </c>
      <c r="BX531" s="194">
        <f t="shared" si="611"/>
        <v>23843156759.999454</v>
      </c>
      <c r="BY531" s="194">
        <f t="shared" si="611"/>
        <v>23874373478.883728</v>
      </c>
      <c r="BZ531" s="194">
        <f t="shared" si="611"/>
        <v>23905631068.343491</v>
      </c>
      <c r="CA531" s="194">
        <f t="shared" si="611"/>
        <v>23936929581.888626</v>
      </c>
      <c r="CB531" s="194">
        <f t="shared" si="611"/>
        <v>23968269073.099129</v>
      </c>
      <c r="CC531" s="194">
        <f t="shared" si="611"/>
        <v>23999649595.625118</v>
      </c>
      <c r="CD531" s="194">
        <f t="shared" si="611"/>
        <v>24031071203.186954</v>
      </c>
      <c r="CG531" s="259"/>
      <c r="CH531" s="259"/>
    </row>
    <row r="532" spans="4:86" outlineLevel="1">
      <c r="D532">
        <v>12</v>
      </c>
      <c r="E532" s="51" t="str">
        <v>Llamadas entrantes de internacional</v>
      </c>
      <c r="J532" s="51" t="str">
        <v>Minutos</v>
      </c>
      <c r="R532" s="194">
        <f t="shared" ref="R532:AW532" si="612">R327</f>
        <v>17611513853.818184</v>
      </c>
      <c r="S532" s="194">
        <f t="shared" si="612"/>
        <v>16712193544.347183</v>
      </c>
      <c r="T532" s="194">
        <f t="shared" si="612"/>
        <v>14959564746</v>
      </c>
      <c r="U532" s="194">
        <f t="shared" si="612"/>
        <v>14228291997.903738</v>
      </c>
      <c r="V532" s="194">
        <f t="shared" si="612"/>
        <v>15578674608.632776</v>
      </c>
      <c r="W532" s="194">
        <f t="shared" si="612"/>
        <v>19166576257.580772</v>
      </c>
      <c r="X532" s="194">
        <f t="shared" si="612"/>
        <v>23793576442.539104</v>
      </c>
      <c r="Y532" s="194">
        <f t="shared" si="612"/>
        <v>26182005418.922569</v>
      </c>
      <c r="Z532" s="194">
        <f t="shared" si="612"/>
        <v>27831567026.310165</v>
      </c>
      <c r="AA532" s="194">
        <f t="shared" si="612"/>
        <v>29501461047.888779</v>
      </c>
      <c r="AB532" s="194">
        <f t="shared" si="612"/>
        <v>31271548710.762108</v>
      </c>
      <c r="AC532" s="194">
        <f t="shared" si="612"/>
        <v>32522410659.192593</v>
      </c>
      <c r="AD532" s="194">
        <f t="shared" si="612"/>
        <v>33498082978.968372</v>
      </c>
      <c r="AE532" s="194">
        <f t="shared" si="612"/>
        <v>34335535053.442577</v>
      </c>
      <c r="AF532" s="194">
        <f t="shared" si="612"/>
        <v>35022245754.511429</v>
      </c>
      <c r="AG532" s="194">
        <f t="shared" si="612"/>
        <v>35547579440.829094</v>
      </c>
      <c r="AH532" s="194">
        <f t="shared" si="612"/>
        <v>35903055235.237389</v>
      </c>
      <c r="AI532" s="194">
        <f t="shared" si="612"/>
        <v>36262085787.58976</v>
      </c>
      <c r="AJ532" s="194">
        <f t="shared" si="612"/>
        <v>36624706645.46566</v>
      </c>
      <c r="AK532" s="194">
        <f t="shared" si="612"/>
        <v>36990953711.920319</v>
      </c>
      <c r="AL532" s="194">
        <f t="shared" si="612"/>
        <v>37321150812.883934</v>
      </c>
      <c r="AM532" s="194">
        <f t="shared" si="612"/>
        <v>37817802072.92247</v>
      </c>
      <c r="AN532" s="194">
        <f t="shared" si="612"/>
        <v>38296210777.032501</v>
      </c>
      <c r="AO532" s="194">
        <f t="shared" si="612"/>
        <v>38759882245.384674</v>
      </c>
      <c r="AP532" s="194">
        <f t="shared" si="612"/>
        <v>39215691347.062752</v>
      </c>
      <c r="AQ532" s="194">
        <f t="shared" si="612"/>
        <v>39666129111.078186</v>
      </c>
      <c r="AR532" s="194">
        <f t="shared" si="612"/>
        <v>40103286024.380951</v>
      </c>
      <c r="AS532" s="194">
        <f t="shared" si="612"/>
        <v>40522309101.813423</v>
      </c>
      <c r="AT532" s="194">
        <f t="shared" si="612"/>
        <v>40925228213.846313</v>
      </c>
      <c r="AU532" s="194">
        <f t="shared" si="612"/>
        <v>41313618770.801788</v>
      </c>
      <c r="AV532" s="194">
        <f t="shared" si="612"/>
        <v>41686676965.614426</v>
      </c>
      <c r="AW532" s="194">
        <f t="shared" si="612"/>
        <v>42042599642.626816</v>
      </c>
      <c r="AX532" s="194">
        <f t="shared" ref="AX532:CD532" si="613">AX327</f>
        <v>42381094906.516823</v>
      </c>
      <c r="AY532" s="194">
        <f t="shared" si="613"/>
        <v>42703330338.573082</v>
      </c>
      <c r="AZ532" s="194">
        <f t="shared" si="613"/>
        <v>43010137312.321304</v>
      </c>
      <c r="BA532" s="194">
        <f t="shared" si="613"/>
        <v>43300482471.947525</v>
      </c>
      <c r="BB532" s="194">
        <f t="shared" si="613"/>
        <v>43572613672.627373</v>
      </c>
      <c r="BC532" s="194">
        <f t="shared" si="613"/>
        <v>43826095518.867081</v>
      </c>
      <c r="BD532" s="194">
        <f t="shared" si="613"/>
        <v>44061834612.289497</v>
      </c>
      <c r="BE532" s="194">
        <f t="shared" si="613"/>
        <v>44280630895.503006</v>
      </c>
      <c r="BF532" s="194">
        <f t="shared" si="613"/>
        <v>44481831017.636467</v>
      </c>
      <c r="BG532" s="194">
        <f t="shared" si="613"/>
        <v>44664145280.558601</v>
      </c>
      <c r="BH532" s="194">
        <f t="shared" si="613"/>
        <v>44827330223.475548</v>
      </c>
      <c r="BI532" s="194">
        <f t="shared" si="613"/>
        <v>44972282658.052307</v>
      </c>
      <c r="BJ532" s="194">
        <f t="shared" si="613"/>
        <v>45072291714.821556</v>
      </c>
      <c r="BK532" s="194">
        <f t="shared" si="613"/>
        <v>45136201009.264091</v>
      </c>
      <c r="BL532" s="194">
        <f t="shared" si="613"/>
        <v>45200200922.527214</v>
      </c>
      <c r="BM532" s="194">
        <f t="shared" si="613"/>
        <v>45264291583.101936</v>
      </c>
      <c r="BN532" s="194">
        <f t="shared" si="613"/>
        <v>45328473119.661476</v>
      </c>
      <c r="BO532" s="194">
        <f t="shared" si="613"/>
        <v>45392745661.061508</v>
      </c>
      <c r="BP532" s="194">
        <f t="shared" si="613"/>
        <v>45457109336.340393</v>
      </c>
      <c r="BQ532" s="194">
        <f t="shared" si="613"/>
        <v>45521564274.719467</v>
      </c>
      <c r="BR532" s="194">
        <f t="shared" si="613"/>
        <v>45586110605.60331</v>
      </c>
      <c r="BS532" s="194">
        <f t="shared" si="613"/>
        <v>45650748458.579971</v>
      </c>
      <c r="BT532" s="194">
        <f t="shared" si="613"/>
        <v>45715477963.421227</v>
      </c>
      <c r="BU532" s="194">
        <f t="shared" si="613"/>
        <v>45780299250.082916</v>
      </c>
      <c r="BV532" s="194">
        <f t="shared" si="613"/>
        <v>45845212448.705101</v>
      </c>
      <c r="BW532" s="194">
        <f t="shared" si="613"/>
        <v>45910217689.612373</v>
      </c>
      <c r="BX532" s="194">
        <f t="shared" si="613"/>
        <v>45975315103.314133</v>
      </c>
      <c r="BY532" s="194">
        <f t="shared" si="613"/>
        <v>46040504820.504845</v>
      </c>
      <c r="BZ532" s="194">
        <f t="shared" si="613"/>
        <v>46105786972.064247</v>
      </c>
      <c r="CA532" s="194">
        <f t="shared" si="613"/>
        <v>46171161689.057701</v>
      </c>
      <c r="CB532" s="194">
        <f t="shared" si="613"/>
        <v>46236629102.736374</v>
      </c>
      <c r="CC532" s="194">
        <f t="shared" si="613"/>
        <v>46302189344.53756</v>
      </c>
      <c r="CD532" s="194">
        <f t="shared" si="613"/>
        <v>46367842546.084908</v>
      </c>
      <c r="CG532" s="259"/>
      <c r="CH532" s="259"/>
    </row>
    <row r="533" spans="4:86" outlineLevel="1">
      <c r="D533">
        <v>13</v>
      </c>
      <c r="E533" s="51" t="str">
        <v>Llamadas entrantes de números no geográficos</v>
      </c>
      <c r="J533" s="51" t="str">
        <v>Minutos</v>
      </c>
      <c r="BR533"/>
      <c r="BS533"/>
      <c r="CG533" s="259"/>
      <c r="CH533" s="259"/>
    </row>
    <row r="534" spans="4:86" outlineLevel="1">
      <c r="D534">
        <v>14</v>
      </c>
      <c r="E534" s="51" t="str">
        <v>Fixed Service14</v>
      </c>
      <c r="J534" s="51" t="str">
        <v>Fixed Unit14</v>
      </c>
      <c r="BR534"/>
      <c r="BS534"/>
      <c r="CG534" s="259"/>
      <c r="CH534" s="259"/>
    </row>
    <row r="535" spans="4:86" outlineLevel="1">
      <c r="D535">
        <v>15</v>
      </c>
      <c r="E535" s="51" t="str">
        <v>Llamadas en tránsito Local</v>
      </c>
      <c r="J535" s="51" t="str">
        <v>Minutos</v>
      </c>
      <c r="R535" s="194">
        <f t="shared" ref="R535:AW535" si="614">R366</f>
        <v>12973889121.505836</v>
      </c>
      <c r="S535" s="194">
        <f t="shared" si="614"/>
        <v>19623773507.759758</v>
      </c>
      <c r="T535" s="194">
        <f t="shared" si="614"/>
        <v>26981976465.217949</v>
      </c>
      <c r="U535" s="194">
        <f t="shared" si="614"/>
        <v>30286169702.882149</v>
      </c>
      <c r="V535" s="194">
        <f t="shared" si="614"/>
        <v>30746564542.034946</v>
      </c>
      <c r="W535" s="194">
        <f t="shared" si="614"/>
        <v>32617152576.330738</v>
      </c>
      <c r="X535" s="194">
        <f t="shared" si="614"/>
        <v>44247337981.727112</v>
      </c>
      <c r="Y535" s="194">
        <f t="shared" si="614"/>
        <v>55810901545.977966</v>
      </c>
      <c r="Z535" s="194">
        <f t="shared" si="614"/>
        <v>61122286721.450485</v>
      </c>
      <c r="AA535" s="194">
        <f t="shared" si="614"/>
        <v>73468012977.22229</v>
      </c>
      <c r="AB535" s="194">
        <f t="shared" si="614"/>
        <v>77935844759.010605</v>
      </c>
      <c r="AC535" s="194">
        <f t="shared" si="614"/>
        <v>79346869206.931488</v>
      </c>
      <c r="AD535" s="194">
        <f t="shared" si="614"/>
        <v>80584757361.477371</v>
      </c>
      <c r="AE535" s="194">
        <f t="shared" si="614"/>
        <v>82245341537.800919</v>
      </c>
      <c r="AF535" s="194">
        <f t="shared" si="614"/>
        <v>83909490510.231705</v>
      </c>
      <c r="AG535" s="194">
        <f t="shared" si="614"/>
        <v>85980718300.817078</v>
      </c>
      <c r="AH535" s="194">
        <f t="shared" si="614"/>
        <v>87809580172.856323</v>
      </c>
      <c r="AI535" s="194">
        <f t="shared" si="614"/>
        <v>90020244767.735077</v>
      </c>
      <c r="AJ535" s="194">
        <f t="shared" si="614"/>
        <v>92217524666.996429</v>
      </c>
      <c r="AK535" s="194">
        <f t="shared" si="614"/>
        <v>94404222794.396164</v>
      </c>
      <c r="AL535" s="194">
        <f t="shared" si="614"/>
        <v>95606289167.760178</v>
      </c>
      <c r="AM535" s="194">
        <f t="shared" si="614"/>
        <v>96559225860.181961</v>
      </c>
      <c r="AN535" s="194">
        <f t="shared" si="614"/>
        <v>97481732549.319901</v>
      </c>
      <c r="AO535" s="194">
        <f t="shared" si="614"/>
        <v>98377290644.152924</v>
      </c>
      <c r="AP535" s="194">
        <f t="shared" si="614"/>
        <v>99253068245.62854</v>
      </c>
      <c r="AQ535" s="194">
        <f t="shared" si="614"/>
        <v>100112428310.60155</v>
      </c>
      <c r="AR535" s="194">
        <f t="shared" si="614"/>
        <v>100947608996.32227</v>
      </c>
      <c r="AS535" s="194">
        <f t="shared" si="614"/>
        <v>101753260464.73634</v>
      </c>
      <c r="AT535" s="194">
        <f t="shared" si="614"/>
        <v>102531265381.15765</v>
      </c>
      <c r="AU535" s="194">
        <f t="shared" si="614"/>
        <v>103283244032.93964</v>
      </c>
      <c r="AV535" s="194">
        <f t="shared" si="614"/>
        <v>104008321960.42065</v>
      </c>
      <c r="AW535" s="194">
        <f t="shared" si="614"/>
        <v>104704562192.32611</v>
      </c>
      <c r="AX535" s="194">
        <f t="shared" ref="AX535:CD535" si="615">AX366</f>
        <v>105371615740.99916</v>
      </c>
      <c r="AY535" s="194">
        <f t="shared" si="615"/>
        <v>106010703010.63235</v>
      </c>
      <c r="AZ535" s="194">
        <f t="shared" si="615"/>
        <v>106622749333.91722</v>
      </c>
      <c r="BA535" s="194">
        <f t="shared" si="615"/>
        <v>107206740810.1387</v>
      </c>
      <c r="BB535" s="194">
        <f t="shared" si="615"/>
        <v>107760877720.19785</v>
      </c>
      <c r="BC535" s="194">
        <f t="shared" si="615"/>
        <v>108284733160.97923</v>
      </c>
      <c r="BD535" s="194">
        <f t="shared" si="615"/>
        <v>108779321419.93758</v>
      </c>
      <c r="BE535" s="194">
        <f t="shared" si="615"/>
        <v>109245593598.93344</v>
      </c>
      <c r="BF535" s="194">
        <f t="shared" si="615"/>
        <v>109683004597.9283</v>
      </c>
      <c r="BG535" s="194">
        <f t="shared" si="615"/>
        <v>110090331113.91713</v>
      </c>
      <c r="BH535" s="194">
        <f t="shared" si="615"/>
        <v>110467440021.11499</v>
      </c>
      <c r="BI535" s="194">
        <f t="shared" si="615"/>
        <v>110810658924.03763</v>
      </c>
      <c r="BJ535" s="194">
        <f t="shared" si="615"/>
        <v>111048042605.92616</v>
      </c>
      <c r="BK535" s="194">
        <f t="shared" si="615"/>
        <v>111198643322.44115</v>
      </c>
      <c r="BL535" s="194">
        <f t="shared" si="615"/>
        <v>111349448454.28462</v>
      </c>
      <c r="BM535" s="194">
        <f t="shared" si="615"/>
        <v>111500458279.15849</v>
      </c>
      <c r="BN535" s="194">
        <f t="shared" si="615"/>
        <v>111651673075.14215</v>
      </c>
      <c r="BO535" s="194">
        <f t="shared" si="615"/>
        <v>111803093120.69313</v>
      </c>
      <c r="BP535" s="194">
        <f t="shared" si="615"/>
        <v>111954718694.6476</v>
      </c>
      <c r="BQ535" s="194">
        <f t="shared" si="615"/>
        <v>112106550076.2209</v>
      </c>
      <c r="BR535" s="194">
        <f t="shared" si="615"/>
        <v>112258587545.00798</v>
      </c>
      <c r="BS535" s="194">
        <f t="shared" si="615"/>
        <v>112410831380.98401</v>
      </c>
      <c r="BT535" s="194">
        <f t="shared" si="615"/>
        <v>112563281864.50485</v>
      </c>
      <c r="BU535" s="194">
        <f t="shared" si="615"/>
        <v>112715939276.30756</v>
      </c>
      <c r="BV535" s="194">
        <f t="shared" si="615"/>
        <v>112868803897.51088</v>
      </c>
      <c r="BW535" s="194">
        <f t="shared" si="615"/>
        <v>113021876009.61592</v>
      </c>
      <c r="BX535" s="194">
        <f t="shared" si="615"/>
        <v>113175155894.50648</v>
      </c>
      <c r="BY535" s="194">
        <f t="shared" si="615"/>
        <v>113328643834.44965</v>
      </c>
      <c r="BZ535" s="194">
        <f t="shared" si="615"/>
        <v>113482340112.09634</v>
      </c>
      <c r="CA535" s="194">
        <f t="shared" si="615"/>
        <v>113636245010.48181</v>
      </c>
      <c r="CB535" s="194">
        <f t="shared" si="615"/>
        <v>113790358813.02618</v>
      </c>
      <c r="CC535" s="194">
        <f t="shared" si="615"/>
        <v>113944681803.53499</v>
      </c>
      <c r="CD535" s="194">
        <f t="shared" si="615"/>
        <v>114099214266.1996</v>
      </c>
      <c r="CG535" s="259"/>
      <c r="CH535" s="259"/>
    </row>
    <row r="536" spans="4:86" outlineLevel="1">
      <c r="D536">
        <v>16</v>
      </c>
      <c r="E536" s="51" t="str">
        <v>Llamadas en tránsito Larga Distancia</v>
      </c>
      <c r="J536" s="51" t="str">
        <v>Minutos</v>
      </c>
      <c r="R536" s="194">
        <f t="shared" ref="R536:AW536" si="616">R367</f>
        <v>1441543235.7228706</v>
      </c>
      <c r="S536" s="194">
        <f t="shared" si="616"/>
        <v>2180419278.6399727</v>
      </c>
      <c r="T536" s="194">
        <f t="shared" si="616"/>
        <v>2997997385.0242157</v>
      </c>
      <c r="U536" s="194">
        <f t="shared" si="616"/>
        <v>3365129966.9869046</v>
      </c>
      <c r="V536" s="194">
        <f t="shared" si="616"/>
        <v>3416284949.1149931</v>
      </c>
      <c r="W536" s="194">
        <f t="shared" si="616"/>
        <v>3624128064.0367479</v>
      </c>
      <c r="X536" s="194">
        <f t="shared" si="616"/>
        <v>4916370886.8585663</v>
      </c>
      <c r="Y536" s="194">
        <f t="shared" si="616"/>
        <v>6201211282.8864393</v>
      </c>
      <c r="Z536" s="194">
        <f t="shared" si="616"/>
        <v>6791365191.272274</v>
      </c>
      <c r="AA536" s="194">
        <f t="shared" si="616"/>
        <v>8163112553.0246964</v>
      </c>
      <c r="AB536" s="194">
        <f t="shared" si="616"/>
        <v>8659538306.5567303</v>
      </c>
      <c r="AC536" s="194">
        <f t="shared" si="616"/>
        <v>8816318800.7701626</v>
      </c>
      <c r="AD536" s="194">
        <f t="shared" si="616"/>
        <v>8953861929.0530396</v>
      </c>
      <c r="AE536" s="194">
        <f t="shared" si="616"/>
        <v>9138371281.9778786</v>
      </c>
      <c r="AF536" s="194">
        <f t="shared" si="616"/>
        <v>9323276723.3590775</v>
      </c>
      <c r="AG536" s="194">
        <f t="shared" si="616"/>
        <v>9553413144.5352268</v>
      </c>
      <c r="AH536" s="194">
        <f t="shared" si="616"/>
        <v>9756620019.2062569</v>
      </c>
      <c r="AI536" s="194">
        <f t="shared" si="616"/>
        <v>10002249418.637228</v>
      </c>
      <c r="AJ536" s="194">
        <f t="shared" si="616"/>
        <v>10246391629.666267</v>
      </c>
      <c r="AK536" s="194">
        <f t="shared" si="616"/>
        <v>10489358088.266237</v>
      </c>
      <c r="AL536" s="194">
        <f t="shared" si="616"/>
        <v>10622921018.640018</v>
      </c>
      <c r="AM536" s="194">
        <f t="shared" si="616"/>
        <v>10728802873.35355</v>
      </c>
      <c r="AN536" s="194">
        <f t="shared" si="616"/>
        <v>10831303616.591097</v>
      </c>
      <c r="AO536" s="194">
        <f t="shared" si="616"/>
        <v>10930810071.572544</v>
      </c>
      <c r="AP536" s="194">
        <f t="shared" si="616"/>
        <v>11028118693.958723</v>
      </c>
      <c r="AQ536" s="194">
        <f t="shared" si="616"/>
        <v>11123603145.622391</v>
      </c>
      <c r="AR536" s="194">
        <f t="shared" si="616"/>
        <v>11216400999.59136</v>
      </c>
      <c r="AS536" s="194">
        <f t="shared" si="616"/>
        <v>11305917829.415148</v>
      </c>
      <c r="AT536" s="194">
        <f t="shared" si="616"/>
        <v>11392362820.128626</v>
      </c>
      <c r="AU536" s="194">
        <f t="shared" si="616"/>
        <v>11475916003.659958</v>
      </c>
      <c r="AV536" s="194">
        <f t="shared" si="616"/>
        <v>11556480217.824514</v>
      </c>
      <c r="AW536" s="194">
        <f t="shared" si="616"/>
        <v>11633840243.591787</v>
      </c>
      <c r="AX536" s="194">
        <f t="shared" ref="AX536:CD536" si="617">AX367</f>
        <v>11707957304.55546</v>
      </c>
      <c r="AY536" s="194">
        <f t="shared" si="617"/>
        <v>11778967001.18137</v>
      </c>
      <c r="AZ536" s="194">
        <f t="shared" si="617"/>
        <v>11846972148.213022</v>
      </c>
      <c r="BA536" s="194">
        <f t="shared" si="617"/>
        <v>11911860090.015409</v>
      </c>
      <c r="BB536" s="194">
        <f t="shared" si="617"/>
        <v>11973430857.799759</v>
      </c>
      <c r="BC536" s="194">
        <f t="shared" si="617"/>
        <v>12031637017.886576</v>
      </c>
      <c r="BD536" s="194">
        <f t="shared" si="617"/>
        <v>12086591268.88195</v>
      </c>
      <c r="BE536" s="194">
        <f t="shared" si="617"/>
        <v>12138399288.77038</v>
      </c>
      <c r="BF536" s="194">
        <f t="shared" si="617"/>
        <v>12187000510.88092</v>
      </c>
      <c r="BG536" s="194">
        <f t="shared" si="617"/>
        <v>12232259012.657455</v>
      </c>
      <c r="BH536" s="194">
        <f t="shared" si="617"/>
        <v>12274160002.346107</v>
      </c>
      <c r="BI536" s="194">
        <f t="shared" si="617"/>
        <v>12312295436.004179</v>
      </c>
      <c r="BJ536" s="194">
        <f t="shared" si="617"/>
        <v>12338671400.658461</v>
      </c>
      <c r="BK536" s="194">
        <f t="shared" si="617"/>
        <v>12355404813.604568</v>
      </c>
      <c r="BL536" s="194">
        <f t="shared" si="617"/>
        <v>12372160939.364956</v>
      </c>
      <c r="BM536" s="194">
        <f t="shared" si="617"/>
        <v>12388939808.795385</v>
      </c>
      <c r="BN536" s="194">
        <f t="shared" si="617"/>
        <v>12405741452.79357</v>
      </c>
      <c r="BO536" s="194">
        <f t="shared" si="617"/>
        <v>12422565902.299234</v>
      </c>
      <c r="BP536" s="194">
        <f t="shared" si="617"/>
        <v>12439413188.294174</v>
      </c>
      <c r="BQ536" s="194">
        <f t="shared" si="617"/>
        <v>12456283341.802317</v>
      </c>
      <c r="BR536" s="194">
        <f t="shared" si="617"/>
        <v>12473176393.889772</v>
      </c>
      <c r="BS536" s="194">
        <f t="shared" si="617"/>
        <v>12490092375.664886</v>
      </c>
      <c r="BT536" s="194">
        <f t="shared" si="617"/>
        <v>12507031318.278315</v>
      </c>
      <c r="BU536" s="194">
        <f t="shared" si="617"/>
        <v>12523993252.923058</v>
      </c>
      <c r="BV536" s="194">
        <f t="shared" si="617"/>
        <v>12540978210.834539</v>
      </c>
      <c r="BW536" s="194">
        <f t="shared" si="617"/>
        <v>12557986223.290657</v>
      </c>
      <c r="BX536" s="194">
        <f t="shared" si="617"/>
        <v>12575017321.61183</v>
      </c>
      <c r="BY536" s="194">
        <f t="shared" si="617"/>
        <v>12592071537.161068</v>
      </c>
      <c r="BZ536" s="194">
        <f t="shared" si="617"/>
        <v>12609148901.344036</v>
      </c>
      <c r="CA536" s="194">
        <f t="shared" si="617"/>
        <v>12626249445.609087</v>
      </c>
      <c r="CB536" s="194">
        <f t="shared" si="617"/>
        <v>12643373201.447351</v>
      </c>
      <c r="CC536" s="194">
        <f t="shared" si="617"/>
        <v>12660520200.392775</v>
      </c>
      <c r="CD536" s="194">
        <f t="shared" si="617"/>
        <v>12677690474.022175</v>
      </c>
      <c r="CG536" s="259"/>
      <c r="CH536" s="259"/>
    </row>
    <row r="537" spans="4:86" outlineLevel="1">
      <c r="D537">
        <v>17</v>
      </c>
      <c r="E537" s="51" t="str">
        <v>Fixed Service17</v>
      </c>
      <c r="J537" s="51" t="str">
        <v>Fixed Unit17</v>
      </c>
      <c r="BR537"/>
      <c r="BS537"/>
      <c r="CG537" s="259"/>
      <c r="CH537" s="259"/>
    </row>
    <row r="538" spans="4:86" outlineLevel="1">
      <c r="D538">
        <v>18</v>
      </c>
      <c r="E538" s="51" t="str">
        <v>SMS on-net</v>
      </c>
      <c r="J538" s="51" t="str">
        <v>SMS</v>
      </c>
      <c r="R538" s="194">
        <f t="shared" ref="R538:AW538" si="618">R427</f>
        <v>0</v>
      </c>
      <c r="S538" s="194">
        <f t="shared" si="618"/>
        <v>0</v>
      </c>
      <c r="T538" s="194">
        <f t="shared" si="618"/>
        <v>0</v>
      </c>
      <c r="U538" s="194">
        <f t="shared" si="618"/>
        <v>0</v>
      </c>
      <c r="V538" s="194">
        <f t="shared" si="618"/>
        <v>0</v>
      </c>
      <c r="W538" s="194">
        <f t="shared" si="618"/>
        <v>0</v>
      </c>
      <c r="X538" s="194">
        <f t="shared" si="618"/>
        <v>0</v>
      </c>
      <c r="Y538" s="194">
        <f t="shared" si="618"/>
        <v>0</v>
      </c>
      <c r="Z538" s="194">
        <f t="shared" si="618"/>
        <v>0</v>
      </c>
      <c r="AA538" s="194">
        <f t="shared" si="618"/>
        <v>0</v>
      </c>
      <c r="AB538" s="194">
        <f t="shared" si="618"/>
        <v>0</v>
      </c>
      <c r="AC538" s="194">
        <f t="shared" si="618"/>
        <v>0</v>
      </c>
      <c r="AD538" s="194">
        <f t="shared" si="618"/>
        <v>0</v>
      </c>
      <c r="AE538" s="194">
        <f t="shared" si="618"/>
        <v>0</v>
      </c>
      <c r="AF538" s="194">
        <f t="shared" si="618"/>
        <v>0</v>
      </c>
      <c r="AG538" s="194">
        <f t="shared" si="618"/>
        <v>0</v>
      </c>
      <c r="AH538" s="194">
        <f t="shared" si="618"/>
        <v>0</v>
      </c>
      <c r="AI538" s="194">
        <f t="shared" si="618"/>
        <v>0</v>
      </c>
      <c r="AJ538" s="194">
        <f t="shared" si="618"/>
        <v>0</v>
      </c>
      <c r="AK538" s="194">
        <f t="shared" si="618"/>
        <v>0</v>
      </c>
      <c r="AL538" s="194">
        <f t="shared" si="618"/>
        <v>0</v>
      </c>
      <c r="AM538" s="194">
        <f t="shared" si="618"/>
        <v>0</v>
      </c>
      <c r="AN538" s="194">
        <f t="shared" si="618"/>
        <v>0</v>
      </c>
      <c r="AO538" s="194">
        <f t="shared" si="618"/>
        <v>0</v>
      </c>
      <c r="AP538" s="194">
        <f t="shared" si="618"/>
        <v>0</v>
      </c>
      <c r="AQ538" s="194">
        <f t="shared" si="618"/>
        <v>0</v>
      </c>
      <c r="AR538" s="194">
        <f t="shared" si="618"/>
        <v>0</v>
      </c>
      <c r="AS538" s="194">
        <f t="shared" si="618"/>
        <v>0</v>
      </c>
      <c r="AT538" s="194">
        <f t="shared" si="618"/>
        <v>0</v>
      </c>
      <c r="AU538" s="194">
        <f t="shared" si="618"/>
        <v>0</v>
      </c>
      <c r="AV538" s="194">
        <f t="shared" si="618"/>
        <v>0</v>
      </c>
      <c r="AW538" s="194">
        <f t="shared" si="618"/>
        <v>0</v>
      </c>
      <c r="AX538" s="194">
        <f t="shared" ref="AX538:CD538" si="619">AX427</f>
        <v>0</v>
      </c>
      <c r="AY538" s="194">
        <f t="shared" si="619"/>
        <v>0</v>
      </c>
      <c r="AZ538" s="194">
        <f t="shared" si="619"/>
        <v>0</v>
      </c>
      <c r="BA538" s="194">
        <f t="shared" si="619"/>
        <v>0</v>
      </c>
      <c r="BB538" s="194">
        <f t="shared" si="619"/>
        <v>0</v>
      </c>
      <c r="BC538" s="194">
        <f t="shared" si="619"/>
        <v>0</v>
      </c>
      <c r="BD538" s="194">
        <f t="shared" si="619"/>
        <v>0</v>
      </c>
      <c r="BE538" s="194">
        <f t="shared" si="619"/>
        <v>0</v>
      </c>
      <c r="BF538" s="194">
        <f t="shared" si="619"/>
        <v>0</v>
      </c>
      <c r="BG538" s="194">
        <f t="shared" si="619"/>
        <v>0</v>
      </c>
      <c r="BH538" s="194">
        <f t="shared" si="619"/>
        <v>0</v>
      </c>
      <c r="BI538" s="194">
        <f t="shared" si="619"/>
        <v>0</v>
      </c>
      <c r="BJ538" s="194">
        <f t="shared" si="619"/>
        <v>0</v>
      </c>
      <c r="BK538" s="194">
        <f t="shared" si="619"/>
        <v>0</v>
      </c>
      <c r="BL538" s="194">
        <f t="shared" si="619"/>
        <v>0</v>
      </c>
      <c r="BM538" s="194">
        <f t="shared" si="619"/>
        <v>0</v>
      </c>
      <c r="BN538" s="194">
        <f t="shared" si="619"/>
        <v>0</v>
      </c>
      <c r="BO538" s="194">
        <f t="shared" si="619"/>
        <v>0</v>
      </c>
      <c r="BP538" s="194">
        <f t="shared" si="619"/>
        <v>0</v>
      </c>
      <c r="BQ538" s="194">
        <f t="shared" si="619"/>
        <v>0</v>
      </c>
      <c r="BR538" s="194">
        <f t="shared" si="619"/>
        <v>0</v>
      </c>
      <c r="BS538" s="194">
        <f t="shared" si="619"/>
        <v>0</v>
      </c>
      <c r="BT538" s="194">
        <f t="shared" si="619"/>
        <v>0</v>
      </c>
      <c r="BU538" s="194">
        <f t="shared" si="619"/>
        <v>0</v>
      </c>
      <c r="BV538" s="194">
        <f t="shared" si="619"/>
        <v>0</v>
      </c>
      <c r="BW538" s="194">
        <f t="shared" si="619"/>
        <v>0</v>
      </c>
      <c r="BX538" s="194">
        <f t="shared" si="619"/>
        <v>0</v>
      </c>
      <c r="BY538" s="194">
        <f t="shared" si="619"/>
        <v>0</v>
      </c>
      <c r="BZ538" s="194">
        <f t="shared" si="619"/>
        <v>0</v>
      </c>
      <c r="CA538" s="194">
        <f t="shared" si="619"/>
        <v>0</v>
      </c>
      <c r="CB538" s="194">
        <f t="shared" si="619"/>
        <v>0</v>
      </c>
      <c r="CC538" s="194">
        <f t="shared" si="619"/>
        <v>0</v>
      </c>
      <c r="CD538" s="194">
        <f t="shared" si="619"/>
        <v>0</v>
      </c>
      <c r="CG538" s="259"/>
      <c r="CH538" s="259"/>
    </row>
    <row r="539" spans="4:86" outlineLevel="1">
      <c r="D539">
        <v>19</v>
      </c>
      <c r="E539" s="51" t="str">
        <v>SMS salientes</v>
      </c>
      <c r="J539" s="51" t="str">
        <v>SMS</v>
      </c>
      <c r="R539" s="194">
        <f t="shared" ref="R539:AW539" si="620">R429</f>
        <v>433409301.78000003</v>
      </c>
      <c r="S539" s="194">
        <f t="shared" si="620"/>
        <v>499349102.88</v>
      </c>
      <c r="T539" s="194">
        <f t="shared" si="620"/>
        <v>796333349.71827137</v>
      </c>
      <c r="U539" s="194">
        <f t="shared" si="620"/>
        <v>1021647860</v>
      </c>
      <c r="V539" s="194">
        <f t="shared" si="620"/>
        <v>1259245120</v>
      </c>
      <c r="W539" s="194">
        <f t="shared" si="620"/>
        <v>1675824940</v>
      </c>
      <c r="X539" s="194">
        <f t="shared" si="620"/>
        <v>1927944440</v>
      </c>
      <c r="Y539" s="194">
        <f t="shared" si="620"/>
        <v>1553594045.4000001</v>
      </c>
      <c r="Z539" s="194">
        <f t="shared" si="620"/>
        <v>1074886168.830142</v>
      </c>
      <c r="AA539" s="194">
        <f t="shared" si="620"/>
        <v>744124272.19200003</v>
      </c>
      <c r="AB539" s="194">
        <f t="shared" si="620"/>
        <v>506839014.06815434</v>
      </c>
      <c r="AC539" s="194">
        <f t="shared" si="620"/>
        <v>369872977.54334986</v>
      </c>
      <c r="AD539" s="194">
        <f t="shared" si="620"/>
        <v>288289719.08276111</v>
      </c>
      <c r="AE539" s="194">
        <f t="shared" si="620"/>
        <v>239007394.575214</v>
      </c>
      <c r="AF539" s="194">
        <f t="shared" si="620"/>
        <v>210005669.34642112</v>
      </c>
      <c r="AG539" s="194">
        <f t="shared" si="620"/>
        <v>194943676.21336663</v>
      </c>
      <c r="AH539" s="194">
        <f t="shared" si="620"/>
        <v>190638682.88171613</v>
      </c>
      <c r="AI539" s="194">
        <f t="shared" si="620"/>
        <v>190013518.14901468</v>
      </c>
      <c r="AJ539" s="194">
        <f t="shared" si="620"/>
        <v>189081315.65868986</v>
      </c>
      <c r="AK539" s="194">
        <f t="shared" si="620"/>
        <v>193683025.85658562</v>
      </c>
      <c r="AL539" s="194">
        <f t="shared" si="620"/>
        <v>196692090.86558339</v>
      </c>
      <c r="AM539" s="194">
        <f t="shared" si="620"/>
        <v>198171907.96038458</v>
      </c>
      <c r="AN539" s="194">
        <f t="shared" si="620"/>
        <v>199614819.9836227</v>
      </c>
      <c r="AO539" s="194">
        <f t="shared" si="620"/>
        <v>201019545.34435344</v>
      </c>
      <c r="AP539" s="194">
        <f t="shared" si="620"/>
        <v>202385098.53245065</v>
      </c>
      <c r="AQ539" s="194">
        <f t="shared" si="620"/>
        <v>203713870.58121225</v>
      </c>
      <c r="AR539" s="194">
        <f t="shared" si="620"/>
        <v>205008467.80078229</v>
      </c>
      <c r="AS539" s="194">
        <f t="shared" si="620"/>
        <v>206268271.64706224</v>
      </c>
      <c r="AT539" s="194">
        <f t="shared" si="620"/>
        <v>207492078.8190324</v>
      </c>
      <c r="AU539" s="194">
        <f t="shared" si="620"/>
        <v>208679528.49549657</v>
      </c>
      <c r="AV539" s="194">
        <f t="shared" si="620"/>
        <v>209830473.73052159</v>
      </c>
      <c r="AW539" s="194">
        <f t="shared" si="620"/>
        <v>210944785.95421785</v>
      </c>
      <c r="AX539" s="194">
        <f t="shared" ref="AX539:CD539" si="621">AX429</f>
        <v>212022230.67131481</v>
      </c>
      <c r="AY539" s="194">
        <f t="shared" si="621"/>
        <v>213062621.24617311</v>
      </c>
      <c r="AZ539" s="194">
        <f t="shared" si="621"/>
        <v>214066016.84167138</v>
      </c>
      <c r="BA539" s="194">
        <f t="shared" si="621"/>
        <v>215032663.98539436</v>
      </c>
      <c r="BB539" s="194">
        <f t="shared" si="621"/>
        <v>215962737.07276678</v>
      </c>
      <c r="BC539" s="194">
        <f t="shared" si="621"/>
        <v>216856300.98256329</v>
      </c>
      <c r="BD539" s="194">
        <f t="shared" si="621"/>
        <v>217713470.61956835</v>
      </c>
      <c r="BE539" s="194">
        <f t="shared" si="621"/>
        <v>218534551.81573403</v>
      </c>
      <c r="BF539" s="194">
        <f t="shared" si="621"/>
        <v>219320038.51421517</v>
      </c>
      <c r="BG539" s="194">
        <f t="shared" si="621"/>
        <v>220070425.39848652</v>
      </c>
      <c r="BH539" s="194">
        <f t="shared" si="621"/>
        <v>220786131.76437253</v>
      </c>
      <c r="BI539" s="194">
        <f t="shared" si="621"/>
        <v>221450872.15192962</v>
      </c>
      <c r="BJ539" s="194">
        <f t="shared" si="621"/>
        <v>221911553.37454373</v>
      </c>
      <c r="BK539" s="194">
        <f t="shared" si="621"/>
        <v>222202091.68910488</v>
      </c>
      <c r="BL539" s="194">
        <f t="shared" si="621"/>
        <v>222493010.39175731</v>
      </c>
      <c r="BM539" s="194">
        <f t="shared" si="621"/>
        <v>222784309.98052526</v>
      </c>
      <c r="BN539" s="194">
        <f t="shared" si="621"/>
        <v>223075990.95408487</v>
      </c>
      <c r="BO539" s="194">
        <f t="shared" si="621"/>
        <v>223368053.81176525</v>
      </c>
      <c r="BP539" s="194">
        <f t="shared" si="621"/>
        <v>223660499.05354917</v>
      </c>
      <c r="BQ539" s="194">
        <f t="shared" si="621"/>
        <v>223953327.18007416</v>
      </c>
      <c r="BR539" s="194">
        <f t="shared" si="621"/>
        <v>224246538.69263315</v>
      </c>
      <c r="BS539" s="194">
        <f t="shared" si="621"/>
        <v>224540134.09317532</v>
      </c>
      <c r="BT539" s="194">
        <f t="shared" si="621"/>
        <v>224834113.88430703</v>
      </c>
      <c r="BU539" s="194">
        <f t="shared" si="621"/>
        <v>225128478.56929275</v>
      </c>
      <c r="BV539" s="194">
        <f t="shared" si="621"/>
        <v>225423228.65205583</v>
      </c>
      <c r="BW539" s="194">
        <f t="shared" si="621"/>
        <v>225718364.63717946</v>
      </c>
      <c r="BX539" s="194">
        <f t="shared" si="621"/>
        <v>226013887.02990723</v>
      </c>
      <c r="BY539" s="194">
        <f t="shared" si="621"/>
        <v>226309796.33614442</v>
      </c>
      <c r="BZ539" s="194">
        <f t="shared" si="621"/>
        <v>226606093.06245866</v>
      </c>
      <c r="CA539" s="194">
        <f t="shared" si="621"/>
        <v>226902777.71608067</v>
      </c>
      <c r="CB539" s="194">
        <f t="shared" si="621"/>
        <v>227199850.80490535</v>
      </c>
      <c r="CC539" s="194">
        <f t="shared" si="621"/>
        <v>227497312.83749276</v>
      </c>
      <c r="CD539" s="194">
        <f t="shared" si="621"/>
        <v>227795164.32306832</v>
      </c>
      <c r="CG539" s="259"/>
      <c r="CH539" s="259"/>
    </row>
    <row r="540" spans="4:86" outlineLevel="1">
      <c r="D540">
        <v>20</v>
      </c>
      <c r="E540" s="51" t="str">
        <v>SMS entrantes</v>
      </c>
      <c r="J540" s="51" t="str">
        <v>SMS</v>
      </c>
      <c r="R540" s="194">
        <f t="shared" ref="R540:AW540" si="622">R433</f>
        <v>433409301.78000003</v>
      </c>
      <c r="S540" s="194">
        <f t="shared" si="622"/>
        <v>499349102.88</v>
      </c>
      <c r="T540" s="194">
        <f t="shared" si="622"/>
        <v>796333349.71827137</v>
      </c>
      <c r="U540" s="194">
        <f t="shared" si="622"/>
        <v>1021647860</v>
      </c>
      <c r="V540" s="194">
        <f t="shared" si="622"/>
        <v>1259245120</v>
      </c>
      <c r="W540" s="194">
        <f t="shared" si="622"/>
        <v>1675824940</v>
      </c>
      <c r="X540" s="194">
        <f t="shared" si="622"/>
        <v>1927944440</v>
      </c>
      <c r="Y540" s="194">
        <f t="shared" si="622"/>
        <v>1553594045.4000001</v>
      </c>
      <c r="Z540" s="194">
        <f t="shared" si="622"/>
        <v>1074886168.830142</v>
      </c>
      <c r="AA540" s="194">
        <f t="shared" si="622"/>
        <v>744124272.19200003</v>
      </c>
      <c r="AB540" s="194">
        <f t="shared" si="622"/>
        <v>506839014.06815434</v>
      </c>
      <c r="AC540" s="194">
        <f t="shared" si="622"/>
        <v>369872977.54334986</v>
      </c>
      <c r="AD540" s="194">
        <f t="shared" si="622"/>
        <v>288289719.08276111</v>
      </c>
      <c r="AE540" s="194">
        <f t="shared" si="622"/>
        <v>239007394.575214</v>
      </c>
      <c r="AF540" s="194">
        <f t="shared" si="622"/>
        <v>210005669.34642112</v>
      </c>
      <c r="AG540" s="194">
        <f t="shared" si="622"/>
        <v>194943676.21336663</v>
      </c>
      <c r="AH540" s="194">
        <f t="shared" si="622"/>
        <v>190638682.88171613</v>
      </c>
      <c r="AI540" s="194">
        <f t="shared" si="622"/>
        <v>190013518.14901468</v>
      </c>
      <c r="AJ540" s="194">
        <f t="shared" si="622"/>
        <v>189081315.65868986</v>
      </c>
      <c r="AK540" s="194">
        <f t="shared" si="622"/>
        <v>193683025.85658562</v>
      </c>
      <c r="AL540" s="194">
        <f t="shared" si="622"/>
        <v>196692090.86558339</v>
      </c>
      <c r="AM540" s="194">
        <f t="shared" si="622"/>
        <v>198171907.96038458</v>
      </c>
      <c r="AN540" s="194">
        <f t="shared" si="622"/>
        <v>199614819.9836227</v>
      </c>
      <c r="AO540" s="194">
        <f t="shared" si="622"/>
        <v>201019545.34435344</v>
      </c>
      <c r="AP540" s="194">
        <f t="shared" si="622"/>
        <v>202385098.53245065</v>
      </c>
      <c r="AQ540" s="194">
        <f t="shared" si="622"/>
        <v>203713870.58121225</v>
      </c>
      <c r="AR540" s="194">
        <f t="shared" si="622"/>
        <v>205008467.80078229</v>
      </c>
      <c r="AS540" s="194">
        <f t="shared" si="622"/>
        <v>206268271.64706224</v>
      </c>
      <c r="AT540" s="194">
        <f t="shared" si="622"/>
        <v>207492078.8190324</v>
      </c>
      <c r="AU540" s="194">
        <f t="shared" si="622"/>
        <v>208679528.49549657</v>
      </c>
      <c r="AV540" s="194">
        <f t="shared" si="622"/>
        <v>209830473.73052159</v>
      </c>
      <c r="AW540" s="194">
        <f t="shared" si="622"/>
        <v>210944785.95421785</v>
      </c>
      <c r="AX540" s="194">
        <f t="shared" ref="AX540:CD540" si="623">AX433</f>
        <v>212022230.67131481</v>
      </c>
      <c r="AY540" s="194">
        <f t="shared" si="623"/>
        <v>213062621.24617311</v>
      </c>
      <c r="AZ540" s="194">
        <f t="shared" si="623"/>
        <v>214066016.84167138</v>
      </c>
      <c r="BA540" s="194">
        <f t="shared" si="623"/>
        <v>215032663.98539436</v>
      </c>
      <c r="BB540" s="194">
        <f t="shared" si="623"/>
        <v>215962737.07276678</v>
      </c>
      <c r="BC540" s="194">
        <f t="shared" si="623"/>
        <v>216856300.98256329</v>
      </c>
      <c r="BD540" s="194">
        <f t="shared" si="623"/>
        <v>217713470.61956835</v>
      </c>
      <c r="BE540" s="194">
        <f t="shared" si="623"/>
        <v>218534551.81573403</v>
      </c>
      <c r="BF540" s="194">
        <f t="shared" si="623"/>
        <v>219320038.51421517</v>
      </c>
      <c r="BG540" s="194">
        <f t="shared" si="623"/>
        <v>220070425.39848652</v>
      </c>
      <c r="BH540" s="194">
        <f t="shared" si="623"/>
        <v>220786131.76437253</v>
      </c>
      <c r="BI540" s="194">
        <f t="shared" si="623"/>
        <v>221450872.15192962</v>
      </c>
      <c r="BJ540" s="194">
        <f t="shared" si="623"/>
        <v>221911553.37454373</v>
      </c>
      <c r="BK540" s="194">
        <f t="shared" si="623"/>
        <v>222202091.68910488</v>
      </c>
      <c r="BL540" s="194">
        <f t="shared" si="623"/>
        <v>222493010.39175731</v>
      </c>
      <c r="BM540" s="194">
        <f t="shared" si="623"/>
        <v>222784309.98052526</v>
      </c>
      <c r="BN540" s="194">
        <f t="shared" si="623"/>
        <v>223075990.95408487</v>
      </c>
      <c r="BO540" s="194">
        <f t="shared" si="623"/>
        <v>223368053.81176525</v>
      </c>
      <c r="BP540" s="194">
        <f t="shared" si="623"/>
        <v>223660499.05354917</v>
      </c>
      <c r="BQ540" s="194">
        <f t="shared" si="623"/>
        <v>223953327.18007416</v>
      </c>
      <c r="BR540" s="194">
        <f t="shared" si="623"/>
        <v>224246538.69263315</v>
      </c>
      <c r="BS540" s="194">
        <f t="shared" si="623"/>
        <v>224540134.09317532</v>
      </c>
      <c r="BT540" s="194">
        <f t="shared" si="623"/>
        <v>224834113.88430703</v>
      </c>
      <c r="BU540" s="194">
        <f t="shared" si="623"/>
        <v>225128478.56929275</v>
      </c>
      <c r="BV540" s="194">
        <f t="shared" si="623"/>
        <v>225423228.65205583</v>
      </c>
      <c r="BW540" s="194">
        <f t="shared" si="623"/>
        <v>225718364.63717946</v>
      </c>
      <c r="BX540" s="194">
        <f t="shared" si="623"/>
        <v>226013887.02990723</v>
      </c>
      <c r="BY540" s="194">
        <f t="shared" si="623"/>
        <v>226309796.33614442</v>
      </c>
      <c r="BZ540" s="194">
        <f t="shared" si="623"/>
        <v>226606093.06245866</v>
      </c>
      <c r="CA540" s="194">
        <f t="shared" si="623"/>
        <v>226902777.71608067</v>
      </c>
      <c r="CB540" s="194">
        <f t="shared" si="623"/>
        <v>227199850.80490535</v>
      </c>
      <c r="CC540" s="194">
        <f t="shared" si="623"/>
        <v>227497312.83749276</v>
      </c>
      <c r="CD540" s="194">
        <f t="shared" si="623"/>
        <v>227795164.32306832</v>
      </c>
      <c r="CG540" s="259"/>
      <c r="CH540" s="259"/>
    </row>
    <row r="541" spans="4:86" outlineLevel="1">
      <c r="D541">
        <v>21</v>
      </c>
      <c r="E541" s="51" t="str">
        <v>Enlaces dedicados locales</v>
      </c>
      <c r="J541" s="51" t="str">
        <v>Mbps</v>
      </c>
      <c r="R541" s="194">
        <f>R510</f>
        <v>0</v>
      </c>
      <c r="S541" s="194">
        <f t="shared" ref="S541:CD541" si="624">S510</f>
        <v>0</v>
      </c>
      <c r="T541" s="194">
        <f t="shared" si="624"/>
        <v>0</v>
      </c>
      <c r="U541" s="194">
        <f t="shared" si="624"/>
        <v>0</v>
      </c>
      <c r="V541" s="194">
        <f t="shared" si="624"/>
        <v>0</v>
      </c>
      <c r="W541" s="194">
        <f t="shared" si="624"/>
        <v>0</v>
      </c>
      <c r="X541" s="194">
        <f t="shared" si="624"/>
        <v>2293298.1522528003</v>
      </c>
      <c r="Y541" s="194">
        <f t="shared" si="624"/>
        <v>2500449.5052767997</v>
      </c>
      <c r="Z541" s="194">
        <f t="shared" si="624"/>
        <v>2971157.7902159998</v>
      </c>
      <c r="AA541" s="194">
        <f t="shared" si="624"/>
        <v>4148454.4683119995</v>
      </c>
      <c r="AB541" s="194">
        <f t="shared" si="624"/>
        <v>3974503.4461440006</v>
      </c>
      <c r="AC541" s="194">
        <f t="shared" si="624"/>
        <v>4762072.7079230007</v>
      </c>
      <c r="AD541" s="194">
        <f t="shared" si="624"/>
        <v>5573015.1564682405</v>
      </c>
      <c r="AE541" s="194">
        <f t="shared" si="624"/>
        <v>6703506.4228277234</v>
      </c>
      <c r="AF541" s="194">
        <f t="shared" si="624"/>
        <v>7940096.5802519787</v>
      </c>
      <c r="AG541" s="194">
        <f t="shared" si="624"/>
        <v>8982173.0980912</v>
      </c>
      <c r="AH541" s="194">
        <f t="shared" si="624"/>
        <v>9652889.1920263637</v>
      </c>
      <c r="AI541" s="194">
        <f t="shared" si="624"/>
        <v>9983278.8019388579</v>
      </c>
      <c r="AJ541" s="194">
        <f t="shared" si="624"/>
        <v>10108768.37643864</v>
      </c>
      <c r="AK541" s="194">
        <f t="shared" si="624"/>
        <v>10149185.803287558</v>
      </c>
      <c r="AL541" s="194">
        <f t="shared" si="624"/>
        <v>10156084.441272002</v>
      </c>
      <c r="AM541" s="194">
        <f t="shared" si="624"/>
        <v>10156084.441272002</v>
      </c>
      <c r="AN541" s="194">
        <f t="shared" si="624"/>
        <v>10156084.441272002</v>
      </c>
      <c r="AO541" s="194">
        <f t="shared" si="624"/>
        <v>10156084.441272002</v>
      </c>
      <c r="AP541" s="194">
        <f t="shared" si="624"/>
        <v>10156084.441272002</v>
      </c>
      <c r="AQ541" s="194">
        <f t="shared" si="624"/>
        <v>10156084.441272002</v>
      </c>
      <c r="AR541" s="194">
        <f t="shared" si="624"/>
        <v>10156084.441272002</v>
      </c>
      <c r="AS541" s="194">
        <f t="shared" si="624"/>
        <v>10156084.441272002</v>
      </c>
      <c r="AT541" s="194">
        <f t="shared" si="624"/>
        <v>10156084.441272002</v>
      </c>
      <c r="AU541" s="194">
        <f t="shared" si="624"/>
        <v>10156084.441272002</v>
      </c>
      <c r="AV541" s="194">
        <f t="shared" si="624"/>
        <v>10156084.441272002</v>
      </c>
      <c r="AW541" s="194">
        <f t="shared" si="624"/>
        <v>10156084.441272002</v>
      </c>
      <c r="AX541" s="194">
        <f t="shared" si="624"/>
        <v>10156084.441272002</v>
      </c>
      <c r="AY541" s="194">
        <f t="shared" si="624"/>
        <v>10156084.441272002</v>
      </c>
      <c r="AZ541" s="194">
        <f t="shared" si="624"/>
        <v>10156084.441272002</v>
      </c>
      <c r="BA541" s="194">
        <f t="shared" si="624"/>
        <v>10156084.441272002</v>
      </c>
      <c r="BB541" s="194">
        <f t="shared" si="624"/>
        <v>10156084.441272002</v>
      </c>
      <c r="BC541" s="194">
        <f t="shared" si="624"/>
        <v>10156084.441272002</v>
      </c>
      <c r="BD541" s="194">
        <f t="shared" si="624"/>
        <v>10156084.441272002</v>
      </c>
      <c r="BE541" s="194">
        <f t="shared" si="624"/>
        <v>10156084.441272002</v>
      </c>
      <c r="BF541" s="194">
        <f t="shared" si="624"/>
        <v>10156084.441272002</v>
      </c>
      <c r="BG541" s="194">
        <f t="shared" si="624"/>
        <v>10156084.441272002</v>
      </c>
      <c r="BH541" s="194">
        <f t="shared" si="624"/>
        <v>10156084.441272002</v>
      </c>
      <c r="BI541" s="194">
        <f t="shared" si="624"/>
        <v>10156084.441272002</v>
      </c>
      <c r="BJ541" s="194">
        <f t="shared" si="624"/>
        <v>10156084.441272002</v>
      </c>
      <c r="BK541" s="194">
        <f t="shared" si="624"/>
        <v>10156084.441272002</v>
      </c>
      <c r="BL541" s="194">
        <f t="shared" si="624"/>
        <v>10156084.441272002</v>
      </c>
      <c r="BM541" s="194">
        <f t="shared" si="624"/>
        <v>10156084.441272002</v>
      </c>
      <c r="BN541" s="194">
        <f t="shared" si="624"/>
        <v>10156084.441272002</v>
      </c>
      <c r="BO541" s="194">
        <f t="shared" si="624"/>
        <v>10156084.441272002</v>
      </c>
      <c r="BP541" s="194">
        <f t="shared" si="624"/>
        <v>10156084.441272002</v>
      </c>
      <c r="BQ541" s="194">
        <f t="shared" si="624"/>
        <v>10156084.441272002</v>
      </c>
      <c r="BR541" s="194">
        <f t="shared" si="624"/>
        <v>10156084.441272002</v>
      </c>
      <c r="BS541" s="194">
        <f t="shared" si="624"/>
        <v>10156084.441272002</v>
      </c>
      <c r="BT541" s="194">
        <f t="shared" si="624"/>
        <v>10156084.441272002</v>
      </c>
      <c r="BU541" s="194">
        <f t="shared" si="624"/>
        <v>10156084.441272002</v>
      </c>
      <c r="BV541" s="194">
        <f t="shared" si="624"/>
        <v>10156084.441272002</v>
      </c>
      <c r="BW541" s="194">
        <f t="shared" si="624"/>
        <v>10156084.441272002</v>
      </c>
      <c r="BX541" s="194">
        <f t="shared" si="624"/>
        <v>10156084.441272002</v>
      </c>
      <c r="BY541" s="194">
        <f t="shared" si="624"/>
        <v>10156084.441272002</v>
      </c>
      <c r="BZ541" s="194">
        <f t="shared" si="624"/>
        <v>10156084.441272002</v>
      </c>
      <c r="CA541" s="194">
        <f t="shared" si="624"/>
        <v>10156084.441272002</v>
      </c>
      <c r="CB541" s="194">
        <f t="shared" si="624"/>
        <v>10156084.441272002</v>
      </c>
      <c r="CC541" s="194">
        <f t="shared" si="624"/>
        <v>10156084.441272002</v>
      </c>
      <c r="CD541" s="194">
        <f t="shared" si="624"/>
        <v>10156084.441272002</v>
      </c>
      <c r="CG541" s="14"/>
      <c r="CH541" s="14"/>
    </row>
    <row r="542" spans="4:86" outlineLevel="1">
      <c r="D542">
        <v>22</v>
      </c>
      <c r="E542" s="51" t="str">
        <v>Enlaces dedicados larga distancia</v>
      </c>
      <c r="J542" s="51" t="str">
        <v>Mbps</v>
      </c>
      <c r="R542" s="194">
        <f>R512</f>
        <v>0</v>
      </c>
      <c r="S542" s="194">
        <f t="shared" ref="S542:CD542" si="625">S512</f>
        <v>0</v>
      </c>
      <c r="T542" s="194">
        <f t="shared" si="625"/>
        <v>0</v>
      </c>
      <c r="U542" s="194">
        <f t="shared" si="625"/>
        <v>755791.90811999992</v>
      </c>
      <c r="V542" s="194">
        <f t="shared" si="625"/>
        <v>932495.33339999989</v>
      </c>
      <c r="W542" s="194">
        <f t="shared" si="625"/>
        <v>1153374.6149999998</v>
      </c>
      <c r="X542" s="194">
        <f t="shared" si="625"/>
        <v>1429473.7169999997</v>
      </c>
      <c r="Y542" s="194">
        <f t="shared" si="625"/>
        <v>1818853.2023999998</v>
      </c>
      <c r="Z542" s="194">
        <f t="shared" si="625"/>
        <v>2142847.8353999997</v>
      </c>
      <c r="AA542" s="194">
        <f t="shared" si="625"/>
        <v>2420013.8081999999</v>
      </c>
      <c r="AB542" s="194">
        <f t="shared" si="625"/>
        <v>2988859.9920000001</v>
      </c>
      <c r="AC542" s="194">
        <f t="shared" si="625"/>
        <v>3202403.8472668445</v>
      </c>
      <c r="AD542" s="194">
        <f t="shared" si="625"/>
        <v>3382047.4575866954</v>
      </c>
      <c r="AE542" s="194">
        <f t="shared" si="625"/>
        <v>3628414.4452397171</v>
      </c>
      <c r="AF542" s="194">
        <f t="shared" si="625"/>
        <v>3916929.9959999998</v>
      </c>
      <c r="AG542" s="194">
        <f t="shared" si="625"/>
        <v>4205445.5467602825</v>
      </c>
      <c r="AH542" s="194">
        <f t="shared" si="625"/>
        <v>4451812.5344133042</v>
      </c>
      <c r="AI542" s="194">
        <f t="shared" si="625"/>
        <v>4631456.1447331561</v>
      </c>
      <c r="AJ542" s="194">
        <f t="shared" si="625"/>
        <v>4743312.4428040609</v>
      </c>
      <c r="AK542" s="194">
        <f t="shared" si="625"/>
        <v>4845000</v>
      </c>
      <c r="AL542" s="194">
        <f t="shared" si="625"/>
        <v>4845000</v>
      </c>
      <c r="AM542" s="194">
        <f t="shared" si="625"/>
        <v>4845000</v>
      </c>
      <c r="AN542" s="194">
        <f t="shared" si="625"/>
        <v>4845000</v>
      </c>
      <c r="AO542" s="194">
        <f t="shared" si="625"/>
        <v>4845000</v>
      </c>
      <c r="AP542" s="194">
        <f t="shared" si="625"/>
        <v>4845000</v>
      </c>
      <c r="AQ542" s="194">
        <f t="shared" si="625"/>
        <v>4845000</v>
      </c>
      <c r="AR542" s="194">
        <f t="shared" si="625"/>
        <v>4845000</v>
      </c>
      <c r="AS542" s="194">
        <f t="shared" si="625"/>
        <v>4845000</v>
      </c>
      <c r="AT542" s="194">
        <f t="shared" si="625"/>
        <v>4845000</v>
      </c>
      <c r="AU542" s="194">
        <f t="shared" si="625"/>
        <v>4845000</v>
      </c>
      <c r="AV542" s="194">
        <f t="shared" si="625"/>
        <v>4845000</v>
      </c>
      <c r="AW542" s="194">
        <f t="shared" si="625"/>
        <v>4845000</v>
      </c>
      <c r="AX542" s="194">
        <f t="shared" si="625"/>
        <v>4845000</v>
      </c>
      <c r="AY542" s="194">
        <f t="shared" si="625"/>
        <v>4845000</v>
      </c>
      <c r="AZ542" s="194">
        <f t="shared" si="625"/>
        <v>4845000</v>
      </c>
      <c r="BA542" s="194">
        <f t="shared" si="625"/>
        <v>4845000</v>
      </c>
      <c r="BB542" s="194">
        <f t="shared" si="625"/>
        <v>4845000</v>
      </c>
      <c r="BC542" s="194">
        <f t="shared" si="625"/>
        <v>4845000</v>
      </c>
      <c r="BD542" s="194">
        <f t="shared" si="625"/>
        <v>4845000</v>
      </c>
      <c r="BE542" s="194">
        <f t="shared" si="625"/>
        <v>4845000</v>
      </c>
      <c r="BF542" s="194">
        <f t="shared" si="625"/>
        <v>4845000</v>
      </c>
      <c r="BG542" s="194">
        <f t="shared" si="625"/>
        <v>4845000</v>
      </c>
      <c r="BH542" s="194">
        <f t="shared" si="625"/>
        <v>4845000</v>
      </c>
      <c r="BI542" s="194">
        <f t="shared" si="625"/>
        <v>4845000</v>
      </c>
      <c r="BJ542" s="194">
        <f t="shared" si="625"/>
        <v>4845000</v>
      </c>
      <c r="BK542" s="194">
        <f t="shared" si="625"/>
        <v>4845000</v>
      </c>
      <c r="BL542" s="194">
        <f t="shared" si="625"/>
        <v>4845000</v>
      </c>
      <c r="BM542" s="194">
        <f t="shared" si="625"/>
        <v>4845000</v>
      </c>
      <c r="BN542" s="194">
        <f t="shared" si="625"/>
        <v>4845000</v>
      </c>
      <c r="BO542" s="194">
        <f t="shared" si="625"/>
        <v>4845000</v>
      </c>
      <c r="BP542" s="194">
        <f t="shared" si="625"/>
        <v>4845000</v>
      </c>
      <c r="BQ542" s="194">
        <f t="shared" si="625"/>
        <v>4845000</v>
      </c>
      <c r="BR542" s="194">
        <f t="shared" si="625"/>
        <v>4845000</v>
      </c>
      <c r="BS542" s="194">
        <f t="shared" si="625"/>
        <v>4845000</v>
      </c>
      <c r="BT542" s="194">
        <f t="shared" si="625"/>
        <v>4845000</v>
      </c>
      <c r="BU542" s="194">
        <f t="shared" si="625"/>
        <v>4845000</v>
      </c>
      <c r="BV542" s="194">
        <f t="shared" si="625"/>
        <v>4845000</v>
      </c>
      <c r="BW542" s="194">
        <f t="shared" si="625"/>
        <v>4845000</v>
      </c>
      <c r="BX542" s="194">
        <f t="shared" si="625"/>
        <v>4845000</v>
      </c>
      <c r="BY542" s="194">
        <f t="shared" si="625"/>
        <v>4845000</v>
      </c>
      <c r="BZ542" s="194">
        <f t="shared" si="625"/>
        <v>4845000</v>
      </c>
      <c r="CA542" s="194">
        <f t="shared" si="625"/>
        <v>4845000</v>
      </c>
      <c r="CB542" s="194">
        <f t="shared" si="625"/>
        <v>4845000</v>
      </c>
      <c r="CC542" s="194">
        <f t="shared" si="625"/>
        <v>4845000</v>
      </c>
      <c r="CD542" s="194">
        <f t="shared" si="625"/>
        <v>4845000</v>
      </c>
      <c r="CG542" s="14"/>
      <c r="CH542" s="14"/>
    </row>
    <row r="543" spans="4:86" outlineLevel="1">
      <c r="D543">
        <v>23</v>
      </c>
      <c r="E543" s="51" t="str">
        <v>xDSL propio (líneas)</v>
      </c>
      <c r="I543" s="53" t="s">
        <v>359</v>
      </c>
      <c r="J543" s="51" t="str">
        <v># lineas</v>
      </c>
      <c r="R543" s="194">
        <f t="shared" ref="R543:BM543" si="626">AVERAGE(R461,S461)</f>
        <v>3793823.5</v>
      </c>
      <c r="S543" s="194">
        <f t="shared" si="626"/>
        <v>5976887</v>
      </c>
      <c r="T543" s="194">
        <f t="shared" si="626"/>
        <v>8456894</v>
      </c>
      <c r="U543" s="194">
        <f t="shared" si="626"/>
        <v>10360328</v>
      </c>
      <c r="V543" s="194">
        <f t="shared" si="626"/>
        <v>11774347</v>
      </c>
      <c r="W543" s="194">
        <f t="shared" si="626"/>
        <v>12684492.75</v>
      </c>
      <c r="X543" s="194">
        <f t="shared" si="626"/>
        <v>13328531.083333332</v>
      </c>
      <c r="Y543" s="194">
        <f t="shared" si="626"/>
        <v>13831042.25</v>
      </c>
      <c r="Z543" s="194">
        <f t="shared" si="626"/>
        <v>14333553.416666668</v>
      </c>
      <c r="AA543" s="194">
        <f t="shared" si="626"/>
        <v>14991531.121717881</v>
      </c>
      <c r="AB543" s="194">
        <f t="shared" si="626"/>
        <v>15784257.965523584</v>
      </c>
      <c r="AC543" s="194">
        <f t="shared" si="626"/>
        <v>16537434.170033745</v>
      </c>
      <c r="AD543" s="194">
        <f t="shared" si="626"/>
        <v>17255150.855581511</v>
      </c>
      <c r="AE543" s="194">
        <f t="shared" si="626"/>
        <v>17940601.173713051</v>
      </c>
      <c r="AF543" s="194">
        <f t="shared" si="626"/>
        <v>18594372.989065547</v>
      </c>
      <c r="AG543" s="194">
        <f t="shared" si="626"/>
        <v>19216468.240505118</v>
      </c>
      <c r="AH543" s="194">
        <f t="shared" si="626"/>
        <v>19809093.456087068</v>
      </c>
      <c r="AI543" s="194">
        <f t="shared" si="626"/>
        <v>20376296.705720805</v>
      </c>
      <c r="AJ543" s="194">
        <f t="shared" si="626"/>
        <v>20920813.86027737</v>
      </c>
      <c r="AK543" s="194">
        <f t="shared" si="626"/>
        <v>21332270.482879847</v>
      </c>
      <c r="AL543" s="194">
        <f t="shared" si="626"/>
        <v>21616149.698392875</v>
      </c>
      <c r="AM543" s="194">
        <f t="shared" si="626"/>
        <v>21889601.713005356</v>
      </c>
      <c r="AN543" s="194">
        <f t="shared" si="626"/>
        <v>22154630.120828941</v>
      </c>
      <c r="AO543" s="194">
        <f t="shared" si="626"/>
        <v>22415164.505052663</v>
      </c>
      <c r="AP543" s="194">
        <f t="shared" si="626"/>
        <v>22672628.704531841</v>
      </c>
      <c r="AQ543" s="194">
        <f t="shared" si="626"/>
        <v>22922501.747428901</v>
      </c>
      <c r="AR543" s="194">
        <f t="shared" si="626"/>
        <v>23162009.732356109</v>
      </c>
      <c r="AS543" s="194">
        <f t="shared" si="626"/>
        <v>23392312.906116765</v>
      </c>
      <c r="AT543" s="194">
        <f t="shared" si="626"/>
        <v>23614311.752173528</v>
      </c>
      <c r="AU543" s="194">
        <f t="shared" si="626"/>
        <v>23827546.825161971</v>
      </c>
      <c r="AV543" s="194">
        <f t="shared" si="626"/>
        <v>24030987.465432853</v>
      </c>
      <c r="AW543" s="194">
        <f t="shared" si="626"/>
        <v>24224466.829525307</v>
      </c>
      <c r="AX543" s="194">
        <f t="shared" si="626"/>
        <v>24408652.291282788</v>
      </c>
      <c r="AY543" s="194">
        <f t="shared" si="626"/>
        <v>24584019.052689601</v>
      </c>
      <c r="AZ543" s="194">
        <f t="shared" si="626"/>
        <v>24749976.461387817</v>
      </c>
      <c r="BA543" s="194">
        <f t="shared" si="626"/>
        <v>24905523.014837865</v>
      </c>
      <c r="BB543" s="194">
        <f t="shared" si="626"/>
        <v>25050409.846800677</v>
      </c>
      <c r="BC543" s="194">
        <f t="shared" si="626"/>
        <v>25185155.158634409</v>
      </c>
      <c r="BD543" s="194">
        <f t="shared" si="626"/>
        <v>25310216.186831534</v>
      </c>
      <c r="BE543" s="194">
        <f t="shared" si="626"/>
        <v>25425219.484775335</v>
      </c>
      <c r="BF543" s="194">
        <f t="shared" si="626"/>
        <v>25529427.878268905</v>
      </c>
      <c r="BG543" s="194">
        <f t="shared" si="626"/>
        <v>25622702.208379753</v>
      </c>
      <c r="BH543" s="194">
        <f t="shared" si="626"/>
        <v>25705555.080657095</v>
      </c>
      <c r="BI543" s="194">
        <f t="shared" si="626"/>
        <v>25762718.919479635</v>
      </c>
      <c r="BJ543" s="194">
        <f t="shared" si="626"/>
        <v>25799248.617136963</v>
      </c>
      <c r="BK543" s="194">
        <f t="shared" si="626"/>
        <v>25835830.111299738</v>
      </c>
      <c r="BL543" s="194">
        <f t="shared" si="626"/>
        <v>25872463.475411721</v>
      </c>
      <c r="BM543" s="194">
        <f t="shared" si="626"/>
        <v>25909148.783020787</v>
      </c>
      <c r="BN543" s="194">
        <f>AVERAGE(BN461,BQ461)</f>
        <v>25982727.688210372</v>
      </c>
      <c r="BO543" s="194">
        <f t="shared" ref="BO543:CD543" si="627">AVERAGE(BO461,CG461)</f>
        <v>25964267.783658639</v>
      </c>
      <c r="BP543" s="194">
        <f t="shared" si="627"/>
        <v>26001083.263227984</v>
      </c>
      <c r="BQ543" s="194">
        <f t="shared" si="627"/>
        <v>26037950.944521151</v>
      </c>
      <c r="BR543" s="194">
        <f t="shared" si="627"/>
        <v>26074870.901556451</v>
      </c>
      <c r="BS543" s="194">
        <f t="shared" si="627"/>
        <v>26111843.208457161</v>
      </c>
      <c r="BT543" s="194">
        <f t="shared" si="627"/>
        <v>26148867.939451654</v>
      </c>
      <c r="BU543" s="194">
        <f t="shared" si="627"/>
        <v>26185945.168873556</v>
      </c>
      <c r="BV543" s="194">
        <f t="shared" si="627"/>
        <v>26223074.971161895</v>
      </c>
      <c r="BW543" s="194">
        <f t="shared" si="627"/>
        <v>26260257.420861244</v>
      </c>
      <c r="BX543" s="194">
        <f t="shared" si="627"/>
        <v>26297492.592621874</v>
      </c>
      <c r="BY543" s="194">
        <f t="shared" si="627"/>
        <v>26334780.561199911</v>
      </c>
      <c r="BZ543" s="194">
        <f t="shared" si="627"/>
        <v>26372121.401457474</v>
      </c>
      <c r="CA543" s="194">
        <f t="shared" si="627"/>
        <v>26409515.188362829</v>
      </c>
      <c r="CB543" s="194">
        <f t="shared" si="627"/>
        <v>26446961.996990554</v>
      </c>
      <c r="CC543" s="194">
        <f t="shared" si="627"/>
        <v>26484461.902521655</v>
      </c>
      <c r="CD543" s="194">
        <f t="shared" si="627"/>
        <v>26522014.980243769</v>
      </c>
      <c r="CG543" s="14"/>
      <c r="CH543" s="14"/>
    </row>
    <row r="544" spans="4:86" outlineLevel="1">
      <c r="D544">
        <v>24</v>
      </c>
      <c r="E544" s="51" t="str">
        <v>xDSL propio (contendido)</v>
      </c>
      <c r="J544" s="51" t="str">
        <v>Mbps</v>
      </c>
      <c r="R544" s="194">
        <f t="shared" ref="R544:AW544" si="628">R462</f>
        <v>241111.86727272728</v>
      </c>
      <c r="S544" s="194">
        <f t="shared" si="628"/>
        <v>438083.09636363637</v>
      </c>
      <c r="T544" s="194">
        <f t="shared" si="628"/>
        <v>866922.58909090911</v>
      </c>
      <c r="U544" s="194">
        <f t="shared" si="628"/>
        <v>1281897.3890909092</v>
      </c>
      <c r="V544" s="194">
        <f t="shared" si="628"/>
        <v>1739715.7090909092</v>
      </c>
      <c r="W544" s="194">
        <f t="shared" si="628"/>
        <v>2134287.8272727276</v>
      </c>
      <c r="X544" s="194">
        <f t="shared" si="628"/>
        <v>2520347.6418181821</v>
      </c>
      <c r="Y544" s="194">
        <f t="shared" si="628"/>
        <v>2876445.7212121217</v>
      </c>
      <c r="Z544" s="194">
        <f t="shared" si="628"/>
        <v>3251730.5906060608</v>
      </c>
      <c r="AA544" s="194">
        <f t="shared" si="628"/>
        <v>3646202.25</v>
      </c>
      <c r="AB544" s="194">
        <f t="shared" si="628"/>
        <v>3926554.5770761194</v>
      </c>
      <c r="AC544" s="194">
        <f t="shared" si="628"/>
        <v>4205885.3250477267</v>
      </c>
      <c r="AD544" s="194">
        <f t="shared" si="628"/>
        <v>4484825.6888079057</v>
      </c>
      <c r="AE544" s="194">
        <f t="shared" si="628"/>
        <v>4764242.9032824086</v>
      </c>
      <c r="AF544" s="194">
        <f t="shared" si="628"/>
        <v>5044408.9155339273</v>
      </c>
      <c r="AG544" s="194">
        <f t="shared" si="628"/>
        <v>5324844.9411870101</v>
      </c>
      <c r="AH544" s="194">
        <f t="shared" si="628"/>
        <v>5605498.9853421533</v>
      </c>
      <c r="AI544" s="194">
        <f t="shared" si="628"/>
        <v>5887146.1234385055</v>
      </c>
      <c r="AJ544" s="194">
        <f t="shared" si="628"/>
        <v>6170891.3386178315</v>
      </c>
      <c r="AK544" s="194">
        <f t="shared" si="628"/>
        <v>6456868.5133233592</v>
      </c>
      <c r="AL544" s="194">
        <f t="shared" si="628"/>
        <v>6545090.8289013403</v>
      </c>
      <c r="AM544" s="194">
        <f t="shared" si="628"/>
        <v>6629892.1031547971</v>
      </c>
      <c r="AN544" s="194">
        <f t="shared" si="628"/>
        <v>6711759.0688758083</v>
      </c>
      <c r="AO544" s="194">
        <f t="shared" si="628"/>
        <v>6791426.1782933213</v>
      </c>
      <c r="AP544" s="194">
        <f t="shared" si="628"/>
        <v>6870554.0491685495</v>
      </c>
      <c r="AQ544" s="194">
        <f t="shared" si="628"/>
        <v>6948349.8895500917</v>
      </c>
      <c r="AR544" s="194">
        <f t="shared" si="628"/>
        <v>7022850.9716678616</v>
      </c>
      <c r="AS544" s="194">
        <f t="shared" si="628"/>
        <v>7094329.3381353179</v>
      </c>
      <c r="AT544" s="194">
        <f t="shared" si="628"/>
        <v>7163220.1135285245</v>
      </c>
      <c r="AU544" s="194">
        <f t="shared" si="628"/>
        <v>7229637.0154295526</v>
      </c>
      <c r="AV544" s="194">
        <f t="shared" si="628"/>
        <v>7293186.2955885669</v>
      </c>
      <c r="AW544" s="194">
        <f t="shared" si="628"/>
        <v>7353633.5180747351</v>
      </c>
      <c r="AX544" s="194">
        <f t="shared" ref="AX544:CD544" si="629">AX462</f>
        <v>7411111.4281949857</v>
      </c>
      <c r="AY544" s="194">
        <f t="shared" si="629"/>
        <v>7465894.0431380002</v>
      </c>
      <c r="AZ544" s="194">
        <f t="shared" si="629"/>
        <v>7517996.9799987124</v>
      </c>
      <c r="BA544" s="194">
        <f t="shared" si="629"/>
        <v>7567044.6207179585</v>
      </c>
      <c r="BB544" s="194">
        <f t="shared" si="629"/>
        <v>7612802.170351225</v>
      </c>
      <c r="BC544" s="194">
        <f t="shared" si="629"/>
        <v>7655352.7405646527</v>
      </c>
      <c r="BD544" s="194">
        <f t="shared" si="629"/>
        <v>7694929.0619741101</v>
      </c>
      <c r="BE544" s="194">
        <f t="shared" si="629"/>
        <v>7731577.0883302046</v>
      </c>
      <c r="BF544" s="194">
        <f t="shared" si="629"/>
        <v>7765023.2512113526</v>
      </c>
      <c r="BG544" s="194">
        <f t="shared" si="629"/>
        <v>7795091.8134228447</v>
      </c>
      <c r="BH544" s="194">
        <f t="shared" si="629"/>
        <v>7821873.6951782871</v>
      </c>
      <c r="BI544" s="194">
        <f t="shared" si="629"/>
        <v>7845590.4079161547</v>
      </c>
      <c r="BJ544" s="194">
        <f t="shared" si="629"/>
        <v>7856714.8954533655</v>
      </c>
      <c r="BK544" s="194">
        <f t="shared" si="629"/>
        <v>7867855.1567203449</v>
      </c>
      <c r="BL544" s="194">
        <f t="shared" si="629"/>
        <v>7879011.2140831137</v>
      </c>
      <c r="BM544" s="194">
        <f t="shared" si="629"/>
        <v>7890183.0899394127</v>
      </c>
      <c r="BN544" s="194">
        <f t="shared" si="629"/>
        <v>7901370.8067187369</v>
      </c>
      <c r="BO544" s="194">
        <f t="shared" si="629"/>
        <v>7912574.3868823824</v>
      </c>
      <c r="BP544" s="194">
        <f t="shared" si="629"/>
        <v>7923793.8529234985</v>
      </c>
      <c r="BQ544" s="194">
        <f t="shared" si="629"/>
        <v>7935029.2273671264</v>
      </c>
      <c r="BR544" s="194">
        <f t="shared" si="629"/>
        <v>7946280.5327702453</v>
      </c>
      <c r="BS544" s="194">
        <f t="shared" si="629"/>
        <v>7957547.7917218208</v>
      </c>
      <c r="BT544" s="194">
        <f t="shared" si="629"/>
        <v>7968831.0268428437</v>
      </c>
      <c r="BU544" s="194">
        <f t="shared" si="629"/>
        <v>7980130.2607863853</v>
      </c>
      <c r="BV544" s="194">
        <f t="shared" si="629"/>
        <v>7991445.5162376333</v>
      </c>
      <c r="BW544" s="194">
        <f t="shared" si="629"/>
        <v>8002776.8159139445</v>
      </c>
      <c r="BX544" s="194">
        <f t="shared" si="629"/>
        <v>8014124.1825648835</v>
      </c>
      <c r="BY544" s="194">
        <f t="shared" si="629"/>
        <v>8025487.638972275</v>
      </c>
      <c r="BZ544" s="194">
        <f t="shared" si="629"/>
        <v>8036867.2079502456</v>
      </c>
      <c r="CA544" s="194">
        <f t="shared" si="629"/>
        <v>8048262.9123452716</v>
      </c>
      <c r="CB544" s="194">
        <f t="shared" si="629"/>
        <v>8059674.7750362232</v>
      </c>
      <c r="CC544" s="194">
        <f t="shared" si="629"/>
        <v>8071102.8189344089</v>
      </c>
      <c r="CD544" s="194">
        <f t="shared" si="629"/>
        <v>8082547.0669836299</v>
      </c>
      <c r="CG544" s="14"/>
      <c r="CH544" s="14"/>
    </row>
    <row r="545" spans="2:86" outlineLevel="1">
      <c r="D545">
        <v>25</v>
      </c>
      <c r="E545" s="51" t="str">
        <v>xDSL ajeno (líneas)</v>
      </c>
      <c r="I545" s="53" t="s">
        <v>359</v>
      </c>
      <c r="J545" s="51" t="str">
        <v># lineas</v>
      </c>
      <c r="R545" s="194">
        <f t="shared" ref="R545:BM545" si="630">AVERAGE(R463,S463)</f>
        <v>0</v>
      </c>
      <c r="S545" s="194">
        <f t="shared" si="630"/>
        <v>0</v>
      </c>
      <c r="T545" s="194">
        <f t="shared" si="630"/>
        <v>0</v>
      </c>
      <c r="U545" s="194">
        <f t="shared" si="630"/>
        <v>0</v>
      </c>
      <c r="V545" s="194">
        <f t="shared" si="630"/>
        <v>0</v>
      </c>
      <c r="W545" s="194">
        <f t="shared" si="630"/>
        <v>0</v>
      </c>
      <c r="X545" s="194">
        <f t="shared" si="630"/>
        <v>0</v>
      </c>
      <c r="Y545" s="194">
        <f t="shared" si="630"/>
        <v>0</v>
      </c>
      <c r="Z545" s="194">
        <f t="shared" si="630"/>
        <v>0</v>
      </c>
      <c r="AA545" s="194">
        <f t="shared" si="630"/>
        <v>0</v>
      </c>
      <c r="AB545" s="194">
        <f t="shared" si="630"/>
        <v>0</v>
      </c>
      <c r="AC545" s="194">
        <f t="shared" si="630"/>
        <v>0</v>
      </c>
      <c r="AD545" s="194">
        <f t="shared" si="630"/>
        <v>0</v>
      </c>
      <c r="AE545" s="194">
        <f t="shared" si="630"/>
        <v>0</v>
      </c>
      <c r="AF545" s="194">
        <f t="shared" si="630"/>
        <v>0</v>
      </c>
      <c r="AG545" s="194">
        <f t="shared" si="630"/>
        <v>0</v>
      </c>
      <c r="AH545" s="194">
        <f t="shared" si="630"/>
        <v>0</v>
      </c>
      <c r="AI545" s="194">
        <f t="shared" si="630"/>
        <v>0</v>
      </c>
      <c r="AJ545" s="194">
        <f t="shared" si="630"/>
        <v>0</v>
      </c>
      <c r="AK545" s="194">
        <f t="shared" si="630"/>
        <v>0</v>
      </c>
      <c r="AL545" s="194">
        <f t="shared" si="630"/>
        <v>0</v>
      </c>
      <c r="AM545" s="194">
        <f t="shared" si="630"/>
        <v>0</v>
      </c>
      <c r="AN545" s="194">
        <f t="shared" si="630"/>
        <v>0</v>
      </c>
      <c r="AO545" s="194">
        <f t="shared" si="630"/>
        <v>0</v>
      </c>
      <c r="AP545" s="194">
        <f t="shared" si="630"/>
        <v>0</v>
      </c>
      <c r="AQ545" s="194">
        <f t="shared" si="630"/>
        <v>0</v>
      </c>
      <c r="AR545" s="194">
        <f t="shared" si="630"/>
        <v>0</v>
      </c>
      <c r="AS545" s="194">
        <f t="shared" si="630"/>
        <v>0</v>
      </c>
      <c r="AT545" s="194">
        <f t="shared" si="630"/>
        <v>0</v>
      </c>
      <c r="AU545" s="194">
        <f t="shared" si="630"/>
        <v>0</v>
      </c>
      <c r="AV545" s="194">
        <f t="shared" si="630"/>
        <v>0</v>
      </c>
      <c r="AW545" s="194">
        <f t="shared" si="630"/>
        <v>0</v>
      </c>
      <c r="AX545" s="194">
        <f t="shared" si="630"/>
        <v>0</v>
      </c>
      <c r="AY545" s="194">
        <f t="shared" si="630"/>
        <v>0</v>
      </c>
      <c r="AZ545" s="194">
        <f t="shared" si="630"/>
        <v>0</v>
      </c>
      <c r="BA545" s="194">
        <f t="shared" si="630"/>
        <v>0</v>
      </c>
      <c r="BB545" s="194">
        <f t="shared" si="630"/>
        <v>0</v>
      </c>
      <c r="BC545" s="194">
        <f t="shared" si="630"/>
        <v>0</v>
      </c>
      <c r="BD545" s="194">
        <f t="shared" si="630"/>
        <v>0</v>
      </c>
      <c r="BE545" s="194">
        <f t="shared" si="630"/>
        <v>0</v>
      </c>
      <c r="BF545" s="194">
        <f t="shared" si="630"/>
        <v>0</v>
      </c>
      <c r="BG545" s="194">
        <f t="shared" si="630"/>
        <v>0</v>
      </c>
      <c r="BH545" s="194">
        <f t="shared" si="630"/>
        <v>0</v>
      </c>
      <c r="BI545" s="194">
        <f t="shared" si="630"/>
        <v>0</v>
      </c>
      <c r="BJ545" s="194">
        <f t="shared" si="630"/>
        <v>0</v>
      </c>
      <c r="BK545" s="194">
        <f t="shared" si="630"/>
        <v>0</v>
      </c>
      <c r="BL545" s="194">
        <f t="shared" si="630"/>
        <v>0</v>
      </c>
      <c r="BM545" s="194">
        <f t="shared" si="630"/>
        <v>0</v>
      </c>
      <c r="BN545" s="194">
        <f>AVERAGE(BN463,BQ463)</f>
        <v>0</v>
      </c>
      <c r="BO545" s="194">
        <f t="shared" ref="BO545:CD545" si="631">AVERAGE(BO463,CG463)</f>
        <v>0</v>
      </c>
      <c r="BP545" s="194">
        <f t="shared" si="631"/>
        <v>0</v>
      </c>
      <c r="BQ545" s="194">
        <f t="shared" si="631"/>
        <v>0</v>
      </c>
      <c r="BR545" s="194">
        <f t="shared" si="631"/>
        <v>0</v>
      </c>
      <c r="BS545" s="194">
        <f t="shared" si="631"/>
        <v>0</v>
      </c>
      <c r="BT545" s="194">
        <f t="shared" si="631"/>
        <v>0</v>
      </c>
      <c r="BU545" s="194">
        <f t="shared" si="631"/>
        <v>0</v>
      </c>
      <c r="BV545" s="194">
        <f t="shared" si="631"/>
        <v>0</v>
      </c>
      <c r="BW545" s="194">
        <f t="shared" si="631"/>
        <v>0</v>
      </c>
      <c r="BX545" s="194">
        <f t="shared" si="631"/>
        <v>0</v>
      </c>
      <c r="BY545" s="194">
        <f t="shared" si="631"/>
        <v>0</v>
      </c>
      <c r="BZ545" s="194">
        <f t="shared" si="631"/>
        <v>0</v>
      </c>
      <c r="CA545" s="194">
        <f t="shared" si="631"/>
        <v>0</v>
      </c>
      <c r="CB545" s="194">
        <f t="shared" si="631"/>
        <v>0</v>
      </c>
      <c r="CC545" s="194">
        <f t="shared" si="631"/>
        <v>0</v>
      </c>
      <c r="CD545" s="194">
        <f t="shared" si="631"/>
        <v>0</v>
      </c>
      <c r="CG545" s="14"/>
      <c r="CH545" s="14"/>
    </row>
    <row r="546" spans="2:86" outlineLevel="1">
      <c r="D546">
        <v>26</v>
      </c>
      <c r="E546" s="51" t="str">
        <v>xDSL ajeno (bitstream)</v>
      </c>
      <c r="J546" s="51" t="str">
        <v>Mbps</v>
      </c>
      <c r="R546" s="194">
        <f t="shared" ref="R546:AW546" si="632">R464</f>
        <v>0</v>
      </c>
      <c r="S546" s="194">
        <f t="shared" si="632"/>
        <v>0</v>
      </c>
      <c r="T546" s="194">
        <f t="shared" si="632"/>
        <v>0</v>
      </c>
      <c r="U546" s="194">
        <f t="shared" si="632"/>
        <v>0</v>
      </c>
      <c r="V546" s="194">
        <f t="shared" si="632"/>
        <v>0</v>
      </c>
      <c r="W546" s="194">
        <f t="shared" si="632"/>
        <v>0</v>
      </c>
      <c r="X546" s="194">
        <f t="shared" si="632"/>
        <v>0</v>
      </c>
      <c r="Y546" s="194">
        <f t="shared" si="632"/>
        <v>0</v>
      </c>
      <c r="Z546" s="194">
        <f t="shared" si="632"/>
        <v>0</v>
      </c>
      <c r="AA546" s="194">
        <f t="shared" si="632"/>
        <v>0</v>
      </c>
      <c r="AB546" s="194">
        <f t="shared" si="632"/>
        <v>0</v>
      </c>
      <c r="AC546" s="194">
        <f t="shared" si="632"/>
        <v>0</v>
      </c>
      <c r="AD546" s="194">
        <f t="shared" si="632"/>
        <v>0</v>
      </c>
      <c r="AE546" s="194">
        <f t="shared" si="632"/>
        <v>0</v>
      </c>
      <c r="AF546" s="194">
        <f t="shared" si="632"/>
        <v>0</v>
      </c>
      <c r="AG546" s="194">
        <f t="shared" si="632"/>
        <v>0</v>
      </c>
      <c r="AH546" s="194">
        <f t="shared" si="632"/>
        <v>0</v>
      </c>
      <c r="AI546" s="194">
        <f t="shared" si="632"/>
        <v>0</v>
      </c>
      <c r="AJ546" s="194">
        <f t="shared" si="632"/>
        <v>0</v>
      </c>
      <c r="AK546" s="194">
        <f t="shared" si="632"/>
        <v>0</v>
      </c>
      <c r="AL546" s="194">
        <f t="shared" si="632"/>
        <v>0</v>
      </c>
      <c r="AM546" s="194">
        <f t="shared" si="632"/>
        <v>0</v>
      </c>
      <c r="AN546" s="194">
        <f t="shared" si="632"/>
        <v>0</v>
      </c>
      <c r="AO546" s="194">
        <f t="shared" si="632"/>
        <v>0</v>
      </c>
      <c r="AP546" s="194">
        <f t="shared" si="632"/>
        <v>0</v>
      </c>
      <c r="AQ546" s="194">
        <f t="shared" si="632"/>
        <v>0</v>
      </c>
      <c r="AR546" s="194">
        <f t="shared" si="632"/>
        <v>0</v>
      </c>
      <c r="AS546" s="194">
        <f t="shared" si="632"/>
        <v>0</v>
      </c>
      <c r="AT546" s="194">
        <f t="shared" si="632"/>
        <v>0</v>
      </c>
      <c r="AU546" s="194">
        <f t="shared" si="632"/>
        <v>0</v>
      </c>
      <c r="AV546" s="194">
        <f t="shared" si="632"/>
        <v>0</v>
      </c>
      <c r="AW546" s="194">
        <f t="shared" si="632"/>
        <v>0</v>
      </c>
      <c r="AX546" s="194">
        <f t="shared" ref="AX546:CD546" si="633">AX464</f>
        <v>0</v>
      </c>
      <c r="AY546" s="194">
        <f t="shared" si="633"/>
        <v>0</v>
      </c>
      <c r="AZ546" s="194">
        <f t="shared" si="633"/>
        <v>0</v>
      </c>
      <c r="BA546" s="194">
        <f t="shared" si="633"/>
        <v>0</v>
      </c>
      <c r="BB546" s="194">
        <f t="shared" si="633"/>
        <v>0</v>
      </c>
      <c r="BC546" s="194">
        <f t="shared" si="633"/>
        <v>0</v>
      </c>
      <c r="BD546" s="194">
        <f t="shared" si="633"/>
        <v>0</v>
      </c>
      <c r="BE546" s="194">
        <f t="shared" si="633"/>
        <v>0</v>
      </c>
      <c r="BF546" s="194">
        <f t="shared" si="633"/>
        <v>0</v>
      </c>
      <c r="BG546" s="194">
        <f t="shared" si="633"/>
        <v>0</v>
      </c>
      <c r="BH546" s="194">
        <f t="shared" si="633"/>
        <v>0</v>
      </c>
      <c r="BI546" s="194">
        <f t="shared" si="633"/>
        <v>0</v>
      </c>
      <c r="BJ546" s="194">
        <f t="shared" si="633"/>
        <v>0</v>
      </c>
      <c r="BK546" s="194">
        <f t="shared" si="633"/>
        <v>0</v>
      </c>
      <c r="BL546" s="194">
        <f t="shared" si="633"/>
        <v>0</v>
      </c>
      <c r="BM546" s="194">
        <f t="shared" si="633"/>
        <v>0</v>
      </c>
      <c r="BN546" s="194">
        <f t="shared" si="633"/>
        <v>0</v>
      </c>
      <c r="BO546" s="194">
        <f t="shared" si="633"/>
        <v>0</v>
      </c>
      <c r="BP546" s="194">
        <f t="shared" si="633"/>
        <v>0</v>
      </c>
      <c r="BQ546" s="194">
        <f t="shared" si="633"/>
        <v>0</v>
      </c>
      <c r="BR546" s="194">
        <f t="shared" si="633"/>
        <v>0</v>
      </c>
      <c r="BS546" s="194">
        <f t="shared" si="633"/>
        <v>0</v>
      </c>
      <c r="BT546" s="194">
        <f t="shared" si="633"/>
        <v>0</v>
      </c>
      <c r="BU546" s="194">
        <f t="shared" si="633"/>
        <v>0</v>
      </c>
      <c r="BV546" s="194">
        <f t="shared" si="633"/>
        <v>0</v>
      </c>
      <c r="BW546" s="194">
        <f t="shared" si="633"/>
        <v>0</v>
      </c>
      <c r="BX546" s="194">
        <f t="shared" si="633"/>
        <v>0</v>
      </c>
      <c r="BY546" s="194">
        <f t="shared" si="633"/>
        <v>0</v>
      </c>
      <c r="BZ546" s="194">
        <f t="shared" si="633"/>
        <v>0</v>
      </c>
      <c r="CA546" s="194">
        <f t="shared" si="633"/>
        <v>0</v>
      </c>
      <c r="CB546" s="194">
        <f t="shared" si="633"/>
        <v>0</v>
      </c>
      <c r="CC546" s="194">
        <f t="shared" si="633"/>
        <v>0</v>
      </c>
      <c r="CD546" s="194">
        <f t="shared" si="633"/>
        <v>0</v>
      </c>
      <c r="CG546" s="14"/>
      <c r="CH546" s="14"/>
    </row>
    <row r="547" spans="2:86" outlineLevel="1">
      <c r="D547">
        <v>27</v>
      </c>
      <c r="E547" s="51" t="str">
        <v>Fixed Service27</v>
      </c>
      <c r="J547" s="51" t="str">
        <v>Fixed Unit27</v>
      </c>
      <c r="BR547"/>
      <c r="BS547"/>
      <c r="CG547" s="14"/>
      <c r="CH547" s="14"/>
    </row>
    <row r="548" spans="2:86" outlineLevel="1">
      <c r="D548">
        <v>28</v>
      </c>
      <c r="E548" s="51" t="str">
        <v>Fixed Service28</v>
      </c>
      <c r="J548" s="51" t="str">
        <v>Fixed Unit28</v>
      </c>
      <c r="BR548"/>
      <c r="BS548"/>
      <c r="CG548" s="14"/>
      <c r="CH548" s="14"/>
    </row>
    <row r="549" spans="2:86" outlineLevel="1">
      <c r="D549">
        <v>29</v>
      </c>
      <c r="E549" s="51" t="str">
        <v>Fixed Service29</v>
      </c>
      <c r="J549" s="51" t="str">
        <v>Fixed Unit29</v>
      </c>
      <c r="BR549"/>
      <c r="BS549"/>
      <c r="CG549" s="14"/>
      <c r="CH549" s="14"/>
    </row>
    <row r="550" spans="2:86" outlineLevel="1">
      <c r="D550">
        <v>30</v>
      </c>
      <c r="E550" s="51" t="str">
        <v>Televisión</v>
      </c>
      <c r="J550" s="51" t="str">
        <v>#</v>
      </c>
      <c r="R550" s="194">
        <f t="shared" ref="R550:AW550" si="634">R132</f>
        <v>3972572</v>
      </c>
      <c r="S550" s="194">
        <f t="shared" si="634"/>
        <v>4274019</v>
      </c>
      <c r="T550" s="194">
        <f t="shared" si="634"/>
        <v>4740979</v>
      </c>
      <c r="U550" s="194">
        <f t="shared" si="634"/>
        <v>5029431</v>
      </c>
      <c r="V550" s="194">
        <f t="shared" si="634"/>
        <v>5330654</v>
      </c>
      <c r="W550" s="194">
        <f t="shared" si="634"/>
        <v>5612180</v>
      </c>
      <c r="X550" s="194">
        <f t="shared" si="634"/>
        <v>5893509</v>
      </c>
      <c r="Y550" s="194">
        <f t="shared" si="634"/>
        <v>6715720</v>
      </c>
      <c r="Z550" s="194">
        <f t="shared" si="634"/>
        <v>6344338</v>
      </c>
      <c r="AA550" s="194">
        <f t="shared" si="634"/>
        <v>7255572</v>
      </c>
      <c r="AB550" s="194">
        <f t="shared" si="634"/>
        <v>7652311.5195424864</v>
      </c>
      <c r="AC550" s="194">
        <f t="shared" si="634"/>
        <v>8076864.5760833062</v>
      </c>
      <c r="AD550" s="194">
        <f t="shared" si="634"/>
        <v>8483363.7129985131</v>
      </c>
      <c r="AE550" s="194">
        <f t="shared" si="634"/>
        <v>8871954.1465262473</v>
      </c>
      <c r="AF550" s="194">
        <f t="shared" si="634"/>
        <v>9242156.4795948304</v>
      </c>
      <c r="AG550" s="194">
        <f t="shared" si="634"/>
        <v>9592581.612497367</v>
      </c>
      <c r="AH550" s="194">
        <f t="shared" si="634"/>
        <v>9923038.9087285902</v>
      </c>
      <c r="AI550" s="194">
        <f t="shared" si="634"/>
        <v>10235080.972785732</v>
      </c>
      <c r="AJ550" s="194">
        <f t="shared" si="634"/>
        <v>10530946.893615689</v>
      </c>
      <c r="AK550" s="194">
        <f t="shared" si="634"/>
        <v>10811264.844788345</v>
      </c>
      <c r="AL550" s="194">
        <f t="shared" si="634"/>
        <v>10958982.707861746</v>
      </c>
      <c r="AM550" s="194">
        <f t="shared" si="634"/>
        <v>11100972.44069243</v>
      </c>
      <c r="AN550" s="194">
        <f t="shared" si="634"/>
        <v>11238049.019938661</v>
      </c>
      <c r="AO550" s="194">
        <f t="shared" si="634"/>
        <v>11371442.199241323</v>
      </c>
      <c r="AP550" s="194">
        <f t="shared" si="634"/>
        <v>11503932.487199193</v>
      </c>
      <c r="AQ550" s="194">
        <f t="shared" si="634"/>
        <v>11634192.447186334</v>
      </c>
      <c r="AR550" s="194">
        <f t="shared" si="634"/>
        <v>11758935.723022994</v>
      </c>
      <c r="AS550" s="194">
        <f t="shared" si="634"/>
        <v>11878617.817982482</v>
      </c>
      <c r="AT550" s="194">
        <f t="shared" si="634"/>
        <v>11993967.296851682</v>
      </c>
      <c r="AU550" s="194">
        <f t="shared" si="634"/>
        <v>12105174.566310659</v>
      </c>
      <c r="AV550" s="194">
        <f t="shared" si="634"/>
        <v>12211580.341351155</v>
      </c>
      <c r="AW550" s="194">
        <f t="shared" si="634"/>
        <v>12312792.086654833</v>
      </c>
      <c r="AX550" s="194">
        <f t="shared" ref="AX550:CD550" si="635">AX132</f>
        <v>12409032.068583027</v>
      </c>
      <c r="AY550" s="194">
        <f t="shared" si="635"/>
        <v>12500759.096602397</v>
      </c>
      <c r="AZ550" s="194">
        <f t="shared" si="635"/>
        <v>12587999.319696628</v>
      </c>
      <c r="BA550" s="194">
        <f t="shared" si="635"/>
        <v>12670123.809723582</v>
      </c>
      <c r="BB550" s="194">
        <f t="shared" si="635"/>
        <v>12746739.430238854</v>
      </c>
      <c r="BC550" s="194">
        <f t="shared" si="635"/>
        <v>12817985.341925751</v>
      </c>
      <c r="BD550" s="194">
        <f t="shared" si="635"/>
        <v>12884251.224753816</v>
      </c>
      <c r="BE550" s="194">
        <f t="shared" si="635"/>
        <v>12945614.022858961</v>
      </c>
      <c r="BF550" s="194">
        <f t="shared" si="635"/>
        <v>13001615.678182108</v>
      </c>
      <c r="BG550" s="194">
        <f t="shared" si="635"/>
        <v>13051961.939516012</v>
      </c>
      <c r="BH550" s="194">
        <f t="shared" si="635"/>
        <v>13096805.042035824</v>
      </c>
      <c r="BI550" s="194">
        <f t="shared" si="635"/>
        <v>13136515.880521657</v>
      </c>
      <c r="BJ550" s="194">
        <f t="shared" si="635"/>
        <v>13155142.522953534</v>
      </c>
      <c r="BK550" s="194">
        <f t="shared" si="635"/>
        <v>13173795.576635661</v>
      </c>
      <c r="BL550" s="194">
        <f t="shared" si="635"/>
        <v>13192475.0790173</v>
      </c>
      <c r="BM550" s="194">
        <f t="shared" si="635"/>
        <v>13211181.067600826</v>
      </c>
      <c r="BN550" s="194">
        <f t="shared" si="635"/>
        <v>13229913.579941778</v>
      </c>
      <c r="BO550" s="194">
        <f t="shared" si="635"/>
        <v>13248672.653648956</v>
      </c>
      <c r="BP550" s="194">
        <f t="shared" si="635"/>
        <v>13267458.326384481</v>
      </c>
      <c r="BQ550" s="194">
        <f t="shared" si="635"/>
        <v>13286270.635863882</v>
      </c>
      <c r="BR550" s="194">
        <f t="shared" si="635"/>
        <v>13305109.619856156</v>
      </c>
      <c r="BS550" s="194">
        <f t="shared" si="635"/>
        <v>13323975.316183863</v>
      </c>
      <c r="BT550" s="194">
        <f t="shared" si="635"/>
        <v>13342867.762723185</v>
      </c>
      <c r="BU550" s="194">
        <f t="shared" si="635"/>
        <v>13361786.997404018</v>
      </c>
      <c r="BV550" s="194">
        <f t="shared" si="635"/>
        <v>13380733.058210036</v>
      </c>
      <c r="BW550" s="194">
        <f t="shared" si="635"/>
        <v>13399705.98317877</v>
      </c>
      <c r="BX550" s="194">
        <f t="shared" si="635"/>
        <v>13418705.810401684</v>
      </c>
      <c r="BY550" s="194">
        <f t="shared" si="635"/>
        <v>13437732.578024257</v>
      </c>
      <c r="BZ550" s="194">
        <f t="shared" si="635"/>
        <v>13456786.324246055</v>
      </c>
      <c r="CA550" s="194">
        <f t="shared" si="635"/>
        <v>13475867.087320806</v>
      </c>
      <c r="CB550" s="194">
        <f t="shared" si="635"/>
        <v>13494974.905556481</v>
      </c>
      <c r="CC550" s="194">
        <f t="shared" si="635"/>
        <v>13514109.817315366</v>
      </c>
      <c r="CD550" s="194">
        <f t="shared" si="635"/>
        <v>13533271.861014146</v>
      </c>
      <c r="CG550" s="14"/>
      <c r="CH550" s="14"/>
    </row>
    <row r="551" spans="2:86" ht="12" outlineLevel="1">
      <c r="BR551"/>
      <c r="BS551"/>
      <c r="CE551" s="19" t="s">
        <v>33</v>
      </c>
      <c r="CG551" s="14"/>
      <c r="CH551" s="14"/>
    </row>
    <row r="552" spans="2:86" outlineLevel="1">
      <c r="BR552"/>
      <c r="BS552"/>
      <c r="CG552" s="14"/>
      <c r="CH552" s="14"/>
    </row>
    <row r="553" spans="2:86" ht="15.5" outlineLevel="1">
      <c r="B553" s="17" t="s">
        <v>394</v>
      </c>
      <c r="C553" s="17"/>
      <c r="D553" s="17"/>
      <c r="BR553"/>
      <c r="BS553"/>
      <c r="CG553" s="14"/>
      <c r="CH553" s="14"/>
    </row>
    <row r="554" spans="2:86" ht="12" outlineLevel="1">
      <c r="E554" s="51" t="str">
        <f>D50</f>
        <v>Usuarios móviles activos</v>
      </c>
      <c r="I554" t="s">
        <v>359</v>
      </c>
      <c r="J554" s="53" t="s">
        <v>82</v>
      </c>
      <c r="R554" s="195">
        <f t="shared" ref="R554:AW554" si="636">AVERAGE(Q50:R50)</f>
        <v>51262103.5</v>
      </c>
      <c r="S554" s="195">
        <f t="shared" si="636"/>
        <v>60977461.5</v>
      </c>
      <c r="T554" s="195">
        <f t="shared" si="636"/>
        <v>70940993</v>
      </c>
      <c r="U554" s="195">
        <f t="shared" si="636"/>
        <v>79270805</v>
      </c>
      <c r="V554" s="195">
        <f t="shared" si="636"/>
        <v>87301289.5</v>
      </c>
      <c r="W554" s="195">
        <f t="shared" si="636"/>
        <v>92983373</v>
      </c>
      <c r="X554" s="195">
        <f t="shared" si="636"/>
        <v>97655240.5</v>
      </c>
      <c r="Y554" s="195">
        <f t="shared" si="636"/>
        <v>103737767.5</v>
      </c>
      <c r="Z554" s="195">
        <f t="shared" si="636"/>
        <v>104575945.5</v>
      </c>
      <c r="AA554" s="195">
        <f t="shared" si="636"/>
        <v>105047813</v>
      </c>
      <c r="AB554" s="195">
        <f t="shared" si="636"/>
        <v>110077415.74814263</v>
      </c>
      <c r="AC554" s="195">
        <f t="shared" si="636"/>
        <v>114757941.99211766</v>
      </c>
      <c r="AD554" s="195">
        <f t="shared" si="636"/>
        <v>119260888.17179021</v>
      </c>
      <c r="AE554" s="195">
        <f t="shared" si="636"/>
        <v>123591964.39330295</v>
      </c>
      <c r="AF554" s="195">
        <f t="shared" si="636"/>
        <v>127758849.09770396</v>
      </c>
      <c r="AG554" s="195">
        <f t="shared" si="636"/>
        <v>131773054.76988548</v>
      </c>
      <c r="AH554" s="195">
        <f t="shared" si="636"/>
        <v>135645342.27790374</v>
      </c>
      <c r="AI554" s="195">
        <f t="shared" si="636"/>
        <v>139381977.48347524</v>
      </c>
      <c r="AJ554" s="195">
        <f t="shared" si="636"/>
        <v>142987806.50637016</v>
      </c>
      <c r="AK554" s="195">
        <f t="shared" si="636"/>
        <v>146467729.65521711</v>
      </c>
      <c r="AL554" s="195">
        <f t="shared" si="636"/>
        <v>148743256.47695935</v>
      </c>
      <c r="AM554" s="195">
        <f t="shared" si="636"/>
        <v>149862329.50476819</v>
      </c>
      <c r="AN554" s="195">
        <f t="shared" si="636"/>
        <v>150953494.03610092</v>
      </c>
      <c r="AO554" s="195">
        <f t="shared" si="636"/>
        <v>152015780.9012787</v>
      </c>
      <c r="AP554" s="195">
        <f t="shared" si="636"/>
        <v>153048444.83400834</v>
      </c>
      <c r="AQ554" s="195">
        <f t="shared" si="636"/>
        <v>154053293.99077201</v>
      </c>
      <c r="AR554" s="195">
        <f t="shared" si="636"/>
        <v>155032299.325544</v>
      </c>
      <c r="AS554" s="195">
        <f t="shared" si="636"/>
        <v>155984993.08050507</v>
      </c>
      <c r="AT554" s="195">
        <f t="shared" si="636"/>
        <v>156910465.29068714</v>
      </c>
      <c r="AU554" s="195">
        <f t="shared" si="636"/>
        <v>157808443.09448451</v>
      </c>
      <c r="AV554" s="195">
        <f t="shared" si="636"/>
        <v>158678815.36787325</v>
      </c>
      <c r="AW554" s="195">
        <f t="shared" si="636"/>
        <v>159521484.88323233</v>
      </c>
      <c r="AX554" s="195">
        <f t="shared" ref="AX554:CD554" si="637">AVERAGE(AW50:AX50)</f>
        <v>160336274.30963799</v>
      </c>
      <c r="AY554" s="195">
        <f t="shared" si="637"/>
        <v>161123042.50876254</v>
      </c>
      <c r="AZ554" s="195">
        <f t="shared" si="637"/>
        <v>161881834.22098774</v>
      </c>
      <c r="BA554" s="195">
        <f t="shared" si="637"/>
        <v>162612835.87636068</v>
      </c>
      <c r="BB554" s="195">
        <f t="shared" si="637"/>
        <v>163316179.35686642</v>
      </c>
      <c r="BC554" s="195">
        <f t="shared" si="637"/>
        <v>163991913.72538382</v>
      </c>
      <c r="BD554" s="195">
        <f t="shared" si="637"/>
        <v>164640125.87565494</v>
      </c>
      <c r="BE554" s="195">
        <f t="shared" si="637"/>
        <v>165261047.08510584</v>
      </c>
      <c r="BF554" s="195">
        <f t="shared" si="637"/>
        <v>165855050.88534641</v>
      </c>
      <c r="BG554" s="195">
        <f t="shared" si="637"/>
        <v>166422511.36783421</v>
      </c>
      <c r="BH554" s="195">
        <f t="shared" si="637"/>
        <v>166963745.61408526</v>
      </c>
      <c r="BI554" s="195">
        <f t="shared" si="637"/>
        <v>167466438.17036384</v>
      </c>
      <c r="BJ554" s="195">
        <f t="shared" si="637"/>
        <v>167814816.31280899</v>
      </c>
      <c r="BK554" s="195">
        <f t="shared" si="637"/>
        <v>168034528.32486284</v>
      </c>
      <c r="BL554" s="195">
        <f t="shared" si="637"/>
        <v>168254527.99547565</v>
      </c>
      <c r="BM554" s="195">
        <f t="shared" si="637"/>
        <v>168474815.70126528</v>
      </c>
      <c r="BN554" s="195">
        <f t="shared" si="637"/>
        <v>168695391.81934252</v>
      </c>
      <c r="BO554" s="195">
        <f t="shared" si="637"/>
        <v>168916256.72731197</v>
      </c>
      <c r="BP554" s="195">
        <f t="shared" si="637"/>
        <v>169137410.80327255</v>
      </c>
      <c r="BQ554" s="195">
        <f t="shared" si="637"/>
        <v>169358854.42581832</v>
      </c>
      <c r="BR554" s="195">
        <f t="shared" si="637"/>
        <v>169580587.97403893</v>
      </c>
      <c r="BS554" s="195">
        <f t="shared" si="637"/>
        <v>169802611.82752037</v>
      </c>
      <c r="BT554" s="195">
        <f t="shared" si="637"/>
        <v>170024926.36634558</v>
      </c>
      <c r="BU554" s="195">
        <f t="shared" si="637"/>
        <v>170247531.97109514</v>
      </c>
      <c r="BV554" s="195">
        <f t="shared" si="637"/>
        <v>170470429.02284795</v>
      </c>
      <c r="BW554" s="195">
        <f t="shared" si="637"/>
        <v>170693617.90318185</v>
      </c>
      <c r="BX554" s="195">
        <f t="shared" si="637"/>
        <v>170917098.99417412</v>
      </c>
      <c r="BY554" s="195">
        <f t="shared" si="637"/>
        <v>171140872.67840242</v>
      </c>
      <c r="BZ554" s="195">
        <f t="shared" si="637"/>
        <v>171364939.33894527</v>
      </c>
      <c r="CA554" s="195">
        <f t="shared" si="637"/>
        <v>171589299.35938266</v>
      </c>
      <c r="CB554" s="195">
        <f t="shared" si="637"/>
        <v>171813953.12379688</v>
      </c>
      <c r="CC554" s="195">
        <f t="shared" si="637"/>
        <v>172038901.0167731</v>
      </c>
      <c r="CD554" s="195">
        <f t="shared" si="637"/>
        <v>172264143.42339987</v>
      </c>
      <c r="CE554" s="19" t="s">
        <v>95</v>
      </c>
      <c r="CG554" s="14"/>
      <c r="CH554" s="14"/>
    </row>
    <row r="555" spans="2:86" ht="12" outlineLevel="1">
      <c r="E555" s="51" t="str">
        <f>D95 &amp; " de banda ancha móvil"</f>
        <v>Usuarios de banda ancha móvil</v>
      </c>
      <c r="I555" t="s">
        <v>359</v>
      </c>
      <c r="J555" s="53" t="s">
        <v>82</v>
      </c>
      <c r="R555" s="195">
        <f t="shared" ref="R555:AW555" si="638">AVERAGE(Q95:R95)</f>
        <v>0</v>
      </c>
      <c r="S555" s="195">
        <f t="shared" si="638"/>
        <v>50000</v>
      </c>
      <c r="T555" s="195">
        <f t="shared" si="638"/>
        <v>300000</v>
      </c>
      <c r="U555" s="195">
        <f t="shared" si="638"/>
        <v>750000</v>
      </c>
      <c r="V555" s="195">
        <f t="shared" si="638"/>
        <v>4703304</v>
      </c>
      <c r="W555" s="195">
        <f t="shared" si="638"/>
        <v>13511879</v>
      </c>
      <c r="X555" s="195">
        <f t="shared" si="638"/>
        <v>25462117.375</v>
      </c>
      <c r="Y555" s="195">
        <f t="shared" si="638"/>
        <v>33460743.375</v>
      </c>
      <c r="Z555" s="195">
        <f t="shared" si="638"/>
        <v>43033576.125</v>
      </c>
      <c r="AA555" s="195">
        <f t="shared" si="638"/>
        <v>57551132.125</v>
      </c>
      <c r="AB555" s="195">
        <f t="shared" si="638"/>
        <v>66731817.685706757</v>
      </c>
      <c r="AC555" s="195">
        <f t="shared" si="638"/>
        <v>71887910.000903487</v>
      </c>
      <c r="AD555" s="195">
        <f t="shared" si="638"/>
        <v>75904783.329099357</v>
      </c>
      <c r="AE555" s="195">
        <f t="shared" si="638"/>
        <v>79665735.996159732</v>
      </c>
      <c r="AF555" s="195">
        <f t="shared" si="638"/>
        <v>83184151.216507137</v>
      </c>
      <c r="AG555" s="195">
        <f t="shared" si="638"/>
        <v>86477646.404539853</v>
      </c>
      <c r="AH555" s="195">
        <f t="shared" si="638"/>
        <v>89564175.613475382</v>
      </c>
      <c r="AI555" s="195">
        <f t="shared" si="638"/>
        <v>92458869.450277418</v>
      </c>
      <c r="AJ555" s="195">
        <f t="shared" si="638"/>
        <v>95175584.45748651</v>
      </c>
      <c r="AK555" s="195">
        <f t="shared" si="638"/>
        <v>97727621.158932477</v>
      </c>
      <c r="AL555" s="195">
        <f t="shared" si="638"/>
        <v>99342396.124319404</v>
      </c>
      <c r="AM555" s="195">
        <f t="shared" si="638"/>
        <v>100089800.73716548</v>
      </c>
      <c r="AN555" s="195">
        <f t="shared" si="638"/>
        <v>100818565.87029442</v>
      </c>
      <c r="AO555" s="195">
        <f t="shared" si="638"/>
        <v>101528044.23629013</v>
      </c>
      <c r="AP555" s="195">
        <f t="shared" si="638"/>
        <v>102217738.08795333</v>
      </c>
      <c r="AQ555" s="195">
        <f t="shared" si="638"/>
        <v>102888855.05379623</v>
      </c>
      <c r="AR555" s="195">
        <f t="shared" si="638"/>
        <v>103542711.49124625</v>
      </c>
      <c r="AS555" s="195">
        <f t="shared" si="638"/>
        <v>104178994.99499735</v>
      </c>
      <c r="AT555" s="195">
        <f t="shared" si="638"/>
        <v>104797097.81917614</v>
      </c>
      <c r="AU555" s="195">
        <f t="shared" si="638"/>
        <v>105396837.72543201</v>
      </c>
      <c r="AV555" s="195">
        <f t="shared" si="638"/>
        <v>105978140.49643865</v>
      </c>
      <c r="AW555" s="195">
        <f t="shared" si="638"/>
        <v>106540941.19597596</v>
      </c>
      <c r="AX555" s="195">
        <f t="shared" ref="AX555:CD555" si="639">AVERAGE(AW95:AX95)</f>
        <v>107085121.38856463</v>
      </c>
      <c r="AY555" s="195">
        <f t="shared" si="639"/>
        <v>107610586.81097558</v>
      </c>
      <c r="AZ555" s="195">
        <f t="shared" si="639"/>
        <v>108117367.34433985</v>
      </c>
      <c r="BA555" s="195">
        <f t="shared" si="639"/>
        <v>108605587.50124383</v>
      </c>
      <c r="BB555" s="195">
        <f t="shared" si="639"/>
        <v>109075335.36280608</v>
      </c>
      <c r="BC555" s="195">
        <f t="shared" si="639"/>
        <v>109526643.69705969</v>
      </c>
      <c r="BD555" s="195">
        <f t="shared" si="639"/>
        <v>109959570.53845102</v>
      </c>
      <c r="BE555" s="195">
        <f t="shared" si="639"/>
        <v>110374270.35215865</v>
      </c>
      <c r="BF555" s="195">
        <f t="shared" si="639"/>
        <v>110770992.61184639</v>
      </c>
      <c r="BG555" s="195">
        <f t="shared" si="639"/>
        <v>111149987.16508809</v>
      </c>
      <c r="BH555" s="195">
        <f t="shared" si="639"/>
        <v>111511465.78375369</v>
      </c>
      <c r="BI555" s="195">
        <f t="shared" si="639"/>
        <v>111847203.24330239</v>
      </c>
      <c r="BJ555" s="195">
        <f t="shared" si="639"/>
        <v>112079877.45151567</v>
      </c>
      <c r="BK555" s="195">
        <f t="shared" si="639"/>
        <v>112226618.34082857</v>
      </c>
      <c r="BL555" s="195">
        <f t="shared" si="639"/>
        <v>112373551.35105634</v>
      </c>
      <c r="BM555" s="195">
        <f t="shared" si="639"/>
        <v>112520676.73373382</v>
      </c>
      <c r="BN555" s="195">
        <f t="shared" si="639"/>
        <v>112667994.7407252</v>
      </c>
      <c r="BO555" s="195">
        <f t="shared" si="639"/>
        <v>112815505.62422439</v>
      </c>
      <c r="BP555" s="195">
        <f t="shared" si="639"/>
        <v>112963209.63675547</v>
      </c>
      <c r="BQ555" s="195">
        <f t="shared" si="639"/>
        <v>113111107.03117315</v>
      </c>
      <c r="BR555" s="195">
        <f t="shared" si="639"/>
        <v>113259198.06066325</v>
      </c>
      <c r="BS555" s="195">
        <f t="shared" si="639"/>
        <v>113407482.97874299</v>
      </c>
      <c r="BT555" s="195">
        <f t="shared" si="639"/>
        <v>113555962.03926155</v>
      </c>
      <c r="BU555" s="195">
        <f t="shared" si="639"/>
        <v>113704635.49640045</v>
      </c>
      <c r="BV555" s="195">
        <f t="shared" si="639"/>
        <v>113853503.60467398</v>
      </c>
      <c r="BW555" s="195">
        <f t="shared" si="639"/>
        <v>114002566.61892973</v>
      </c>
      <c r="BX555" s="195">
        <f t="shared" si="639"/>
        <v>114151824.79434885</v>
      </c>
      <c r="BY555" s="195">
        <f t="shared" si="639"/>
        <v>114301278.38644665</v>
      </c>
      <c r="BZ555" s="195">
        <f t="shared" si="639"/>
        <v>114450927.65107296</v>
      </c>
      <c r="CA555" s="195">
        <f t="shared" si="639"/>
        <v>114600772.84441257</v>
      </c>
      <c r="CB555" s="195">
        <f t="shared" si="639"/>
        <v>114750814.2229857</v>
      </c>
      <c r="CC555" s="195">
        <f t="shared" si="639"/>
        <v>114901052.04364839</v>
      </c>
      <c r="CD555" s="195">
        <f t="shared" si="639"/>
        <v>115051486.56359302</v>
      </c>
      <c r="CE555" s="19" t="s">
        <v>546</v>
      </c>
      <c r="CG555" s="259"/>
      <c r="CH555" s="259"/>
    </row>
    <row r="556" spans="2:86" outlineLevel="1">
      <c r="BR556"/>
      <c r="BS556"/>
      <c r="CG556" s="14"/>
      <c r="CH556" s="14"/>
    </row>
    <row r="557" spans="2:86" ht="15.5" outlineLevel="1">
      <c r="B557" s="17" t="s">
        <v>395</v>
      </c>
      <c r="C557" s="17"/>
      <c r="D557" s="17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BR557"/>
      <c r="BS557"/>
      <c r="CG557" s="14"/>
      <c r="CH557" s="14"/>
    </row>
    <row r="558" spans="2:86" outlineLevel="1">
      <c r="D558">
        <v>1</v>
      </c>
      <c r="E558" s="51" t="str">
        <f t="array" ref="E558:E587">Mobile.Retail.Services</f>
        <v>Llamadas on-net</v>
      </c>
      <c r="J558" s="51" t="str">
        <f t="array" ref="J558:J587">Mobile.Retail.Services.Units</f>
        <v>minutos</v>
      </c>
      <c r="R558" s="194">
        <f t="shared" ref="R558:AW558" si="640">R295</f>
        <v>23840645029.905754</v>
      </c>
      <c r="S558" s="194">
        <f t="shared" si="640"/>
        <v>41804499921.51297</v>
      </c>
      <c r="T558" s="194">
        <f t="shared" si="640"/>
        <v>61495952192.747223</v>
      </c>
      <c r="U558" s="194">
        <f t="shared" si="640"/>
        <v>77433286721.632217</v>
      </c>
      <c r="V558" s="194">
        <f t="shared" si="640"/>
        <v>82645013634.178284</v>
      </c>
      <c r="W558" s="194">
        <f t="shared" si="640"/>
        <v>94513793041.743958</v>
      </c>
      <c r="X558" s="194">
        <f t="shared" si="640"/>
        <v>111103038582.5513</v>
      </c>
      <c r="Y558" s="194">
        <f t="shared" si="640"/>
        <v>116880624316.81052</v>
      </c>
      <c r="Z558" s="194">
        <f t="shared" si="640"/>
        <v>118462709804.02821</v>
      </c>
      <c r="AA558" s="194">
        <f t="shared" si="640"/>
        <v>115539879963.75197</v>
      </c>
      <c r="AB558" s="194">
        <f t="shared" si="640"/>
        <v>122733312329.18507</v>
      </c>
      <c r="AC558" s="194">
        <f t="shared" si="640"/>
        <v>129067094482.44005</v>
      </c>
      <c r="AD558" s="194">
        <f t="shared" si="640"/>
        <v>134628760083.90443</v>
      </c>
      <c r="AE558" s="194">
        <f t="shared" si="640"/>
        <v>140029647209.99625</v>
      </c>
      <c r="AF558" s="194">
        <f t="shared" si="640"/>
        <v>145275846876.76892</v>
      </c>
      <c r="AG558" s="194">
        <f t="shared" si="640"/>
        <v>150377962569.70728</v>
      </c>
      <c r="AH558" s="194">
        <f t="shared" si="640"/>
        <v>154576895770.86819</v>
      </c>
      <c r="AI558" s="194">
        <f t="shared" si="640"/>
        <v>158602661050.54123</v>
      </c>
      <c r="AJ558" s="194">
        <f t="shared" si="640"/>
        <v>162460883107.24759</v>
      </c>
      <c r="AK558" s="194">
        <f t="shared" si="640"/>
        <v>166157244388.76956</v>
      </c>
      <c r="AL558" s="194">
        <f t="shared" si="640"/>
        <v>168738668072.49472</v>
      </c>
      <c r="AM558" s="194">
        <f t="shared" si="640"/>
        <v>170008177001.24112</v>
      </c>
      <c r="AN558" s="194">
        <f t="shared" si="640"/>
        <v>171246025721.41861</v>
      </c>
      <c r="AO558" s="194">
        <f t="shared" si="640"/>
        <v>172451114778.80902</v>
      </c>
      <c r="AP558" s="194">
        <f t="shared" si="640"/>
        <v>173622598721.69482</v>
      </c>
      <c r="AQ558" s="194">
        <f t="shared" si="640"/>
        <v>174762528775.27905</v>
      </c>
      <c r="AR558" s="194">
        <f t="shared" si="640"/>
        <v>175873140846.9657</v>
      </c>
      <c r="AS558" s="194">
        <f t="shared" si="640"/>
        <v>176953904298.7059</v>
      </c>
      <c r="AT558" s="194">
        <f t="shared" si="640"/>
        <v>178003786839.8241</v>
      </c>
      <c r="AU558" s="194">
        <f t="shared" si="640"/>
        <v>179022478928.19385</v>
      </c>
      <c r="AV558" s="194">
        <f t="shared" si="640"/>
        <v>180009854501.49655</v>
      </c>
      <c r="AW558" s="194">
        <f t="shared" si="640"/>
        <v>180965803261.89639</v>
      </c>
      <c r="AX558" s="194">
        <f t="shared" ref="AX558:CD558" si="641">AX295</f>
        <v>181890124040.04568</v>
      </c>
      <c r="AY558" s="194">
        <f t="shared" si="641"/>
        <v>182782656724.52835</v>
      </c>
      <c r="AZ558" s="194">
        <f t="shared" si="641"/>
        <v>183643452070.1322</v>
      </c>
      <c r="BA558" s="194">
        <f t="shared" si="641"/>
        <v>184472721568.51465</v>
      </c>
      <c r="BB558" s="194">
        <f t="shared" si="641"/>
        <v>185270614830.42795</v>
      </c>
      <c r="BC558" s="194">
        <f t="shared" si="641"/>
        <v>186037187514.22623</v>
      </c>
      <c r="BD558" s="194">
        <f t="shared" si="641"/>
        <v>186772538194.69284</v>
      </c>
      <c r="BE558" s="194">
        <f t="shared" si="641"/>
        <v>187476929239.65384</v>
      </c>
      <c r="BF558" s="194">
        <f t="shared" si="641"/>
        <v>188150784394.21085</v>
      </c>
      <c r="BG558" s="194">
        <f t="shared" si="641"/>
        <v>188794528038.57297</v>
      </c>
      <c r="BH558" s="194">
        <f t="shared" si="641"/>
        <v>189408519879.21664</v>
      </c>
      <c r="BI558" s="194">
        <f t="shared" si="641"/>
        <v>189978788907.91406</v>
      </c>
      <c r="BJ558" s="194">
        <f t="shared" si="641"/>
        <v>190373999185.90652</v>
      </c>
      <c r="BK558" s="194">
        <f t="shared" si="641"/>
        <v>190623246870.48468</v>
      </c>
      <c r="BL558" s="194">
        <f t="shared" si="641"/>
        <v>190872820883.28265</v>
      </c>
      <c r="BM558" s="194">
        <f t="shared" si="641"/>
        <v>191122721651.54666</v>
      </c>
      <c r="BN558" s="194">
        <f t="shared" si="641"/>
        <v>191372949603.08224</v>
      </c>
      <c r="BO558" s="194">
        <f t="shared" si="641"/>
        <v>191623505166.25491</v>
      </c>
      <c r="BP558" s="194">
        <f t="shared" si="641"/>
        <v>191874388769.99103</v>
      </c>
      <c r="BQ558" s="194">
        <f t="shared" si="641"/>
        <v>192125600843.77881</v>
      </c>
      <c r="BR558" s="194">
        <f t="shared" si="641"/>
        <v>192377141817.66846</v>
      </c>
      <c r="BS558" s="194">
        <f t="shared" si="641"/>
        <v>192629012122.27338</v>
      </c>
      <c r="BT558" s="194">
        <f t="shared" si="641"/>
        <v>192881212188.77072</v>
      </c>
      <c r="BU558" s="194">
        <f t="shared" si="641"/>
        <v>193133742448.9021</v>
      </c>
      <c r="BV558" s="194">
        <f t="shared" si="641"/>
        <v>193386603334.97446</v>
      </c>
      <c r="BW558" s="194">
        <f t="shared" si="641"/>
        <v>193639795279.86084</v>
      </c>
      <c r="BX558" s="194">
        <f t="shared" si="641"/>
        <v>193893318717.00076</v>
      </c>
      <c r="BY558" s="194">
        <f t="shared" si="641"/>
        <v>194147174080.40143</v>
      </c>
      <c r="BZ558" s="194">
        <f t="shared" si="641"/>
        <v>194401361804.63824</v>
      </c>
      <c r="CA558" s="194">
        <f t="shared" si="641"/>
        <v>194655882324.85547</v>
      </c>
      <c r="CB558" s="194">
        <f t="shared" si="641"/>
        <v>194910736076.76724</v>
      </c>
      <c r="CC558" s="194">
        <f t="shared" si="641"/>
        <v>195165923496.65811</v>
      </c>
      <c r="CD558" s="194">
        <f t="shared" si="641"/>
        <v>195421445021.38373</v>
      </c>
      <c r="CG558" s="14"/>
      <c r="CH558" s="14"/>
    </row>
    <row r="559" spans="2:86" outlineLevel="1">
      <c r="D559">
        <v>2</v>
      </c>
      <c r="E559" s="51" t="str">
        <v>Llamadas a redes fijas</v>
      </c>
      <c r="J559" s="51" t="str">
        <v>minutos</v>
      </c>
      <c r="R559" s="194">
        <f t="shared" ref="R559:AW559" si="642">R293</f>
        <v>2735045921.5021563</v>
      </c>
      <c r="S559" s="194">
        <f t="shared" si="642"/>
        <v>7713502029.5910168</v>
      </c>
      <c r="T559" s="194">
        <f t="shared" si="642"/>
        <v>10716464070.184435</v>
      </c>
      <c r="U559" s="194">
        <f t="shared" si="642"/>
        <v>12700000460.484116</v>
      </c>
      <c r="V559" s="194">
        <f t="shared" si="642"/>
        <v>7116263195.2663717</v>
      </c>
      <c r="W559" s="194">
        <f t="shared" si="642"/>
        <v>8138240860.4242096</v>
      </c>
      <c r="X559" s="194">
        <f t="shared" si="642"/>
        <v>9566680790.2890434</v>
      </c>
      <c r="Y559" s="194">
        <f t="shared" si="642"/>
        <v>10064167800.215578</v>
      </c>
      <c r="Z559" s="194">
        <f t="shared" si="642"/>
        <v>10200395459.083023</v>
      </c>
      <c r="AA559" s="194">
        <f t="shared" si="642"/>
        <v>10526571833.00522</v>
      </c>
      <c r="AB559" s="194">
        <f t="shared" si="642"/>
        <v>11551218580.44054</v>
      </c>
      <c r="AC559" s="194">
        <f t="shared" si="642"/>
        <v>12540496645.58168</v>
      </c>
      <c r="AD559" s="194">
        <f t="shared" si="642"/>
        <v>13496132266.367287</v>
      </c>
      <c r="AE559" s="194">
        <f t="shared" si="642"/>
        <v>14474913222.826628</v>
      </c>
      <c r="AF559" s="194">
        <f t="shared" si="642"/>
        <v>15476720220.605118</v>
      </c>
      <c r="AG559" s="194">
        <f t="shared" si="642"/>
        <v>16501987562.8092</v>
      </c>
      <c r="AH559" s="194">
        <f t="shared" si="642"/>
        <v>17464306437.556755</v>
      </c>
      <c r="AI559" s="194">
        <f t="shared" si="642"/>
        <v>18440408035.697689</v>
      </c>
      <c r="AJ559" s="194">
        <f t="shared" si="642"/>
        <v>19429898268.791359</v>
      </c>
      <c r="AK559" s="194">
        <f t="shared" si="642"/>
        <v>20432438059.164574</v>
      </c>
      <c r="AL559" s="194">
        <f t="shared" si="642"/>
        <v>20749876999.104877</v>
      </c>
      <c r="AM559" s="194">
        <f t="shared" si="642"/>
        <v>20905989136.421482</v>
      </c>
      <c r="AN559" s="194">
        <f t="shared" si="642"/>
        <v>21058208002.319767</v>
      </c>
      <c r="AO559" s="194">
        <f t="shared" si="642"/>
        <v>21206398396.373814</v>
      </c>
      <c r="AP559" s="194">
        <f t="shared" si="642"/>
        <v>21350456352.970119</v>
      </c>
      <c r="AQ559" s="194">
        <f t="shared" si="642"/>
        <v>21490634112.280716</v>
      </c>
      <c r="AR559" s="194">
        <f t="shared" si="642"/>
        <v>21627206624.938679</v>
      </c>
      <c r="AS559" s="194">
        <f t="shared" si="642"/>
        <v>21760108638.122181</v>
      </c>
      <c r="AT559" s="194">
        <f t="shared" si="642"/>
        <v>21889213210.539165</v>
      </c>
      <c r="AU559" s="194">
        <f t="shared" si="642"/>
        <v>22014482277.642097</v>
      </c>
      <c r="AV559" s="194">
        <f t="shared" si="642"/>
        <v>22135900337.485676</v>
      </c>
      <c r="AW559" s="194">
        <f t="shared" si="642"/>
        <v>22253453826.690781</v>
      </c>
      <c r="AX559" s="194">
        <f t="shared" ref="AX559:CD559" si="643">AX293</f>
        <v>22367118007.363785</v>
      </c>
      <c r="AY559" s="194">
        <f t="shared" si="643"/>
        <v>22476873190.52512</v>
      </c>
      <c r="AZ559" s="194">
        <f t="shared" si="643"/>
        <v>22582725617.516003</v>
      </c>
      <c r="BA559" s="194">
        <f t="shared" si="643"/>
        <v>22684701295.56955</v>
      </c>
      <c r="BB559" s="194">
        <f t="shared" si="643"/>
        <v>22782818622.393547</v>
      </c>
      <c r="BC559" s="194">
        <f t="shared" si="643"/>
        <v>22877084442.323181</v>
      </c>
      <c r="BD559" s="194">
        <f t="shared" si="643"/>
        <v>22967510877.148037</v>
      </c>
      <c r="BE559" s="194">
        <f t="shared" si="643"/>
        <v>23054130190.368717</v>
      </c>
      <c r="BF559" s="194">
        <f t="shared" si="643"/>
        <v>23136994490.128773</v>
      </c>
      <c r="BG559" s="194">
        <f t="shared" si="643"/>
        <v>23216155962.671215</v>
      </c>
      <c r="BH559" s="194">
        <f t="shared" si="643"/>
        <v>23291658841.278366</v>
      </c>
      <c r="BI559" s="194">
        <f t="shared" si="643"/>
        <v>23361785104.197464</v>
      </c>
      <c r="BJ559" s="194">
        <f t="shared" si="643"/>
        <v>23410384306.44791</v>
      </c>
      <c r="BK559" s="194">
        <f t="shared" si="643"/>
        <v>23441034416.801311</v>
      </c>
      <c r="BL559" s="194">
        <f t="shared" si="643"/>
        <v>23471724655.896397</v>
      </c>
      <c r="BM559" s="194">
        <f t="shared" si="643"/>
        <v>23502455076.271839</v>
      </c>
      <c r="BN559" s="194">
        <f t="shared" si="643"/>
        <v>23533225730.535099</v>
      </c>
      <c r="BO559" s="194">
        <f t="shared" si="643"/>
        <v>23564036671.362488</v>
      </c>
      <c r="BP559" s="194">
        <f t="shared" si="643"/>
        <v>23594887951.499294</v>
      </c>
      <c r="BQ559" s="194">
        <f t="shared" si="643"/>
        <v>23625779623.759899</v>
      </c>
      <c r="BR559" s="194">
        <f t="shared" si="643"/>
        <v>23656711741.02779</v>
      </c>
      <c r="BS559" s="194">
        <f t="shared" si="643"/>
        <v>23687684356.255695</v>
      </c>
      <c r="BT559" s="194">
        <f t="shared" si="643"/>
        <v>23718697522.465691</v>
      </c>
      <c r="BU559" s="194">
        <f t="shared" si="643"/>
        <v>23749751292.749256</v>
      </c>
      <c r="BV559" s="194">
        <f t="shared" si="643"/>
        <v>23780845720.267387</v>
      </c>
      <c r="BW559" s="194">
        <f t="shared" si="643"/>
        <v>23811980858.250698</v>
      </c>
      <c r="BX559" s="194">
        <f t="shared" si="643"/>
        <v>23843156759.999454</v>
      </c>
      <c r="BY559" s="194">
        <f t="shared" si="643"/>
        <v>23874373478.883728</v>
      </c>
      <c r="BZ559" s="194">
        <f t="shared" si="643"/>
        <v>23905631068.343491</v>
      </c>
      <c r="CA559" s="194">
        <f t="shared" si="643"/>
        <v>23936929581.888626</v>
      </c>
      <c r="CB559" s="194">
        <f t="shared" si="643"/>
        <v>23968269073.099129</v>
      </c>
      <c r="CC559" s="194">
        <f t="shared" si="643"/>
        <v>23999649595.625118</v>
      </c>
      <c r="CD559" s="194">
        <f t="shared" si="643"/>
        <v>24031071203.186954</v>
      </c>
      <c r="CG559" s="14"/>
      <c r="CH559" s="14"/>
    </row>
    <row r="560" spans="2:86" outlineLevel="1">
      <c r="D560">
        <v>3</v>
      </c>
      <c r="E560" s="51" t="str">
        <v>Llamadas a otras redes móviles</v>
      </c>
      <c r="J560" s="51" t="str">
        <v>minutos</v>
      </c>
      <c r="R560" s="194">
        <f t="shared" ref="R560:AW560" si="644">R294</f>
        <v>303893991.2780174</v>
      </c>
      <c r="S560" s="194">
        <f t="shared" si="644"/>
        <v>857055781.06566858</v>
      </c>
      <c r="T560" s="194">
        <f t="shared" si="644"/>
        <v>1891140718.2678416</v>
      </c>
      <c r="U560" s="194">
        <f t="shared" si="644"/>
        <v>3175000115.1210289</v>
      </c>
      <c r="V560" s="194">
        <f t="shared" si="644"/>
        <v>9827220602.9868908</v>
      </c>
      <c r="W560" s="194">
        <f t="shared" si="644"/>
        <v>11238523092.966763</v>
      </c>
      <c r="X560" s="194">
        <f t="shared" si="644"/>
        <v>13211130615.16106</v>
      </c>
      <c r="Y560" s="194">
        <f t="shared" si="644"/>
        <v>13898136486.011988</v>
      </c>
      <c r="Z560" s="194">
        <f t="shared" si="644"/>
        <v>14086260395.876554</v>
      </c>
      <c r="AA560" s="194">
        <f t="shared" si="644"/>
        <v>14536694436.054823</v>
      </c>
      <c r="AB560" s="194">
        <f t="shared" si="644"/>
        <v>15951682801.560745</v>
      </c>
      <c r="AC560" s="194">
        <f t="shared" si="644"/>
        <v>17317828701.041367</v>
      </c>
      <c r="AD560" s="194">
        <f t="shared" si="644"/>
        <v>18637515986.888153</v>
      </c>
      <c r="AE560" s="194">
        <f t="shared" si="644"/>
        <v>19989165879.141533</v>
      </c>
      <c r="AF560" s="194">
        <f t="shared" si="644"/>
        <v>21372613637.978497</v>
      </c>
      <c r="AG560" s="194">
        <f t="shared" si="644"/>
        <v>22788459015.307941</v>
      </c>
      <c r="AH560" s="194">
        <f t="shared" si="644"/>
        <v>24117375556.625996</v>
      </c>
      <c r="AI560" s="194">
        <f t="shared" si="644"/>
        <v>25465325382.630138</v>
      </c>
      <c r="AJ560" s="194">
        <f t="shared" si="644"/>
        <v>26831764275.94997</v>
      </c>
      <c r="AK560" s="194">
        <f t="shared" si="644"/>
        <v>28216223986.465355</v>
      </c>
      <c r="AL560" s="194">
        <f t="shared" si="644"/>
        <v>28654592046.382919</v>
      </c>
      <c r="AM560" s="194">
        <f t="shared" si="644"/>
        <v>28870175474.105846</v>
      </c>
      <c r="AN560" s="194">
        <f t="shared" si="644"/>
        <v>29080382479.393959</v>
      </c>
      <c r="AO560" s="194">
        <f t="shared" si="644"/>
        <v>29285026356.897167</v>
      </c>
      <c r="AP560" s="194">
        <f t="shared" si="644"/>
        <v>29483963535.05397</v>
      </c>
      <c r="AQ560" s="194">
        <f t="shared" si="644"/>
        <v>29677542345.53051</v>
      </c>
      <c r="AR560" s="194">
        <f t="shared" si="644"/>
        <v>29866142482.058167</v>
      </c>
      <c r="AS560" s="194">
        <f t="shared" si="644"/>
        <v>30049673833.597294</v>
      </c>
      <c r="AT560" s="194">
        <f t="shared" si="644"/>
        <v>30227961100.268364</v>
      </c>
      <c r="AU560" s="194">
        <f t="shared" si="644"/>
        <v>30400951716.743847</v>
      </c>
      <c r="AV560" s="194">
        <f t="shared" si="644"/>
        <v>30568624275.575451</v>
      </c>
      <c r="AW560" s="194">
        <f t="shared" si="644"/>
        <v>30730960046.382504</v>
      </c>
      <c r="AX560" s="194">
        <f t="shared" ref="AX560:CD560" si="645">AX294</f>
        <v>30887924867.311886</v>
      </c>
      <c r="AY560" s="194">
        <f t="shared" si="645"/>
        <v>31039491548.8204</v>
      </c>
      <c r="AZ560" s="194">
        <f t="shared" si="645"/>
        <v>31185668709.903042</v>
      </c>
      <c r="BA560" s="194">
        <f t="shared" si="645"/>
        <v>31326492265.310326</v>
      </c>
      <c r="BB560" s="194">
        <f t="shared" si="645"/>
        <v>31461987621.400612</v>
      </c>
      <c r="BC560" s="194">
        <f t="shared" si="645"/>
        <v>31592164229.874866</v>
      </c>
      <c r="BD560" s="194">
        <f t="shared" si="645"/>
        <v>31717038830.347282</v>
      </c>
      <c r="BE560" s="194">
        <f t="shared" si="645"/>
        <v>31836655977.175842</v>
      </c>
      <c r="BF560" s="194">
        <f t="shared" si="645"/>
        <v>31951087629.225441</v>
      </c>
      <c r="BG560" s="194">
        <f t="shared" si="645"/>
        <v>32060405853.212624</v>
      </c>
      <c r="BH560" s="194">
        <f t="shared" si="645"/>
        <v>32164671733.193928</v>
      </c>
      <c r="BI560" s="194">
        <f t="shared" si="645"/>
        <v>32261512762.939358</v>
      </c>
      <c r="BJ560" s="194">
        <f t="shared" si="645"/>
        <v>32328625946.999489</v>
      </c>
      <c r="BK560" s="194">
        <f t="shared" si="645"/>
        <v>32370952289.868469</v>
      </c>
      <c r="BL560" s="194">
        <f t="shared" si="645"/>
        <v>32413334048.618824</v>
      </c>
      <c r="BM560" s="194">
        <f t="shared" si="645"/>
        <v>32455771295.803967</v>
      </c>
      <c r="BN560" s="194">
        <f t="shared" si="645"/>
        <v>32498264104.072273</v>
      </c>
      <c r="BO560" s="194">
        <f t="shared" si="645"/>
        <v>32540812546.167236</v>
      </c>
      <c r="BP560" s="194">
        <f t="shared" si="645"/>
        <v>32583416694.927597</v>
      </c>
      <c r="BQ560" s="194">
        <f t="shared" si="645"/>
        <v>32626076623.287479</v>
      </c>
      <c r="BR560" s="194">
        <f t="shared" si="645"/>
        <v>32668792404.276459</v>
      </c>
      <c r="BS560" s="194">
        <f t="shared" si="645"/>
        <v>32711564111.019768</v>
      </c>
      <c r="BT560" s="194">
        <f t="shared" si="645"/>
        <v>32754391816.738335</v>
      </c>
      <c r="BU560" s="194">
        <f t="shared" si="645"/>
        <v>32797275594.748966</v>
      </c>
      <c r="BV560" s="194">
        <f t="shared" si="645"/>
        <v>32840215518.464489</v>
      </c>
      <c r="BW560" s="194">
        <f t="shared" si="645"/>
        <v>32883211661.393814</v>
      </c>
      <c r="BX560" s="194">
        <f t="shared" si="645"/>
        <v>32926264097.142097</v>
      </c>
      <c r="BY560" s="194">
        <f t="shared" si="645"/>
        <v>32969372899.410862</v>
      </c>
      <c r="BZ560" s="194">
        <f t="shared" si="645"/>
        <v>33012538141.998146</v>
      </c>
      <c r="CA560" s="194">
        <f t="shared" si="645"/>
        <v>33055759898.798576</v>
      </c>
      <c r="CB560" s="194">
        <f t="shared" si="645"/>
        <v>33099038243.803555</v>
      </c>
      <c r="CC560" s="194">
        <f t="shared" si="645"/>
        <v>33142373251.101349</v>
      </c>
      <c r="CD560" s="194">
        <f t="shared" si="645"/>
        <v>33185764994.87722</v>
      </c>
      <c r="CG560" s="14"/>
      <c r="CH560" s="14"/>
    </row>
    <row r="561" spans="4:86" outlineLevel="1">
      <c r="D561">
        <v>4</v>
      </c>
      <c r="E561" s="51" t="str">
        <v>Llamadas a internacional</v>
      </c>
      <c r="J561" s="51" t="str">
        <v>minutos</v>
      </c>
      <c r="R561" s="194">
        <f t="shared" ref="R561:AW561" si="646">R292</f>
        <v>159944205.93579862</v>
      </c>
      <c r="S561" s="194">
        <f t="shared" si="646"/>
        <v>451081990.03456247</v>
      </c>
      <c r="T561" s="194">
        <f t="shared" si="646"/>
        <v>663558146.76064622</v>
      </c>
      <c r="U561" s="194">
        <f t="shared" si="646"/>
        <v>835526346.08448136</v>
      </c>
      <c r="V561" s="194">
        <f t="shared" si="646"/>
        <v>891762305.17122447</v>
      </c>
      <c r="W561" s="194">
        <f t="shared" si="646"/>
        <v>1019829681.7574197</v>
      </c>
      <c r="X561" s="194">
        <f t="shared" si="646"/>
        <v>1198832179.234216</v>
      </c>
      <c r="Y561" s="194">
        <f t="shared" si="646"/>
        <v>1261173909.801451</v>
      </c>
      <c r="Z561" s="194">
        <f t="shared" si="646"/>
        <v>1278245044.9978726</v>
      </c>
      <c r="AA561" s="194">
        <f t="shared" si="646"/>
        <v>1599782953.3442581</v>
      </c>
      <c r="AB561" s="194">
        <f t="shared" si="646"/>
        <v>1755504343.531997</v>
      </c>
      <c r="AC561" s="194">
        <f t="shared" si="646"/>
        <v>1905850554.0397689</v>
      </c>
      <c r="AD561" s="194">
        <f t="shared" si="646"/>
        <v>2051083931.0588579</v>
      </c>
      <c r="AE561" s="194">
        <f t="shared" si="646"/>
        <v>2199834836.2958403</v>
      </c>
      <c r="AF561" s="194">
        <f t="shared" si="646"/>
        <v>2352085139.9095922</v>
      </c>
      <c r="AG561" s="194">
        <f t="shared" si="646"/>
        <v>2507900845.4117322</v>
      </c>
      <c r="AH561" s="194">
        <f t="shared" si="646"/>
        <v>2654149914.5223031</v>
      </c>
      <c r="AI561" s="194">
        <f t="shared" si="646"/>
        <v>2802493622.4464579</v>
      </c>
      <c r="AJ561" s="194">
        <f t="shared" si="646"/>
        <v>2952872077.3239145</v>
      </c>
      <c r="AK561" s="194">
        <f t="shared" si="646"/>
        <v>3105233747.593399</v>
      </c>
      <c r="AL561" s="194">
        <f t="shared" si="646"/>
        <v>3153476747.5843282</v>
      </c>
      <c r="AM561" s="194">
        <f t="shared" si="646"/>
        <v>3177201996.4166384</v>
      </c>
      <c r="AN561" s="194">
        <f t="shared" si="646"/>
        <v>3200335562.6625776</v>
      </c>
      <c r="AO561" s="194">
        <f t="shared" si="646"/>
        <v>3222856899.1449566</v>
      </c>
      <c r="AP561" s="194">
        <f t="shared" si="646"/>
        <v>3244750205.6185598</v>
      </c>
      <c r="AQ561" s="194">
        <f t="shared" si="646"/>
        <v>3266053816.4560351</v>
      </c>
      <c r="AR561" s="194">
        <f t="shared" si="646"/>
        <v>3286809517.4678836</v>
      </c>
      <c r="AS561" s="194">
        <f t="shared" si="646"/>
        <v>3307007391.8118811</v>
      </c>
      <c r="AT561" s="194">
        <f t="shared" si="646"/>
        <v>3326628147.498353</v>
      </c>
      <c r="AU561" s="194">
        <f t="shared" si="646"/>
        <v>3345665999.6416559</v>
      </c>
      <c r="AV561" s="194">
        <f t="shared" si="646"/>
        <v>3364118592.323051</v>
      </c>
      <c r="AW561" s="194">
        <f t="shared" si="646"/>
        <v>3381983864.2387199</v>
      </c>
      <c r="AX561" s="194">
        <f t="shared" ref="AX561:CD561" si="647">AX292</f>
        <v>3399258055.8303623</v>
      </c>
      <c r="AY561" s="194">
        <f t="shared" si="647"/>
        <v>3415938174.8518424</v>
      </c>
      <c r="AZ561" s="194">
        <f t="shared" si="647"/>
        <v>3432025169.835258</v>
      </c>
      <c r="BA561" s="194">
        <f t="shared" si="647"/>
        <v>3447522993.2476516</v>
      </c>
      <c r="BB561" s="194">
        <f t="shared" si="647"/>
        <v>3462434441.0932441</v>
      </c>
      <c r="BC561" s="194">
        <f t="shared" si="647"/>
        <v>3476760553.5445561</v>
      </c>
      <c r="BD561" s="194">
        <f t="shared" si="647"/>
        <v>3490503172.8188505</v>
      </c>
      <c r="BE561" s="194">
        <f t="shared" si="647"/>
        <v>3503667202.1836958</v>
      </c>
      <c r="BF561" s="194">
        <f t="shared" si="647"/>
        <v>3516260560.8098426</v>
      </c>
      <c r="BG561" s="194">
        <f t="shared" si="647"/>
        <v>3528291179.7372661</v>
      </c>
      <c r="BH561" s="194">
        <f t="shared" si="647"/>
        <v>3539765781.3492956</v>
      </c>
      <c r="BI561" s="194">
        <f t="shared" si="647"/>
        <v>3550423268.1151161</v>
      </c>
      <c r="BJ561" s="194">
        <f t="shared" si="647"/>
        <v>3557809165.1136632</v>
      </c>
      <c r="BK561" s="194">
        <f t="shared" si="647"/>
        <v>3562467236.5959435</v>
      </c>
      <c r="BL561" s="194">
        <f t="shared" si="647"/>
        <v>3567131406.671185</v>
      </c>
      <c r="BM561" s="194">
        <f t="shared" si="647"/>
        <v>3571801683.323988</v>
      </c>
      <c r="BN561" s="194">
        <f t="shared" si="647"/>
        <v>3576478074.5494065</v>
      </c>
      <c r="BO561" s="194">
        <f t="shared" si="647"/>
        <v>3581160588.3529611</v>
      </c>
      <c r="BP561" s="194">
        <f t="shared" si="647"/>
        <v>3585849232.7506528</v>
      </c>
      <c r="BQ561" s="194">
        <f t="shared" si="647"/>
        <v>3590544015.7689815</v>
      </c>
      <c r="BR561" s="194">
        <f t="shared" si="647"/>
        <v>3595244945.4449525</v>
      </c>
      <c r="BS561" s="194">
        <f t="shared" si="647"/>
        <v>3599952029.8260932</v>
      </c>
      <c r="BT561" s="194">
        <f t="shared" si="647"/>
        <v>3604665276.97047</v>
      </c>
      <c r="BU561" s="194">
        <f t="shared" si="647"/>
        <v>3609384694.9466953</v>
      </c>
      <c r="BV561" s="194">
        <f t="shared" si="647"/>
        <v>3614110291.8339491</v>
      </c>
      <c r="BW561" s="194">
        <f t="shared" si="647"/>
        <v>3618842075.7219901</v>
      </c>
      <c r="BX561" s="194">
        <f t="shared" si="647"/>
        <v>3623580054.7111626</v>
      </c>
      <c r="BY561" s="194">
        <f t="shared" si="647"/>
        <v>3628324236.9124212</v>
      </c>
      <c r="BZ561" s="194">
        <f t="shared" si="647"/>
        <v>3633074630.4473391</v>
      </c>
      <c r="CA561" s="194">
        <f t="shared" si="647"/>
        <v>3637831243.4481196</v>
      </c>
      <c r="CB561" s="194">
        <f t="shared" si="647"/>
        <v>3642594084.0576186</v>
      </c>
      <c r="CC561" s="194">
        <f t="shared" si="647"/>
        <v>3647363160.4293499</v>
      </c>
      <c r="CD561" s="194">
        <f t="shared" si="647"/>
        <v>3652138480.7274995</v>
      </c>
      <c r="CG561" s="14"/>
      <c r="CH561" s="14"/>
    </row>
    <row r="562" spans="4:86" outlineLevel="1">
      <c r="D562">
        <v>5</v>
      </c>
      <c r="E562" s="51" t="str">
        <v>Llamadas entrantes de fijos</v>
      </c>
      <c r="J562" s="51" t="str">
        <v>minutos</v>
      </c>
      <c r="R562" s="194">
        <f t="shared" ref="R562:AW562" si="648">R299</f>
        <v>12135199410.618467</v>
      </c>
      <c r="S562" s="194">
        <f t="shared" si="648"/>
        <v>14381224069.764082</v>
      </c>
      <c r="T562" s="194">
        <f t="shared" si="648"/>
        <v>18950262422.328949</v>
      </c>
      <c r="U562" s="194">
        <f t="shared" si="648"/>
        <v>19547420129.520176</v>
      </c>
      <c r="V562" s="194">
        <f t="shared" si="648"/>
        <v>19017410402.957203</v>
      </c>
      <c r="W562" s="194">
        <f t="shared" si="648"/>
        <v>18771952510.153751</v>
      </c>
      <c r="X562" s="194">
        <f t="shared" si="648"/>
        <v>18534787037.333637</v>
      </c>
      <c r="Y562" s="194">
        <f t="shared" si="648"/>
        <v>20742205208.708088</v>
      </c>
      <c r="Z562" s="194">
        <f t="shared" si="648"/>
        <v>20390376940.889355</v>
      </c>
      <c r="AA562" s="194">
        <f t="shared" si="648"/>
        <v>33040728863.173084</v>
      </c>
      <c r="AB562" s="194">
        <f t="shared" si="648"/>
        <v>34319550192.736622</v>
      </c>
      <c r="AC562" s="194">
        <f t="shared" si="648"/>
        <v>35324862772.199699</v>
      </c>
      <c r="AD562" s="194">
        <f t="shared" si="648"/>
        <v>36097767441.486877</v>
      </c>
      <c r="AE562" s="194">
        <f t="shared" si="648"/>
        <v>36896413201.768372</v>
      </c>
      <c r="AF562" s="194">
        <f t="shared" si="648"/>
        <v>37606918209.368446</v>
      </c>
      <c r="AG562" s="194">
        <f t="shared" si="648"/>
        <v>38382285665.713623</v>
      </c>
      <c r="AH562" s="194">
        <f t="shared" si="648"/>
        <v>38972194258.172974</v>
      </c>
      <c r="AI562" s="194">
        <f t="shared" si="648"/>
        <v>39659444499.577278</v>
      </c>
      <c r="AJ562" s="194">
        <f t="shared" si="648"/>
        <v>40298586611.994461</v>
      </c>
      <c r="AK562" s="194">
        <f t="shared" si="648"/>
        <v>40892319509.716179</v>
      </c>
      <c r="AL562" s="194">
        <f t="shared" si="648"/>
        <v>41413824324.112579</v>
      </c>
      <c r="AM562" s="194">
        <f t="shared" si="648"/>
        <v>41825922505.510803</v>
      </c>
      <c r="AN562" s="194">
        <f t="shared" si="648"/>
        <v>42224412320.354752</v>
      </c>
      <c r="AO562" s="194">
        <f t="shared" si="648"/>
        <v>42610856885.763687</v>
      </c>
      <c r="AP562" s="194">
        <f t="shared" si="648"/>
        <v>42988344078.950386</v>
      </c>
      <c r="AQ562" s="194">
        <f t="shared" si="648"/>
        <v>43358317955.726746</v>
      </c>
      <c r="AR562" s="194">
        <f t="shared" si="648"/>
        <v>43717538717.372833</v>
      </c>
      <c r="AS562" s="194">
        <f t="shared" si="648"/>
        <v>44063812498.381935</v>
      </c>
      <c r="AT562" s="194">
        <f t="shared" si="648"/>
        <v>44397980873.796631</v>
      </c>
      <c r="AU562" s="194">
        <f t="shared" si="648"/>
        <v>44720763806.503632</v>
      </c>
      <c r="AV562" s="194">
        <f t="shared" si="648"/>
        <v>45031837201.524292</v>
      </c>
      <c r="AW562" s="194">
        <f t="shared" si="648"/>
        <v>45330439740.010002</v>
      </c>
      <c r="AX562" s="194">
        <f t="shared" ref="AX562:CD562" si="649">AX299</f>
        <v>45616467560.194618</v>
      </c>
      <c r="AY562" s="194">
        <f t="shared" si="649"/>
        <v>45890458352.119293</v>
      </c>
      <c r="AZ562" s="194">
        <f t="shared" si="649"/>
        <v>46152822959.10128</v>
      </c>
      <c r="BA562" s="194">
        <f t="shared" si="649"/>
        <v>46403175809.013031</v>
      </c>
      <c r="BB562" s="194">
        <f t="shared" si="649"/>
        <v>46640810794.695122</v>
      </c>
      <c r="BC562" s="194">
        <f t="shared" si="649"/>
        <v>46865581522.389214</v>
      </c>
      <c r="BD562" s="194">
        <f t="shared" si="649"/>
        <v>47077925640.934822</v>
      </c>
      <c r="BE562" s="194">
        <f t="shared" si="649"/>
        <v>47278251984.69825</v>
      </c>
      <c r="BF562" s="194">
        <f t="shared" si="649"/>
        <v>47466360032.026016</v>
      </c>
      <c r="BG562" s="194">
        <f t="shared" si="649"/>
        <v>47641772184.150894</v>
      </c>
      <c r="BH562" s="194">
        <f t="shared" si="649"/>
        <v>47804449813.157906</v>
      </c>
      <c r="BI562" s="194">
        <f t="shared" si="649"/>
        <v>47952687680.211418</v>
      </c>
      <c r="BJ562" s="194">
        <f t="shared" si="649"/>
        <v>48055226874.477905</v>
      </c>
      <c r="BK562" s="194">
        <f t="shared" si="649"/>
        <v>48120255875.966904</v>
      </c>
      <c r="BL562" s="194">
        <f t="shared" si="649"/>
        <v>48185372738.894127</v>
      </c>
      <c r="BM562" s="194">
        <f t="shared" si="649"/>
        <v>48250577581.787811</v>
      </c>
      <c r="BN562" s="194">
        <f t="shared" si="649"/>
        <v>48315870523.335693</v>
      </c>
      <c r="BO562" s="194">
        <f t="shared" si="649"/>
        <v>48381251682.385536</v>
      </c>
      <c r="BP562" s="194">
        <f t="shared" si="649"/>
        <v>48446721177.945061</v>
      </c>
      <c r="BQ562" s="194">
        <f t="shared" si="649"/>
        <v>48512279129.182358</v>
      </c>
      <c r="BR562" s="194">
        <f t="shared" si="649"/>
        <v>48577925655.426018</v>
      </c>
      <c r="BS562" s="194">
        <f t="shared" si="649"/>
        <v>48643660876.165344</v>
      </c>
      <c r="BT562" s="194">
        <f t="shared" si="649"/>
        <v>48709484911.050667</v>
      </c>
      <c r="BU562" s="194">
        <f t="shared" si="649"/>
        <v>48775397879.893379</v>
      </c>
      <c r="BV562" s="194">
        <f t="shared" si="649"/>
        <v>48841399902.666306</v>
      </c>
      <c r="BW562" s="194">
        <f t="shared" si="649"/>
        <v>48907491099.503906</v>
      </c>
      <c r="BX562" s="194">
        <f t="shared" si="649"/>
        <v>48973671590.70237</v>
      </c>
      <c r="BY562" s="194">
        <f t="shared" si="649"/>
        <v>49039941496.720016</v>
      </c>
      <c r="BZ562" s="194">
        <f t="shared" si="649"/>
        <v>49106300938.17733</v>
      </c>
      <c r="CA562" s="194">
        <f t="shared" si="649"/>
        <v>49172750035.857315</v>
      </c>
      <c r="CB562" s="194">
        <f t="shared" si="649"/>
        <v>49239288910.705681</v>
      </c>
      <c r="CC562" s="194">
        <f t="shared" si="649"/>
        <v>49305917683.830986</v>
      </c>
      <c r="CD562" s="194">
        <f t="shared" si="649"/>
        <v>49372636476.50499</v>
      </c>
      <c r="CG562" s="14"/>
      <c r="CH562" s="14"/>
    </row>
    <row r="563" spans="4:86" outlineLevel="1">
      <c r="D563">
        <v>6</v>
      </c>
      <c r="E563" s="51" t="str">
        <v>Llamadas entrantes de otros móviles</v>
      </c>
      <c r="J563" s="51" t="str">
        <v>minutos</v>
      </c>
      <c r="R563" s="194">
        <f t="shared" ref="R563:AW563" si="650">R294</f>
        <v>303893991.2780174</v>
      </c>
      <c r="S563" s="194">
        <f t="shared" si="650"/>
        <v>857055781.06566858</v>
      </c>
      <c r="T563" s="194">
        <f t="shared" si="650"/>
        <v>1891140718.2678416</v>
      </c>
      <c r="U563" s="194">
        <f t="shared" si="650"/>
        <v>3175000115.1210289</v>
      </c>
      <c r="V563" s="194">
        <f t="shared" si="650"/>
        <v>9827220602.9868908</v>
      </c>
      <c r="W563" s="194">
        <f t="shared" si="650"/>
        <v>11238523092.966763</v>
      </c>
      <c r="X563" s="194">
        <f t="shared" si="650"/>
        <v>13211130615.16106</v>
      </c>
      <c r="Y563" s="194">
        <f t="shared" si="650"/>
        <v>13898136486.011988</v>
      </c>
      <c r="Z563" s="194">
        <f t="shared" si="650"/>
        <v>14086260395.876554</v>
      </c>
      <c r="AA563" s="194">
        <f t="shared" si="650"/>
        <v>14536694436.054823</v>
      </c>
      <c r="AB563" s="194">
        <f t="shared" si="650"/>
        <v>15951682801.560745</v>
      </c>
      <c r="AC563" s="194">
        <f t="shared" si="650"/>
        <v>17317828701.041367</v>
      </c>
      <c r="AD563" s="194">
        <f t="shared" si="650"/>
        <v>18637515986.888153</v>
      </c>
      <c r="AE563" s="194">
        <f t="shared" si="650"/>
        <v>19989165879.141533</v>
      </c>
      <c r="AF563" s="194">
        <f t="shared" si="650"/>
        <v>21372613637.978497</v>
      </c>
      <c r="AG563" s="194">
        <f t="shared" si="650"/>
        <v>22788459015.307941</v>
      </c>
      <c r="AH563" s="194">
        <f t="shared" si="650"/>
        <v>24117375556.625996</v>
      </c>
      <c r="AI563" s="194">
        <f t="shared" si="650"/>
        <v>25465325382.630138</v>
      </c>
      <c r="AJ563" s="194">
        <f t="shared" si="650"/>
        <v>26831764275.94997</v>
      </c>
      <c r="AK563" s="194">
        <f t="shared" si="650"/>
        <v>28216223986.465355</v>
      </c>
      <c r="AL563" s="194">
        <f t="shared" si="650"/>
        <v>28654592046.382919</v>
      </c>
      <c r="AM563" s="194">
        <f t="shared" si="650"/>
        <v>28870175474.105846</v>
      </c>
      <c r="AN563" s="194">
        <f t="shared" si="650"/>
        <v>29080382479.393959</v>
      </c>
      <c r="AO563" s="194">
        <f t="shared" si="650"/>
        <v>29285026356.897167</v>
      </c>
      <c r="AP563" s="194">
        <f t="shared" si="650"/>
        <v>29483963535.05397</v>
      </c>
      <c r="AQ563" s="194">
        <f t="shared" si="650"/>
        <v>29677542345.53051</v>
      </c>
      <c r="AR563" s="194">
        <f t="shared" si="650"/>
        <v>29866142482.058167</v>
      </c>
      <c r="AS563" s="194">
        <f t="shared" si="650"/>
        <v>30049673833.597294</v>
      </c>
      <c r="AT563" s="194">
        <f t="shared" si="650"/>
        <v>30227961100.268364</v>
      </c>
      <c r="AU563" s="194">
        <f t="shared" si="650"/>
        <v>30400951716.743847</v>
      </c>
      <c r="AV563" s="194">
        <f t="shared" si="650"/>
        <v>30568624275.575451</v>
      </c>
      <c r="AW563" s="194">
        <f t="shared" si="650"/>
        <v>30730960046.382504</v>
      </c>
      <c r="AX563" s="194">
        <f t="shared" ref="AX563:CD563" si="651">AX294</f>
        <v>30887924867.311886</v>
      </c>
      <c r="AY563" s="194">
        <f t="shared" si="651"/>
        <v>31039491548.8204</v>
      </c>
      <c r="AZ563" s="194">
        <f t="shared" si="651"/>
        <v>31185668709.903042</v>
      </c>
      <c r="BA563" s="194">
        <f t="shared" si="651"/>
        <v>31326492265.310326</v>
      </c>
      <c r="BB563" s="194">
        <f t="shared" si="651"/>
        <v>31461987621.400612</v>
      </c>
      <c r="BC563" s="194">
        <f t="shared" si="651"/>
        <v>31592164229.874866</v>
      </c>
      <c r="BD563" s="194">
        <f t="shared" si="651"/>
        <v>31717038830.347282</v>
      </c>
      <c r="BE563" s="194">
        <f t="shared" si="651"/>
        <v>31836655977.175842</v>
      </c>
      <c r="BF563" s="194">
        <f t="shared" si="651"/>
        <v>31951087629.225441</v>
      </c>
      <c r="BG563" s="194">
        <f t="shared" si="651"/>
        <v>32060405853.212624</v>
      </c>
      <c r="BH563" s="194">
        <f t="shared" si="651"/>
        <v>32164671733.193928</v>
      </c>
      <c r="BI563" s="194">
        <f t="shared" si="651"/>
        <v>32261512762.939358</v>
      </c>
      <c r="BJ563" s="194">
        <f t="shared" si="651"/>
        <v>32328625946.999489</v>
      </c>
      <c r="BK563" s="194">
        <f t="shared" si="651"/>
        <v>32370952289.868469</v>
      </c>
      <c r="BL563" s="194">
        <f t="shared" si="651"/>
        <v>32413334048.618824</v>
      </c>
      <c r="BM563" s="194">
        <f t="shared" si="651"/>
        <v>32455771295.803967</v>
      </c>
      <c r="BN563" s="194">
        <f t="shared" si="651"/>
        <v>32498264104.072273</v>
      </c>
      <c r="BO563" s="194">
        <f t="shared" si="651"/>
        <v>32540812546.167236</v>
      </c>
      <c r="BP563" s="194">
        <f t="shared" si="651"/>
        <v>32583416694.927597</v>
      </c>
      <c r="BQ563" s="194">
        <f t="shared" si="651"/>
        <v>32626076623.287479</v>
      </c>
      <c r="BR563" s="194">
        <f t="shared" si="651"/>
        <v>32668792404.276459</v>
      </c>
      <c r="BS563" s="194">
        <f t="shared" si="651"/>
        <v>32711564111.019768</v>
      </c>
      <c r="BT563" s="194">
        <f t="shared" si="651"/>
        <v>32754391816.738335</v>
      </c>
      <c r="BU563" s="194">
        <f t="shared" si="651"/>
        <v>32797275594.748966</v>
      </c>
      <c r="BV563" s="194">
        <f t="shared" si="651"/>
        <v>32840215518.464489</v>
      </c>
      <c r="BW563" s="194">
        <f t="shared" si="651"/>
        <v>32883211661.393814</v>
      </c>
      <c r="BX563" s="194">
        <f t="shared" si="651"/>
        <v>32926264097.142097</v>
      </c>
      <c r="BY563" s="194">
        <f t="shared" si="651"/>
        <v>32969372899.410862</v>
      </c>
      <c r="BZ563" s="194">
        <f t="shared" si="651"/>
        <v>33012538141.998146</v>
      </c>
      <c r="CA563" s="194">
        <f t="shared" si="651"/>
        <v>33055759898.798576</v>
      </c>
      <c r="CB563" s="194">
        <f t="shared" si="651"/>
        <v>33099038243.803555</v>
      </c>
      <c r="CC563" s="194">
        <f t="shared" si="651"/>
        <v>33142373251.101349</v>
      </c>
      <c r="CD563" s="194">
        <f t="shared" si="651"/>
        <v>33185764994.87722</v>
      </c>
      <c r="CG563" s="14"/>
      <c r="CH563" s="14"/>
    </row>
    <row r="564" spans="4:86" outlineLevel="1">
      <c r="D564">
        <v>7</v>
      </c>
      <c r="E564" s="51" t="str">
        <v>Llamadas entrantes internacionales</v>
      </c>
      <c r="J564" s="51" t="str">
        <v>minutos</v>
      </c>
      <c r="R564" s="194">
        <f t="shared" ref="R564:AW564" si="652">R290</f>
        <v>2113381662.4581823</v>
      </c>
      <c r="S564" s="194">
        <f t="shared" si="652"/>
        <v>2005463225.3216619</v>
      </c>
      <c r="T564" s="194">
        <f t="shared" si="652"/>
        <v>1795147769.52</v>
      </c>
      <c r="U564" s="194">
        <f t="shared" si="652"/>
        <v>1707395039.7484486</v>
      </c>
      <c r="V564" s="194">
        <f t="shared" si="652"/>
        <v>1869440953.035933</v>
      </c>
      <c r="W564" s="194">
        <f t="shared" si="652"/>
        <v>2299989150.9096928</v>
      </c>
      <c r="X564" s="194">
        <f t="shared" si="652"/>
        <v>2855229173.1046925</v>
      </c>
      <c r="Y564" s="194">
        <f t="shared" si="652"/>
        <v>3141840650.2707076</v>
      </c>
      <c r="Z564" s="194">
        <f t="shared" si="652"/>
        <v>3618103713.4203215</v>
      </c>
      <c r="AA564" s="194">
        <f t="shared" si="652"/>
        <v>4130204546.7044296</v>
      </c>
      <c r="AB564" s="194">
        <f t="shared" si="652"/>
        <v>4378016819.5066957</v>
      </c>
      <c r="AC564" s="194">
        <f t="shared" si="652"/>
        <v>4553137492.2869635</v>
      </c>
      <c r="AD564" s="194">
        <f t="shared" si="652"/>
        <v>4689731617.0555725</v>
      </c>
      <c r="AE564" s="194">
        <f t="shared" si="652"/>
        <v>4806974907.4819613</v>
      </c>
      <c r="AF564" s="194">
        <f t="shared" si="652"/>
        <v>4903114405.6316004</v>
      </c>
      <c r="AG564" s="194">
        <f t="shared" si="652"/>
        <v>4976661121.716074</v>
      </c>
      <c r="AH564" s="194">
        <f t="shared" si="652"/>
        <v>5026427732.9332352</v>
      </c>
      <c r="AI564" s="194">
        <f t="shared" si="652"/>
        <v>5076692010.2625666</v>
      </c>
      <c r="AJ564" s="194">
        <f t="shared" si="652"/>
        <v>5127458930.3651934</v>
      </c>
      <c r="AK564" s="194">
        <f t="shared" si="652"/>
        <v>5178733519.6688452</v>
      </c>
      <c r="AL564" s="194">
        <f t="shared" si="652"/>
        <v>5224961113.803751</v>
      </c>
      <c r="AM564" s="194">
        <f t="shared" si="652"/>
        <v>5294492290.2091465</v>
      </c>
      <c r="AN564" s="194">
        <f t="shared" si="652"/>
        <v>5361469508.7845507</v>
      </c>
      <c r="AO564" s="194">
        <f t="shared" si="652"/>
        <v>5426383514.3538551</v>
      </c>
      <c r="AP564" s="194">
        <f t="shared" si="652"/>
        <v>5490196788.5887861</v>
      </c>
      <c r="AQ564" s="194">
        <f t="shared" si="652"/>
        <v>5553258075.5509462</v>
      </c>
      <c r="AR564" s="194">
        <f t="shared" si="652"/>
        <v>5614460043.4133339</v>
      </c>
      <c r="AS564" s="194">
        <f t="shared" si="652"/>
        <v>5673123274.2538795</v>
      </c>
      <c r="AT564" s="194">
        <f t="shared" si="652"/>
        <v>5729531949.9384842</v>
      </c>
      <c r="AU564" s="194">
        <f t="shared" si="652"/>
        <v>5783906627.9122505</v>
      </c>
      <c r="AV564" s="194">
        <f t="shared" si="652"/>
        <v>5836134775.1860199</v>
      </c>
      <c r="AW564" s="194">
        <f t="shared" si="652"/>
        <v>5885963949.9677544</v>
      </c>
      <c r="AX564" s="194">
        <f t="shared" ref="AX564:CD564" si="653">AX290</f>
        <v>5933353286.9123554</v>
      </c>
      <c r="AY564" s="194">
        <f t="shared" si="653"/>
        <v>5978466247.4002323</v>
      </c>
      <c r="AZ564" s="194">
        <f t="shared" si="653"/>
        <v>6021419223.7249832</v>
      </c>
      <c r="BA564" s="194">
        <f t="shared" si="653"/>
        <v>6062067546.0726538</v>
      </c>
      <c r="BB564" s="194">
        <f t="shared" si="653"/>
        <v>6100165914.1678324</v>
      </c>
      <c r="BC564" s="194">
        <f t="shared" si="653"/>
        <v>6135653372.6413918</v>
      </c>
      <c r="BD564" s="194">
        <f t="shared" si="653"/>
        <v>6168656845.7205305</v>
      </c>
      <c r="BE564" s="194">
        <f t="shared" si="653"/>
        <v>6199288325.3704214</v>
      </c>
      <c r="BF564" s="194">
        <f t="shared" si="653"/>
        <v>6227456342.4691057</v>
      </c>
      <c r="BG564" s="194">
        <f t="shared" si="653"/>
        <v>6252980339.2782049</v>
      </c>
      <c r="BH564" s="194">
        <f t="shared" si="653"/>
        <v>6275826231.2865772</v>
      </c>
      <c r="BI564" s="194">
        <f t="shared" si="653"/>
        <v>6296119572.1273232</v>
      </c>
      <c r="BJ564" s="194">
        <f t="shared" si="653"/>
        <v>6310120840.0750189</v>
      </c>
      <c r="BK564" s="194">
        <f t="shared" si="653"/>
        <v>6319068141.2969732</v>
      </c>
      <c r="BL564" s="194">
        <f t="shared" si="653"/>
        <v>6328028129.1538105</v>
      </c>
      <c r="BM564" s="194">
        <f t="shared" si="653"/>
        <v>6337000821.6342716</v>
      </c>
      <c r="BN564" s="194">
        <f t="shared" si="653"/>
        <v>6345986236.7526073</v>
      </c>
      <c r="BO564" s="194">
        <f t="shared" si="653"/>
        <v>6354984392.5486116</v>
      </c>
      <c r="BP564" s="194">
        <f t="shared" si="653"/>
        <v>6363995307.087656</v>
      </c>
      <c r="BQ564" s="194">
        <f t="shared" si="653"/>
        <v>6373018998.4607258</v>
      </c>
      <c r="BR564" s="194">
        <f t="shared" si="653"/>
        <v>6382055484.7844639</v>
      </c>
      <c r="BS564" s="194">
        <f t="shared" si="653"/>
        <v>6391104784.2011967</v>
      </c>
      <c r="BT564" s="194">
        <f t="shared" si="653"/>
        <v>6400166914.8789721</v>
      </c>
      <c r="BU564" s="194">
        <f t="shared" si="653"/>
        <v>6409241895.0116091</v>
      </c>
      <c r="BV564" s="194">
        <f t="shared" si="653"/>
        <v>6418329742.8187151</v>
      </c>
      <c r="BW564" s="194">
        <f t="shared" si="653"/>
        <v>6427430476.5457325</v>
      </c>
      <c r="BX564" s="194">
        <f t="shared" si="653"/>
        <v>6436544114.4639788</v>
      </c>
      <c r="BY564" s="194">
        <f t="shared" si="653"/>
        <v>6445670674.8706789</v>
      </c>
      <c r="BZ564" s="194">
        <f t="shared" si="653"/>
        <v>6454810176.088995</v>
      </c>
      <c r="CA564" s="194">
        <f t="shared" si="653"/>
        <v>6463962636.4680786</v>
      </c>
      <c r="CB564" s="194">
        <f t="shared" si="653"/>
        <v>6473128074.3830929</v>
      </c>
      <c r="CC564" s="194">
        <f t="shared" si="653"/>
        <v>6482306508.2352591</v>
      </c>
      <c r="CD564" s="194">
        <f t="shared" si="653"/>
        <v>6491497956.4518881</v>
      </c>
      <c r="CG564" s="14"/>
      <c r="CH564" s="14"/>
    </row>
    <row r="565" spans="4:86" outlineLevel="1">
      <c r="D565">
        <v>8</v>
      </c>
      <c r="E565" s="51" t="str">
        <v>Roaming en originación</v>
      </c>
      <c r="J565" s="51" t="str">
        <v>minutos</v>
      </c>
      <c r="R565" s="194">
        <f t="shared" ref="R565:AW565" si="654">R340</f>
        <v>162237174.89173034</v>
      </c>
      <c r="S565" s="194">
        <f t="shared" si="654"/>
        <v>304956838.33322525</v>
      </c>
      <c r="T565" s="194">
        <f t="shared" si="654"/>
        <v>448602690.76776087</v>
      </c>
      <c r="U565" s="194">
        <f t="shared" si="654"/>
        <v>564862881.85993099</v>
      </c>
      <c r="V565" s="194">
        <f t="shared" si="654"/>
        <v>602881558.4256165</v>
      </c>
      <c r="W565" s="194">
        <f t="shared" si="654"/>
        <v>689462320.06135428</v>
      </c>
      <c r="X565" s="194">
        <f t="shared" si="654"/>
        <v>810478093.00341368</v>
      </c>
      <c r="Y565" s="194">
        <f t="shared" si="654"/>
        <v>852624615.07703722</v>
      </c>
      <c r="Z565" s="194">
        <f t="shared" si="654"/>
        <v>864165664.22391403</v>
      </c>
      <c r="AA565" s="194">
        <f t="shared" si="654"/>
        <v>853217575.11693764</v>
      </c>
      <c r="AB565" s="194">
        <f t="shared" si="654"/>
        <v>911950308.32831013</v>
      </c>
      <c r="AC565" s="194">
        <f t="shared" si="654"/>
        <v>964987622.29861724</v>
      </c>
      <c r="AD565" s="194">
        <f t="shared" si="654"/>
        <v>1012880953.6093125</v>
      </c>
      <c r="AE565" s="194">
        <f t="shared" si="654"/>
        <v>1060161366.8895615</v>
      </c>
      <c r="AF565" s="194">
        <f t="shared" si="654"/>
        <v>1106863595.2515726</v>
      </c>
      <c r="AG565" s="194">
        <f t="shared" si="654"/>
        <v>1153057859.9594171</v>
      </c>
      <c r="AH565" s="194">
        <f t="shared" si="654"/>
        <v>1192876366.0774395</v>
      </c>
      <c r="AI565" s="194">
        <f t="shared" si="654"/>
        <v>1231865328.547893</v>
      </c>
      <c r="AJ565" s="194">
        <f t="shared" si="654"/>
        <v>1270052506.3758771</v>
      </c>
      <c r="AK565" s="194">
        <f t="shared" si="654"/>
        <v>1307466841.0919573</v>
      </c>
      <c r="AL565" s="194">
        <f t="shared" si="654"/>
        <v>1327779683.1934009</v>
      </c>
      <c r="AM565" s="194">
        <f t="shared" si="654"/>
        <v>1337769261.6491106</v>
      </c>
      <c r="AN565" s="194">
        <f t="shared" si="654"/>
        <v>1347509710.5947692</v>
      </c>
      <c r="AO565" s="194">
        <f t="shared" si="654"/>
        <v>1356992378.5873497</v>
      </c>
      <c r="AP565" s="194">
        <f t="shared" si="654"/>
        <v>1366210612.892025</v>
      </c>
      <c r="AQ565" s="194">
        <f t="shared" si="654"/>
        <v>1375180554.2972779</v>
      </c>
      <c r="AR565" s="194">
        <f t="shared" si="654"/>
        <v>1383919796.8285825</v>
      </c>
      <c r="AS565" s="194">
        <f t="shared" si="654"/>
        <v>1392424164.9734235</v>
      </c>
      <c r="AT565" s="194">
        <f t="shared" si="654"/>
        <v>1400685535.78878</v>
      </c>
      <c r="AU565" s="194">
        <f t="shared" si="654"/>
        <v>1408701473.5333288</v>
      </c>
      <c r="AV565" s="194">
        <f t="shared" si="654"/>
        <v>1416470986.2412846</v>
      </c>
      <c r="AW565" s="194">
        <f t="shared" si="654"/>
        <v>1423993205.9952505</v>
      </c>
      <c r="AX565" s="194">
        <f t="shared" ref="AX565:CD565" si="655">AX340</f>
        <v>1431266549.8233104</v>
      </c>
      <c r="AY565" s="194">
        <f t="shared" si="655"/>
        <v>1438289757.8323538</v>
      </c>
      <c r="AZ565" s="194">
        <f t="shared" si="655"/>
        <v>1445063229.404319</v>
      </c>
      <c r="BA565" s="194">
        <f t="shared" si="655"/>
        <v>1451588628.7358527</v>
      </c>
      <c r="BB565" s="194">
        <f t="shared" si="655"/>
        <v>1457867133.0918922</v>
      </c>
      <c r="BC565" s="194">
        <f t="shared" si="655"/>
        <v>1463899180.4398129</v>
      </c>
      <c r="BD565" s="194">
        <f t="shared" si="655"/>
        <v>1469685546.450042</v>
      </c>
      <c r="BE565" s="194">
        <f t="shared" si="655"/>
        <v>1475228295.6562927</v>
      </c>
      <c r="BF565" s="194">
        <f t="shared" si="655"/>
        <v>1480530762.4462495</v>
      </c>
      <c r="BG565" s="194">
        <f t="shared" si="655"/>
        <v>1485596286.2051644</v>
      </c>
      <c r="BH565" s="194">
        <f t="shared" si="655"/>
        <v>1490427697.4102294</v>
      </c>
      <c r="BI565" s="194">
        <f t="shared" si="655"/>
        <v>1494915060.2589958</v>
      </c>
      <c r="BJ565" s="194">
        <f t="shared" si="655"/>
        <v>1498024911.6268055</v>
      </c>
      <c r="BK565" s="194">
        <f t="shared" si="655"/>
        <v>1499986204.8825023</v>
      </c>
      <c r="BL565" s="194">
        <f t="shared" si="655"/>
        <v>1501950065.9668143</v>
      </c>
      <c r="BM565" s="194">
        <f t="shared" si="655"/>
        <v>1503916498.2416787</v>
      </c>
      <c r="BN565" s="194">
        <f t="shared" si="655"/>
        <v>1505885505.0734341</v>
      </c>
      <c r="BO565" s="194">
        <f t="shared" si="655"/>
        <v>1507857089.8328254</v>
      </c>
      <c r="BP565" s="194">
        <f t="shared" si="655"/>
        <v>1509831255.8950114</v>
      </c>
      <c r="BQ565" s="194">
        <f t="shared" si="655"/>
        <v>1511808006.639571</v>
      </c>
      <c r="BR565" s="194">
        <f t="shared" si="655"/>
        <v>1513787345.450506</v>
      </c>
      <c r="BS565" s="194">
        <f t="shared" si="655"/>
        <v>1515769275.7162497</v>
      </c>
      <c r="BT565" s="194">
        <f t="shared" si="655"/>
        <v>1517753800.8296714</v>
      </c>
      <c r="BU565" s="194">
        <f t="shared" si="655"/>
        <v>1519740924.1880822</v>
      </c>
      <c r="BV565" s="194">
        <f t="shared" si="655"/>
        <v>1521730649.1932416</v>
      </c>
      <c r="BW565" s="194">
        <f t="shared" si="655"/>
        <v>1523722979.2513638</v>
      </c>
      <c r="BX565" s="194">
        <f t="shared" si="655"/>
        <v>1525717917.7731206</v>
      </c>
      <c r="BY565" s="194">
        <f t="shared" si="655"/>
        <v>1527715468.1736505</v>
      </c>
      <c r="BZ565" s="194">
        <f t="shared" si="655"/>
        <v>1529715633.8725634</v>
      </c>
      <c r="CA565" s="194">
        <f t="shared" si="655"/>
        <v>1531718418.2939448</v>
      </c>
      <c r="CB565" s="194">
        <f t="shared" si="655"/>
        <v>1533723824.8663652</v>
      </c>
      <c r="CC565" s="194">
        <f t="shared" si="655"/>
        <v>1535731857.0228839</v>
      </c>
      <c r="CD565" s="194">
        <f t="shared" si="655"/>
        <v>1537742518.2010522</v>
      </c>
      <c r="CG565" s="14"/>
      <c r="CH565" s="14"/>
    </row>
    <row r="566" spans="4:86" outlineLevel="1">
      <c r="D566">
        <v>9</v>
      </c>
      <c r="E566" s="51" t="str">
        <v>Roaming en terminación</v>
      </c>
      <c r="J566" s="51" t="str">
        <v>minutos</v>
      </c>
      <c r="R566" s="194">
        <f t="shared" ref="R566:AW566" si="656">R341</f>
        <v>108158116.59448691</v>
      </c>
      <c r="S566" s="194">
        <f t="shared" si="656"/>
        <v>203304558.88881686</v>
      </c>
      <c r="T566" s="194">
        <f t="shared" si="656"/>
        <v>299068460.51184058</v>
      </c>
      <c r="U566" s="194">
        <f t="shared" si="656"/>
        <v>376575254.57328737</v>
      </c>
      <c r="V566" s="194">
        <f t="shared" si="656"/>
        <v>401921038.95041108</v>
      </c>
      <c r="W566" s="194">
        <f t="shared" si="656"/>
        <v>459641546.70756954</v>
      </c>
      <c r="X566" s="194">
        <f t="shared" si="656"/>
        <v>540318728.66894245</v>
      </c>
      <c r="Y566" s="194">
        <f t="shared" si="656"/>
        <v>568416410.0513581</v>
      </c>
      <c r="Z566" s="194">
        <f t="shared" si="656"/>
        <v>576110442.81594265</v>
      </c>
      <c r="AA566" s="194">
        <f t="shared" si="656"/>
        <v>568811716.74462509</v>
      </c>
      <c r="AB566" s="194">
        <f t="shared" si="656"/>
        <v>607966872.21887338</v>
      </c>
      <c r="AC566" s="194">
        <f t="shared" si="656"/>
        <v>643325081.53241146</v>
      </c>
      <c r="AD566" s="194">
        <f t="shared" si="656"/>
        <v>675253969.07287502</v>
      </c>
      <c r="AE566" s="194">
        <f t="shared" si="656"/>
        <v>706774244.59304106</v>
      </c>
      <c r="AF566" s="194">
        <f t="shared" si="656"/>
        <v>737909063.50104856</v>
      </c>
      <c r="AG566" s="194">
        <f t="shared" si="656"/>
        <v>768705239.97294474</v>
      </c>
      <c r="AH566" s="194">
        <f t="shared" si="656"/>
        <v>795250910.71829319</v>
      </c>
      <c r="AI566" s="194">
        <f t="shared" si="656"/>
        <v>821243552.36526215</v>
      </c>
      <c r="AJ566" s="194">
        <f t="shared" si="656"/>
        <v>846701670.91725159</v>
      </c>
      <c r="AK566" s="194">
        <f t="shared" si="656"/>
        <v>871644560.72797167</v>
      </c>
      <c r="AL566" s="194">
        <f t="shared" si="656"/>
        <v>885186455.4622674</v>
      </c>
      <c r="AM566" s="194">
        <f t="shared" si="656"/>
        <v>891846174.43274045</v>
      </c>
      <c r="AN566" s="194">
        <f t="shared" si="656"/>
        <v>898339807.06317961</v>
      </c>
      <c r="AO566" s="194">
        <f t="shared" si="656"/>
        <v>904661585.72489989</v>
      </c>
      <c r="AP566" s="194">
        <f t="shared" si="656"/>
        <v>910807075.26135015</v>
      </c>
      <c r="AQ566" s="194">
        <f t="shared" si="656"/>
        <v>916787036.19818544</v>
      </c>
      <c r="AR566" s="194">
        <f t="shared" si="656"/>
        <v>922613197.8857218</v>
      </c>
      <c r="AS566" s="194">
        <f t="shared" si="656"/>
        <v>928282776.64894915</v>
      </c>
      <c r="AT566" s="194">
        <f t="shared" si="656"/>
        <v>933790357.19252002</v>
      </c>
      <c r="AU566" s="194">
        <f t="shared" si="656"/>
        <v>939134315.68888593</v>
      </c>
      <c r="AV566" s="194">
        <f t="shared" si="656"/>
        <v>944313990.82752311</v>
      </c>
      <c r="AW566" s="194">
        <f t="shared" si="656"/>
        <v>949328803.99683368</v>
      </c>
      <c r="AX566" s="194">
        <f t="shared" ref="AX566:CD566" si="657">AX341</f>
        <v>954177699.88220692</v>
      </c>
      <c r="AY566" s="194">
        <f t="shared" si="657"/>
        <v>958859838.55490267</v>
      </c>
      <c r="AZ566" s="194">
        <f t="shared" si="657"/>
        <v>963375486.26954615</v>
      </c>
      <c r="BA566" s="194">
        <f t="shared" si="657"/>
        <v>967725752.49056864</v>
      </c>
      <c r="BB566" s="194">
        <f t="shared" si="657"/>
        <v>971911422.06126165</v>
      </c>
      <c r="BC566" s="194">
        <f t="shared" si="657"/>
        <v>975932786.95987535</v>
      </c>
      <c r="BD566" s="194">
        <f t="shared" si="657"/>
        <v>979790364.30002809</v>
      </c>
      <c r="BE566" s="194">
        <f t="shared" si="657"/>
        <v>983485530.43752849</v>
      </c>
      <c r="BF566" s="194">
        <f t="shared" si="657"/>
        <v>987020508.29749966</v>
      </c>
      <c r="BG566" s="194">
        <f t="shared" si="657"/>
        <v>990397524.13677645</v>
      </c>
      <c r="BH566" s="194">
        <f t="shared" si="657"/>
        <v>993618464.940153</v>
      </c>
      <c r="BI566" s="194">
        <f t="shared" si="657"/>
        <v>996610040.17266393</v>
      </c>
      <c r="BJ566" s="194">
        <f t="shared" si="657"/>
        <v>998683274.4178704</v>
      </c>
      <c r="BK566" s="194">
        <f t="shared" si="657"/>
        <v>999990803.25500166</v>
      </c>
      <c r="BL566" s="194">
        <f t="shared" si="657"/>
        <v>1001300043.9778763</v>
      </c>
      <c r="BM566" s="194">
        <f t="shared" si="657"/>
        <v>1002610998.827786</v>
      </c>
      <c r="BN566" s="194">
        <f t="shared" si="657"/>
        <v>1003923670.0489562</v>
      </c>
      <c r="BO566" s="194">
        <f t="shared" si="657"/>
        <v>1005238059.8885504</v>
      </c>
      <c r="BP566" s="194">
        <f t="shared" si="657"/>
        <v>1006554170.5966744</v>
      </c>
      <c r="BQ566" s="194">
        <f t="shared" si="657"/>
        <v>1007872004.4263808</v>
      </c>
      <c r="BR566" s="194">
        <f t="shared" si="657"/>
        <v>1009191563.6336707</v>
      </c>
      <c r="BS566" s="194">
        <f t="shared" si="657"/>
        <v>1010512850.4774998</v>
      </c>
      <c r="BT566" s="194">
        <f t="shared" si="657"/>
        <v>1011835867.2197809</v>
      </c>
      <c r="BU566" s="194">
        <f t="shared" si="657"/>
        <v>1013160616.1253881</v>
      </c>
      <c r="BV566" s="194">
        <f t="shared" si="657"/>
        <v>1014487099.4621611</v>
      </c>
      <c r="BW566" s="194">
        <f t="shared" si="657"/>
        <v>1015815319.5009093</v>
      </c>
      <c r="BX566" s="194">
        <f t="shared" si="657"/>
        <v>1017145278.5154139</v>
      </c>
      <c r="BY566" s="194">
        <f t="shared" si="657"/>
        <v>1018476978.7824337</v>
      </c>
      <c r="BZ566" s="194">
        <f t="shared" si="657"/>
        <v>1019810422.5817089</v>
      </c>
      <c r="CA566" s="194">
        <f t="shared" si="657"/>
        <v>1021145612.1959634</v>
      </c>
      <c r="CB566" s="194">
        <f t="shared" si="657"/>
        <v>1022482549.9109102</v>
      </c>
      <c r="CC566" s="194">
        <f t="shared" si="657"/>
        <v>1023821238.0152559</v>
      </c>
      <c r="CD566" s="194">
        <f t="shared" si="657"/>
        <v>1025161678.8007016</v>
      </c>
      <c r="CG566" s="14"/>
      <c r="CH566" s="14"/>
    </row>
    <row r="567" spans="4:86" outlineLevel="1">
      <c r="D567">
        <v>10</v>
      </c>
      <c r="E567" s="51" t="str">
        <v>SMS on-net</v>
      </c>
      <c r="J567" s="51" t="str">
        <v>mensajes</v>
      </c>
      <c r="R567" s="194">
        <f t="shared" ref="R567:AW567" si="658">R422</f>
        <v>14446976726</v>
      </c>
      <c r="S567" s="194">
        <f t="shared" si="658"/>
        <v>16644970096</v>
      </c>
      <c r="T567" s="194">
        <f t="shared" si="658"/>
        <v>26544444990.609043</v>
      </c>
      <c r="U567" s="194">
        <f t="shared" si="658"/>
        <v>38311794750</v>
      </c>
      <c r="V567" s="194">
        <f t="shared" si="658"/>
        <v>47971242666.666664</v>
      </c>
      <c r="W567" s="194">
        <f t="shared" si="658"/>
        <v>61144964027.027023</v>
      </c>
      <c r="X567" s="194">
        <f t="shared" si="658"/>
        <v>67150282831.271271</v>
      </c>
      <c r="Y567" s="194">
        <f t="shared" si="658"/>
        <v>51941009705.540565</v>
      </c>
      <c r="Z567" s="194">
        <f t="shared" si="658"/>
        <v>34678853939.235321</v>
      </c>
      <c r="AA567" s="194">
        <f t="shared" si="658"/>
        <v>23286538018.375259</v>
      </c>
      <c r="AB567" s="194">
        <f t="shared" si="658"/>
        <v>15460927675.351295</v>
      </c>
      <c r="AC567" s="194">
        <f t="shared" si="658"/>
        <v>11282831818.656313</v>
      </c>
      <c r="AD567" s="194">
        <f t="shared" si="658"/>
        <v>8794166140.6644421</v>
      </c>
      <c r="AE567" s="194">
        <f t="shared" si="658"/>
        <v>7290827933.1958294</v>
      </c>
      <c r="AF567" s="194">
        <f t="shared" si="658"/>
        <v>6406141546.0455246</v>
      </c>
      <c r="AG567" s="194">
        <f t="shared" si="658"/>
        <v>5946681283.4906788</v>
      </c>
      <c r="AH567" s="194">
        <f t="shared" si="658"/>
        <v>5815359130.5070734</v>
      </c>
      <c r="AI567" s="194">
        <f t="shared" si="658"/>
        <v>5796288722.6473932</v>
      </c>
      <c r="AJ567" s="194">
        <f t="shared" si="658"/>
        <v>5767852246.9980345</v>
      </c>
      <c r="AK567" s="194">
        <f t="shared" si="658"/>
        <v>5908225632.9801674</v>
      </c>
      <c r="AL567" s="194">
        <f t="shared" si="658"/>
        <v>6000015994.7779455</v>
      </c>
      <c r="AM567" s="194">
        <f t="shared" si="658"/>
        <v>6045157241.6836004</v>
      </c>
      <c r="AN567" s="194">
        <f t="shared" si="658"/>
        <v>6089172713.6854858</v>
      </c>
      <c r="AO567" s="194">
        <f t="shared" si="658"/>
        <v>6132023316.3485813</v>
      </c>
      <c r="AP567" s="194">
        <f t="shared" si="658"/>
        <v>6173678987.06847</v>
      </c>
      <c r="AQ567" s="194">
        <f t="shared" si="658"/>
        <v>6214212663.3891506</v>
      </c>
      <c r="AR567" s="194">
        <f t="shared" si="658"/>
        <v>6253703849.7913713</v>
      </c>
      <c r="AS567" s="194">
        <f t="shared" si="658"/>
        <v>6292133677.8271523</v>
      </c>
      <c r="AT567" s="194">
        <f t="shared" si="658"/>
        <v>6329465441.2652817</v>
      </c>
      <c r="AU567" s="194">
        <f t="shared" si="658"/>
        <v>6365688133.3950214</v>
      </c>
      <c r="AV567" s="194">
        <f t="shared" si="658"/>
        <v>6400797271.6876373</v>
      </c>
      <c r="AW567" s="194">
        <f t="shared" si="658"/>
        <v>6434788934.1684799</v>
      </c>
      <c r="AX567" s="194">
        <f t="shared" ref="AX567:CD567" si="659">AX422</f>
        <v>6467655967.6502113</v>
      </c>
      <c r="AY567" s="194">
        <f t="shared" si="659"/>
        <v>6499392678.8849897</v>
      </c>
      <c r="AZ567" s="194">
        <f t="shared" si="659"/>
        <v>6530000872.6134996</v>
      </c>
      <c r="BA567" s="194">
        <f t="shared" si="659"/>
        <v>6559488069.0641584</v>
      </c>
      <c r="BB567" s="194">
        <f t="shared" si="659"/>
        <v>6587859588.1018028</v>
      </c>
      <c r="BC567" s="194">
        <f t="shared" si="659"/>
        <v>6615117408.8283072</v>
      </c>
      <c r="BD567" s="194">
        <f t="shared" si="659"/>
        <v>6641265036.3695841</v>
      </c>
      <c r="BE567" s="194">
        <f t="shared" si="659"/>
        <v>6666311800.0107937</v>
      </c>
      <c r="BF567" s="194">
        <f t="shared" si="659"/>
        <v>6690272767.296423</v>
      </c>
      <c r="BG567" s="194">
        <f t="shared" si="659"/>
        <v>6713163028.3541307</v>
      </c>
      <c r="BH567" s="194">
        <f t="shared" si="659"/>
        <v>6734995373.6405258</v>
      </c>
      <c r="BI567" s="194">
        <f t="shared" si="659"/>
        <v>6755273021.5122099</v>
      </c>
      <c r="BJ567" s="194">
        <f t="shared" si="659"/>
        <v>6769325923.6498327</v>
      </c>
      <c r="BK567" s="194">
        <f t="shared" si="659"/>
        <v>6778188682.3240185</v>
      </c>
      <c r="BL567" s="194">
        <f t="shared" si="659"/>
        <v>6787063044.5894928</v>
      </c>
      <c r="BM567" s="194">
        <f t="shared" si="659"/>
        <v>6795949025.6382895</v>
      </c>
      <c r="BN567" s="194">
        <f t="shared" si="659"/>
        <v>6804846640.682333</v>
      </c>
      <c r="BO567" s="194">
        <f t="shared" si="659"/>
        <v>6813755904.9534655</v>
      </c>
      <c r="BP567" s="194">
        <f t="shared" si="659"/>
        <v>6822676833.7034636</v>
      </c>
      <c r="BQ567" s="194">
        <f t="shared" si="659"/>
        <v>6831609442.2040854</v>
      </c>
      <c r="BR567" s="194">
        <f t="shared" si="659"/>
        <v>6840553745.7470741</v>
      </c>
      <c r="BS567" s="194">
        <f t="shared" si="659"/>
        <v>6849509759.6441965</v>
      </c>
      <c r="BT567" s="194">
        <f t="shared" si="659"/>
        <v>6858477499.2272644</v>
      </c>
      <c r="BU567" s="194">
        <f t="shared" si="659"/>
        <v>6867456979.8481665</v>
      </c>
      <c r="BV567" s="194">
        <f t="shared" si="659"/>
        <v>6876448216.8788872</v>
      </c>
      <c r="BW567" s="194">
        <f t="shared" si="659"/>
        <v>6885451225.7115431</v>
      </c>
      <c r="BX567" s="194">
        <f t="shared" si="659"/>
        <v>6894466021.7583923</v>
      </c>
      <c r="BY567" s="194">
        <f t="shared" si="659"/>
        <v>6903492620.4518805</v>
      </c>
      <c r="BZ567" s="194">
        <f t="shared" si="659"/>
        <v>6912531037.2446575</v>
      </c>
      <c r="CA567" s="194">
        <f t="shared" si="659"/>
        <v>6921581287.6095982</v>
      </c>
      <c r="CB567" s="194">
        <f t="shared" si="659"/>
        <v>6930643387.0398407</v>
      </c>
      <c r="CC567" s="194">
        <f t="shared" si="659"/>
        <v>6939717351.0488119</v>
      </c>
      <c r="CD567" s="194">
        <f t="shared" si="659"/>
        <v>6948803195.1702366</v>
      </c>
      <c r="CG567" s="14"/>
      <c r="CH567" s="14"/>
    </row>
    <row r="568" spans="4:86" outlineLevel="1">
      <c r="D568">
        <v>11</v>
      </c>
      <c r="E568" s="51" t="str">
        <v>SMS salientes a otras redes</v>
      </c>
      <c r="J568" s="51" t="str">
        <v>mensajes</v>
      </c>
      <c r="R568" s="194">
        <f t="shared" ref="R568:AW568" si="660">R423</f>
        <v>7223488363.000001</v>
      </c>
      <c r="S568" s="194">
        <f t="shared" si="660"/>
        <v>8322485048.000001</v>
      </c>
      <c r="T568" s="194">
        <f t="shared" si="660"/>
        <v>13272222495.304523</v>
      </c>
      <c r="U568" s="194">
        <f t="shared" si="660"/>
        <v>12770598250</v>
      </c>
      <c r="V568" s="194">
        <f t="shared" si="660"/>
        <v>14991013333.333336</v>
      </c>
      <c r="W568" s="194">
        <f t="shared" si="660"/>
        <v>22646282972.972973</v>
      </c>
      <c r="X568" s="194">
        <f t="shared" si="660"/>
        <v>29246939168.728725</v>
      </c>
      <c r="Y568" s="194">
        <f t="shared" si="660"/>
        <v>25738692564.459435</v>
      </c>
      <c r="Z568" s="194">
        <f t="shared" si="660"/>
        <v>19065454502.271778</v>
      </c>
      <c r="AA568" s="194">
        <f t="shared" si="660"/>
        <v>13919675591.224737</v>
      </c>
      <c r="AB568" s="194">
        <f t="shared" si="660"/>
        <v>9881023028.0564194</v>
      </c>
      <c r="AC568" s="194">
        <f t="shared" si="660"/>
        <v>7210817058.5111799</v>
      </c>
      <c r="AD568" s="194">
        <f t="shared" si="660"/>
        <v>5620319813.4736118</v>
      </c>
      <c r="AE568" s="194">
        <f t="shared" si="660"/>
        <v>4659541795.5648708</v>
      </c>
      <c r="AF568" s="194">
        <f t="shared" si="660"/>
        <v>4094141921.2755313</v>
      </c>
      <c r="AG568" s="194">
        <f t="shared" si="660"/>
        <v>3800502527.1776524</v>
      </c>
      <c r="AH568" s="194">
        <f t="shared" si="660"/>
        <v>3716575013.578733</v>
      </c>
      <c r="AI568" s="194">
        <f t="shared" si="660"/>
        <v>3704387184.8033395</v>
      </c>
      <c r="AJ568" s="194">
        <f t="shared" si="660"/>
        <v>3686213535.9364581</v>
      </c>
      <c r="AK568" s="194">
        <f t="shared" si="660"/>
        <v>3775925659.849113</v>
      </c>
      <c r="AL568" s="194">
        <f t="shared" si="660"/>
        <v>3834588548.501224</v>
      </c>
      <c r="AM568" s="194">
        <f t="shared" si="660"/>
        <v>3863438156.3356276</v>
      </c>
      <c r="AN568" s="194">
        <f t="shared" si="660"/>
        <v>3891568285.4956498</v>
      </c>
      <c r="AO568" s="194">
        <f t="shared" si="660"/>
        <v>3918953950.869091</v>
      </c>
      <c r="AP568" s="194">
        <f t="shared" si="660"/>
        <v>3945575939.5540619</v>
      </c>
      <c r="AQ568" s="194">
        <f t="shared" si="660"/>
        <v>3971480865.6714611</v>
      </c>
      <c r="AR568" s="194">
        <f t="shared" si="660"/>
        <v>3996719540.2477427</v>
      </c>
      <c r="AS568" s="194">
        <f t="shared" si="660"/>
        <v>4021279904.5259595</v>
      </c>
      <c r="AT568" s="194">
        <f t="shared" si="660"/>
        <v>4045138499.6863389</v>
      </c>
      <c r="AU568" s="194">
        <f t="shared" si="660"/>
        <v>4068288291.379807</v>
      </c>
      <c r="AV568" s="194">
        <f t="shared" si="660"/>
        <v>4090726414.8384418</v>
      </c>
      <c r="AW568" s="194">
        <f t="shared" si="660"/>
        <v>4112450363.5424118</v>
      </c>
      <c r="AX568" s="194">
        <f t="shared" ref="AX568:CD568" si="661">AX423</f>
        <v>4133455565.9155297</v>
      </c>
      <c r="AY568" s="194">
        <f t="shared" si="661"/>
        <v>4153738383.423665</v>
      </c>
      <c r="AZ568" s="194">
        <f t="shared" si="661"/>
        <v>4173299969.4700689</v>
      </c>
      <c r="BA568" s="194">
        <f t="shared" si="661"/>
        <v>4192145130.2055593</v>
      </c>
      <c r="BB568" s="194">
        <f t="shared" si="661"/>
        <v>4210277265.5365353</v>
      </c>
      <c r="BC568" s="194">
        <f t="shared" si="661"/>
        <v>4227697640.2998567</v>
      </c>
      <c r="BD568" s="194">
        <f t="shared" si="661"/>
        <v>4244408494.6088319</v>
      </c>
      <c r="BE568" s="194">
        <f t="shared" si="661"/>
        <v>4260415790.775907</v>
      </c>
      <c r="BF568" s="194">
        <f t="shared" si="661"/>
        <v>4275729158.4143353</v>
      </c>
      <c r="BG568" s="194">
        <f t="shared" si="661"/>
        <v>4290358241.5701947</v>
      </c>
      <c r="BH568" s="194">
        <f t="shared" si="661"/>
        <v>4304311214.5781002</v>
      </c>
      <c r="BI568" s="194">
        <f t="shared" si="661"/>
        <v>4317270586.0842714</v>
      </c>
      <c r="BJ568" s="194">
        <f t="shared" si="661"/>
        <v>4326251745.0773535</v>
      </c>
      <c r="BK568" s="194">
        <f t="shared" si="661"/>
        <v>4331915902.1312256</v>
      </c>
      <c r="BL568" s="194">
        <f t="shared" si="661"/>
        <v>4337587474.998373</v>
      </c>
      <c r="BM568" s="194">
        <f t="shared" si="661"/>
        <v>4343266473.3879728</v>
      </c>
      <c r="BN568" s="194">
        <f t="shared" si="661"/>
        <v>4348952907.0219097</v>
      </c>
      <c r="BO568" s="194">
        <f t="shared" si="661"/>
        <v>4354646785.6347971</v>
      </c>
      <c r="BP568" s="194">
        <f t="shared" si="661"/>
        <v>4360348118.9739943</v>
      </c>
      <c r="BQ568" s="194">
        <f t="shared" si="661"/>
        <v>4366056916.7996225</v>
      </c>
      <c r="BR568" s="194">
        <f t="shared" si="661"/>
        <v>4371773188.8845825</v>
      </c>
      <c r="BS568" s="194">
        <f t="shared" si="661"/>
        <v>4377496945.0145693</v>
      </c>
      <c r="BT568" s="194">
        <f t="shared" si="661"/>
        <v>4383228194.9880867</v>
      </c>
      <c r="BU568" s="194">
        <f t="shared" si="661"/>
        <v>4388966948.6164713</v>
      </c>
      <c r="BV568" s="194">
        <f t="shared" si="661"/>
        <v>4394713215.7239037</v>
      </c>
      <c r="BW568" s="194">
        <f t="shared" si="661"/>
        <v>4400467006.1474295</v>
      </c>
      <c r="BX568" s="194">
        <f t="shared" si="661"/>
        <v>4406228329.736969</v>
      </c>
      <c r="BY568" s="194">
        <f t="shared" si="661"/>
        <v>4411997196.35534</v>
      </c>
      <c r="BZ568" s="194">
        <f t="shared" si="661"/>
        <v>4417773615.8782749</v>
      </c>
      <c r="CA568" s="194">
        <f t="shared" si="661"/>
        <v>4423557598.1944351</v>
      </c>
      <c r="CB568" s="194">
        <f t="shared" si="661"/>
        <v>4429349153.2054272</v>
      </c>
      <c r="CC568" s="194">
        <f t="shared" si="661"/>
        <v>4435148290.8258257</v>
      </c>
      <c r="CD568" s="194">
        <f t="shared" si="661"/>
        <v>4440955020.9831791</v>
      </c>
      <c r="CG568" s="14"/>
      <c r="CH568" s="14"/>
    </row>
    <row r="569" spans="4:86" outlineLevel="1">
      <c r="D569">
        <v>12</v>
      </c>
      <c r="E569" s="51" t="str">
        <v>SMS entrantes de otras redes</v>
      </c>
      <c r="J569" s="51" t="str">
        <v>mensajes</v>
      </c>
      <c r="R569" s="194">
        <f t="shared" ref="R569:AW569" si="662">R424</f>
        <v>7223488363.000001</v>
      </c>
      <c r="S569" s="194">
        <f t="shared" si="662"/>
        <v>8322485048.000001</v>
      </c>
      <c r="T569" s="194">
        <f t="shared" si="662"/>
        <v>13272222495.304523</v>
      </c>
      <c r="U569" s="194">
        <f t="shared" si="662"/>
        <v>12770598250</v>
      </c>
      <c r="V569" s="194">
        <f t="shared" si="662"/>
        <v>14991013333.333336</v>
      </c>
      <c r="W569" s="194">
        <f t="shared" si="662"/>
        <v>22646282972.972973</v>
      </c>
      <c r="X569" s="194">
        <f t="shared" si="662"/>
        <v>29246939168.728725</v>
      </c>
      <c r="Y569" s="194">
        <f t="shared" si="662"/>
        <v>25738692564.459435</v>
      </c>
      <c r="Z569" s="194">
        <f t="shared" si="662"/>
        <v>19065454502.271778</v>
      </c>
      <c r="AA569" s="194">
        <f t="shared" si="662"/>
        <v>13919675591.224737</v>
      </c>
      <c r="AB569" s="194">
        <f t="shared" si="662"/>
        <v>9881023028.0564194</v>
      </c>
      <c r="AC569" s="194">
        <f t="shared" si="662"/>
        <v>7210817058.5111799</v>
      </c>
      <c r="AD569" s="194">
        <f t="shared" si="662"/>
        <v>5620319813.4736118</v>
      </c>
      <c r="AE569" s="194">
        <f t="shared" si="662"/>
        <v>4659541795.5648708</v>
      </c>
      <c r="AF569" s="194">
        <f t="shared" si="662"/>
        <v>4094141921.2755313</v>
      </c>
      <c r="AG569" s="194">
        <f t="shared" si="662"/>
        <v>3800502527.1776524</v>
      </c>
      <c r="AH569" s="194">
        <f t="shared" si="662"/>
        <v>3716575013.578733</v>
      </c>
      <c r="AI569" s="194">
        <f t="shared" si="662"/>
        <v>3704387184.8033395</v>
      </c>
      <c r="AJ569" s="194">
        <f t="shared" si="662"/>
        <v>3686213535.9364581</v>
      </c>
      <c r="AK569" s="194">
        <f t="shared" si="662"/>
        <v>3775925659.849113</v>
      </c>
      <c r="AL569" s="194">
        <f t="shared" si="662"/>
        <v>3834588548.501224</v>
      </c>
      <c r="AM569" s="194">
        <f t="shared" si="662"/>
        <v>3863438156.3356276</v>
      </c>
      <c r="AN569" s="194">
        <f t="shared" si="662"/>
        <v>3891568285.4956498</v>
      </c>
      <c r="AO569" s="194">
        <f t="shared" si="662"/>
        <v>3918953950.869091</v>
      </c>
      <c r="AP569" s="194">
        <f t="shared" si="662"/>
        <v>3945575939.5540619</v>
      </c>
      <c r="AQ569" s="194">
        <f t="shared" si="662"/>
        <v>3971480865.6714611</v>
      </c>
      <c r="AR569" s="194">
        <f t="shared" si="662"/>
        <v>3996719540.2477427</v>
      </c>
      <c r="AS569" s="194">
        <f t="shared" si="662"/>
        <v>4021279904.5259595</v>
      </c>
      <c r="AT569" s="194">
        <f t="shared" si="662"/>
        <v>4045138499.6863389</v>
      </c>
      <c r="AU569" s="194">
        <f t="shared" si="662"/>
        <v>4068288291.379807</v>
      </c>
      <c r="AV569" s="194">
        <f t="shared" si="662"/>
        <v>4090726414.8384418</v>
      </c>
      <c r="AW569" s="194">
        <f t="shared" si="662"/>
        <v>4112450363.5424118</v>
      </c>
      <c r="AX569" s="194">
        <f t="shared" ref="AX569:CD569" si="663">AX424</f>
        <v>4133455565.9155297</v>
      </c>
      <c r="AY569" s="194">
        <f t="shared" si="663"/>
        <v>4153738383.423665</v>
      </c>
      <c r="AZ569" s="194">
        <f t="shared" si="663"/>
        <v>4173299969.4700689</v>
      </c>
      <c r="BA569" s="194">
        <f t="shared" si="663"/>
        <v>4192145130.2055593</v>
      </c>
      <c r="BB569" s="194">
        <f t="shared" si="663"/>
        <v>4210277265.5365353</v>
      </c>
      <c r="BC569" s="194">
        <f t="shared" si="663"/>
        <v>4227697640.2998567</v>
      </c>
      <c r="BD569" s="194">
        <f t="shared" si="663"/>
        <v>4244408494.6088319</v>
      </c>
      <c r="BE569" s="194">
        <f t="shared" si="663"/>
        <v>4260415790.775907</v>
      </c>
      <c r="BF569" s="194">
        <f t="shared" si="663"/>
        <v>4275729158.4143353</v>
      </c>
      <c r="BG569" s="194">
        <f t="shared" si="663"/>
        <v>4290358241.5701947</v>
      </c>
      <c r="BH569" s="194">
        <f t="shared" si="663"/>
        <v>4304311214.5781002</v>
      </c>
      <c r="BI569" s="194">
        <f t="shared" si="663"/>
        <v>4317270586.0842714</v>
      </c>
      <c r="BJ569" s="194">
        <f t="shared" si="663"/>
        <v>4326251745.0773535</v>
      </c>
      <c r="BK569" s="194">
        <f t="shared" si="663"/>
        <v>4331915902.1312256</v>
      </c>
      <c r="BL569" s="194">
        <f t="shared" si="663"/>
        <v>4337587474.998373</v>
      </c>
      <c r="BM569" s="194">
        <f t="shared" si="663"/>
        <v>4343266473.3879728</v>
      </c>
      <c r="BN569" s="194">
        <f t="shared" si="663"/>
        <v>4348952907.0219097</v>
      </c>
      <c r="BO569" s="194">
        <f t="shared" si="663"/>
        <v>4354646785.6347971</v>
      </c>
      <c r="BP569" s="194">
        <f t="shared" si="663"/>
        <v>4360348118.9739943</v>
      </c>
      <c r="BQ569" s="194">
        <f t="shared" si="663"/>
        <v>4366056916.7996225</v>
      </c>
      <c r="BR569" s="194">
        <f t="shared" si="663"/>
        <v>4371773188.8845825</v>
      </c>
      <c r="BS569" s="194">
        <f t="shared" si="663"/>
        <v>4377496945.0145693</v>
      </c>
      <c r="BT569" s="194">
        <f t="shared" si="663"/>
        <v>4383228194.9880867</v>
      </c>
      <c r="BU569" s="194">
        <f t="shared" si="663"/>
        <v>4388966948.6164713</v>
      </c>
      <c r="BV569" s="194">
        <f t="shared" si="663"/>
        <v>4394713215.7239037</v>
      </c>
      <c r="BW569" s="194">
        <f t="shared" si="663"/>
        <v>4400467006.1474295</v>
      </c>
      <c r="BX569" s="194">
        <f t="shared" si="663"/>
        <v>4406228329.736969</v>
      </c>
      <c r="BY569" s="194">
        <f t="shared" si="663"/>
        <v>4411997196.35534</v>
      </c>
      <c r="BZ569" s="194">
        <f t="shared" si="663"/>
        <v>4417773615.8782749</v>
      </c>
      <c r="CA569" s="194">
        <f t="shared" si="663"/>
        <v>4423557598.1944351</v>
      </c>
      <c r="CB569" s="194">
        <f t="shared" si="663"/>
        <v>4429349153.2054272</v>
      </c>
      <c r="CC569" s="194">
        <f t="shared" si="663"/>
        <v>4435148290.8258257</v>
      </c>
      <c r="CD569" s="194">
        <f t="shared" si="663"/>
        <v>4440955020.9831791</v>
      </c>
      <c r="CG569" s="14"/>
      <c r="CH569" s="14"/>
    </row>
    <row r="570" spans="4:86" outlineLevel="1">
      <c r="D570">
        <v>13</v>
      </c>
      <c r="E570" s="51" t="str">
        <v>Recuperación de correo de voz</v>
      </c>
      <c r="J570" s="51" t="str">
        <v>minutos</v>
      </c>
      <c r="R570" s="194">
        <f t="shared" ref="R570:AW570" si="664">R445</f>
        <v>959828002.35651064</v>
      </c>
      <c r="S570" s="194">
        <f t="shared" si="664"/>
        <v>1476206074.9416096</v>
      </c>
      <c r="T570" s="194">
        <f t="shared" si="664"/>
        <v>2103312577.5716004</v>
      </c>
      <c r="U570" s="194">
        <f t="shared" si="664"/>
        <v>2546577550.1505466</v>
      </c>
      <c r="V570" s="194">
        <f t="shared" si="664"/>
        <v>2833977139.828958</v>
      </c>
      <c r="W570" s="194">
        <f t="shared" si="664"/>
        <v>3170606444.8943543</v>
      </c>
      <c r="X570" s="194">
        <f t="shared" si="664"/>
        <v>3642604635.2037678</v>
      </c>
      <c r="Y570" s="194">
        <f t="shared" si="664"/>
        <v>3866570166.5450325</v>
      </c>
      <c r="Z570" s="194">
        <f t="shared" si="664"/>
        <v>3913936271.3553615</v>
      </c>
      <c r="AA570" s="194">
        <f t="shared" si="664"/>
        <v>4181187695.2421083</v>
      </c>
      <c r="AB570" s="194">
        <f t="shared" si="664"/>
        <v>4434564053.574729</v>
      </c>
      <c r="AC570" s="194">
        <f t="shared" si="664"/>
        <v>4656573086.1992025</v>
      </c>
      <c r="AD570" s="194">
        <f t="shared" si="664"/>
        <v>4851344378.2333755</v>
      </c>
      <c r="AE570" s="194">
        <f t="shared" si="664"/>
        <v>5043055029.9597034</v>
      </c>
      <c r="AF570" s="194">
        <f t="shared" si="664"/>
        <v>5228962328.2436867</v>
      </c>
      <c r="AG570" s="194">
        <f t="shared" si="664"/>
        <v>5413134209.3111229</v>
      </c>
      <c r="AH570" s="194">
        <f t="shared" si="664"/>
        <v>5567322332.9650106</v>
      </c>
      <c r="AI570" s="194">
        <f t="shared" si="664"/>
        <v>5720103073.5752811</v>
      </c>
      <c r="AJ570" s="194">
        <f t="shared" si="664"/>
        <v>5867967323.1389313</v>
      </c>
      <c r="AK570" s="194">
        <f t="shared" si="664"/>
        <v>6011113035.1154985</v>
      </c>
      <c r="AL570" s="194">
        <f t="shared" si="664"/>
        <v>6100801138.9198494</v>
      </c>
      <c r="AM570" s="194">
        <f t="shared" si="664"/>
        <v>6149969181.7766724</v>
      </c>
      <c r="AN570" s="194">
        <f t="shared" si="664"/>
        <v>6197807250.7487974</v>
      </c>
      <c r="AO570" s="194">
        <f t="shared" si="664"/>
        <v>6244334538.3955936</v>
      </c>
      <c r="AP570" s="194">
        <f t="shared" si="664"/>
        <v>6289627578.1071997</v>
      </c>
      <c r="AQ570" s="194">
        <f t="shared" si="664"/>
        <v>6333791178.8021812</v>
      </c>
      <c r="AR570" s="194">
        <f t="shared" si="664"/>
        <v>6376782052.2452507</v>
      </c>
      <c r="AS570" s="194">
        <f t="shared" si="664"/>
        <v>6418512847.623476</v>
      </c>
      <c r="AT570" s="194">
        <f t="shared" si="664"/>
        <v>6458981519.0956898</v>
      </c>
      <c r="AU570" s="194">
        <f t="shared" si="664"/>
        <v>6498202526.98384</v>
      </c>
      <c r="AV570" s="194">
        <f t="shared" si="664"/>
        <v>6536161268.8445587</v>
      </c>
      <c r="AW570" s="194">
        <f t="shared" si="664"/>
        <v>6572829174.9564171</v>
      </c>
      <c r="AX570" s="194">
        <f t="shared" ref="AX570:CD570" si="665">AX445</f>
        <v>6608196743.8616142</v>
      </c>
      <c r="AY570" s="194">
        <f t="shared" si="665"/>
        <v>6642276821.8217077</v>
      </c>
      <c r="AZ570" s="194">
        <f t="shared" si="665"/>
        <v>6675084074.071538</v>
      </c>
      <c r="BA570" s="194">
        <f t="shared" si="665"/>
        <v>6706611429.7227669</v>
      </c>
      <c r="BB570" s="194">
        <f t="shared" si="665"/>
        <v>6736839479.0172882</v>
      </c>
      <c r="BC570" s="194">
        <f t="shared" si="665"/>
        <v>6765764665.9782934</v>
      </c>
      <c r="BD570" s="194">
        <f t="shared" si="665"/>
        <v>6793403987.792387</v>
      </c>
      <c r="BE570" s="194">
        <f t="shared" si="665"/>
        <v>6819778138.1724586</v>
      </c>
      <c r="BF570" s="194">
        <f t="shared" si="665"/>
        <v>6844892209.9482851</v>
      </c>
      <c r="BG570" s="194">
        <f t="shared" si="665"/>
        <v>6868742160.3803673</v>
      </c>
      <c r="BH570" s="194">
        <f t="shared" si="665"/>
        <v>6891336691.4213762</v>
      </c>
      <c r="BI570" s="194">
        <f t="shared" si="665"/>
        <v>6912227723.0798035</v>
      </c>
      <c r="BJ570" s="194">
        <f t="shared" si="665"/>
        <v>6926699321.1864738</v>
      </c>
      <c r="BK570" s="194">
        <f t="shared" si="665"/>
        <v>6935838079.4404268</v>
      </c>
      <c r="BL570" s="194">
        <f t="shared" si="665"/>
        <v>6944988894.9987354</v>
      </c>
      <c r="BM570" s="194">
        <f t="shared" si="665"/>
        <v>6954151783.7693176</v>
      </c>
      <c r="BN570" s="194">
        <f t="shared" si="665"/>
        <v>6963326761.6810703</v>
      </c>
      <c r="BO570" s="194">
        <f t="shared" si="665"/>
        <v>6972513844.6839085</v>
      </c>
      <c r="BP570" s="194">
        <f t="shared" si="665"/>
        <v>6981713048.7487841</v>
      </c>
      <c r="BQ570" s="194">
        <f t="shared" si="665"/>
        <v>6990924389.867734</v>
      </c>
      <c r="BR570" s="194">
        <f t="shared" si="665"/>
        <v>7000147884.0538855</v>
      </c>
      <c r="BS570" s="194">
        <f t="shared" si="665"/>
        <v>7009383547.3414917</v>
      </c>
      <c r="BT570" s="194">
        <f t="shared" si="665"/>
        <v>7018631395.7859688</v>
      </c>
      <c r="BU570" s="194">
        <f t="shared" si="665"/>
        <v>7027891445.4639015</v>
      </c>
      <c r="BV570" s="194">
        <f t="shared" si="665"/>
        <v>7037163712.4730988</v>
      </c>
      <c r="BW570" s="194">
        <f t="shared" si="665"/>
        <v>7046448212.9326086</v>
      </c>
      <c r="BX570" s="194">
        <f t="shared" si="665"/>
        <v>7055744962.9827309</v>
      </c>
      <c r="BY570" s="194">
        <f t="shared" si="665"/>
        <v>7065053978.7850742</v>
      </c>
      <c r="BZ570" s="194">
        <f t="shared" si="665"/>
        <v>7074375276.5225677</v>
      </c>
      <c r="CA570" s="194">
        <f t="shared" si="665"/>
        <v>7083708872.3994865</v>
      </c>
      <c r="CB570" s="194">
        <f t="shared" si="665"/>
        <v>7093054782.641489</v>
      </c>
      <c r="CC570" s="194">
        <f t="shared" si="665"/>
        <v>7102413023.4956427</v>
      </c>
      <c r="CD570" s="194">
        <f t="shared" si="665"/>
        <v>7111783611.2304459</v>
      </c>
      <c r="CG570" s="14"/>
      <c r="CH570" s="14"/>
    </row>
    <row r="571" spans="4:86" outlineLevel="1">
      <c r="D571">
        <v>14</v>
      </c>
      <c r="E571" s="51" t="str">
        <v>Depósito de correo de voz</v>
      </c>
      <c r="J571" s="51" t="str">
        <v>minutos</v>
      </c>
      <c r="R571" s="194">
        <f t="shared" ref="R571:AW571" si="666">R446</f>
        <v>1151793602.8278127</v>
      </c>
      <c r="S571" s="194">
        <f t="shared" si="666"/>
        <v>1771447289.9299314</v>
      </c>
      <c r="T571" s="194">
        <f t="shared" si="666"/>
        <v>2523975093.0859203</v>
      </c>
      <c r="U571" s="194">
        <f t="shared" si="666"/>
        <v>3055893060.180656</v>
      </c>
      <c r="V571" s="194">
        <f t="shared" si="666"/>
        <v>3400772567.7947493</v>
      </c>
      <c r="W571" s="194">
        <f t="shared" si="666"/>
        <v>3804727733.8732247</v>
      </c>
      <c r="X571" s="194">
        <f t="shared" si="666"/>
        <v>4371125562.2445211</v>
      </c>
      <c r="Y571" s="194">
        <f t="shared" si="666"/>
        <v>4639884199.8540392</v>
      </c>
      <c r="Z571" s="194">
        <f t="shared" si="666"/>
        <v>4696723525.6264334</v>
      </c>
      <c r="AA571" s="194">
        <f t="shared" si="666"/>
        <v>5017425234.2905293</v>
      </c>
      <c r="AB571" s="194">
        <f t="shared" si="666"/>
        <v>5321476864.2896738</v>
      </c>
      <c r="AC571" s="194">
        <f t="shared" si="666"/>
        <v>5587887703.4390421</v>
      </c>
      <c r="AD571" s="194">
        <f t="shared" si="666"/>
        <v>5821613253.8800507</v>
      </c>
      <c r="AE571" s="194">
        <f t="shared" si="666"/>
        <v>6051666035.951643</v>
      </c>
      <c r="AF571" s="194">
        <f t="shared" si="666"/>
        <v>6274754793.8924236</v>
      </c>
      <c r="AG571" s="194">
        <f t="shared" si="666"/>
        <v>6495761051.1733475</v>
      </c>
      <c r="AH571" s="194">
        <f t="shared" si="666"/>
        <v>6680786799.558012</v>
      </c>
      <c r="AI571" s="194">
        <f t="shared" si="666"/>
        <v>6864123688.2903366</v>
      </c>
      <c r="AJ571" s="194">
        <f t="shared" si="666"/>
        <v>7041560787.766716</v>
      </c>
      <c r="AK571" s="194">
        <f t="shared" si="666"/>
        <v>7213335642.1385975</v>
      </c>
      <c r="AL571" s="194">
        <f t="shared" si="666"/>
        <v>7320961366.7038193</v>
      </c>
      <c r="AM571" s="194">
        <f t="shared" si="666"/>
        <v>7379963018.1320066</v>
      </c>
      <c r="AN571" s="194">
        <f t="shared" si="666"/>
        <v>7437368700.8985558</v>
      </c>
      <c r="AO571" s="194">
        <f t="shared" si="666"/>
        <v>7493201446.0747118</v>
      </c>
      <c r="AP571" s="194">
        <f t="shared" si="666"/>
        <v>7547553093.7286386</v>
      </c>
      <c r="AQ571" s="194">
        <f t="shared" si="666"/>
        <v>7600549414.5626173</v>
      </c>
      <c r="AR571" s="194">
        <f t="shared" si="666"/>
        <v>7652138462.6943007</v>
      </c>
      <c r="AS571" s="194">
        <f t="shared" si="666"/>
        <v>7702215417.1481705</v>
      </c>
      <c r="AT571" s="194">
        <f t="shared" si="666"/>
        <v>7750777822.9148273</v>
      </c>
      <c r="AU571" s="194">
        <f t="shared" si="666"/>
        <v>7797843032.3806067</v>
      </c>
      <c r="AV571" s="194">
        <f t="shared" si="666"/>
        <v>7843393522.6134691</v>
      </c>
      <c r="AW571" s="194">
        <f t="shared" si="666"/>
        <v>7887395009.9476995</v>
      </c>
      <c r="AX571" s="194">
        <f t="shared" ref="AX571:CD571" si="667">AX446</f>
        <v>7929836092.6339359</v>
      </c>
      <c r="AY571" s="194">
        <f t="shared" si="667"/>
        <v>7970732186.1860485</v>
      </c>
      <c r="AZ571" s="194">
        <f t="shared" si="667"/>
        <v>8010100888.8858452</v>
      </c>
      <c r="BA571" s="194">
        <f t="shared" si="667"/>
        <v>8047933715.6673193</v>
      </c>
      <c r="BB571" s="194">
        <f t="shared" si="667"/>
        <v>8084207374.8207455</v>
      </c>
      <c r="BC571" s="194">
        <f t="shared" si="667"/>
        <v>8118917599.1739511</v>
      </c>
      <c r="BD571" s="194">
        <f t="shared" si="667"/>
        <v>8152084785.3508635</v>
      </c>
      <c r="BE571" s="194">
        <f t="shared" si="667"/>
        <v>8183733765.8069496</v>
      </c>
      <c r="BF571" s="194">
        <f t="shared" si="667"/>
        <v>8213870651.9379416</v>
      </c>
      <c r="BG571" s="194">
        <f t="shared" si="667"/>
        <v>8242490592.45644</v>
      </c>
      <c r="BH571" s="194">
        <f t="shared" si="667"/>
        <v>8269604029.7056513</v>
      </c>
      <c r="BI571" s="194">
        <f t="shared" si="667"/>
        <v>8294673267.6957636</v>
      </c>
      <c r="BJ571" s="194">
        <f t="shared" si="667"/>
        <v>8312039185.4237671</v>
      </c>
      <c r="BK571" s="194">
        <f t="shared" si="667"/>
        <v>8323005695.3285112</v>
      </c>
      <c r="BL571" s="194">
        <f t="shared" si="667"/>
        <v>8333986673.9984818</v>
      </c>
      <c r="BM571" s="194">
        <f t="shared" si="667"/>
        <v>8344982140.523181</v>
      </c>
      <c r="BN571" s="194">
        <f t="shared" si="667"/>
        <v>8355992114.0172834</v>
      </c>
      <c r="BO571" s="194">
        <f t="shared" si="667"/>
        <v>8367016613.6206894</v>
      </c>
      <c r="BP571" s="194">
        <f t="shared" si="667"/>
        <v>8378055658.4985399</v>
      </c>
      <c r="BQ571" s="194">
        <f t="shared" si="667"/>
        <v>8389109267.84128</v>
      </c>
      <c r="BR571" s="194">
        <f t="shared" si="667"/>
        <v>8400177460.8646612</v>
      </c>
      <c r="BS571" s="194">
        <f t="shared" si="667"/>
        <v>8411260256.8097897</v>
      </c>
      <c r="BT571" s="194">
        <f t="shared" si="667"/>
        <v>8422357674.943161</v>
      </c>
      <c r="BU571" s="194">
        <f t="shared" si="667"/>
        <v>8433469734.5566807</v>
      </c>
      <c r="BV571" s="194">
        <f t="shared" si="667"/>
        <v>8444596454.9677181</v>
      </c>
      <c r="BW571" s="194">
        <f t="shared" si="667"/>
        <v>8455737855.5191298</v>
      </c>
      <c r="BX571" s="194">
        <f t="shared" si="667"/>
        <v>8466893955.5792761</v>
      </c>
      <c r="BY571" s="194">
        <f t="shared" si="667"/>
        <v>8478064774.5420885</v>
      </c>
      <c r="BZ571" s="194">
        <f t="shared" si="667"/>
        <v>8489250331.8270807</v>
      </c>
      <c r="CA571" s="194">
        <f t="shared" si="667"/>
        <v>8500450646.8793831</v>
      </c>
      <c r="CB571" s="194">
        <f t="shared" si="667"/>
        <v>8511665739.1697865</v>
      </c>
      <c r="CC571" s="194">
        <f t="shared" si="667"/>
        <v>8522895628.1947699</v>
      </c>
      <c r="CD571" s="194">
        <f t="shared" si="667"/>
        <v>8534140333.4765348</v>
      </c>
      <c r="CG571" s="14"/>
      <c r="CH571" s="14"/>
    </row>
    <row r="572" spans="4:86" outlineLevel="1">
      <c r="D572">
        <v>15</v>
      </c>
      <c r="E572" s="51" t="str">
        <v xml:space="preserve">Datos GPRS </v>
      </c>
      <c r="J572" s="51" t="str">
        <v>megabytes</v>
      </c>
      <c r="R572" s="194">
        <f t="shared" ref="R572:AW572" si="668">R488</f>
        <v>0</v>
      </c>
      <c r="S572" s="194">
        <f t="shared" si="668"/>
        <v>650000</v>
      </c>
      <c r="T572" s="194">
        <f t="shared" si="668"/>
        <v>1125000.0000000009</v>
      </c>
      <c r="U572" s="194">
        <f t="shared" si="668"/>
        <v>6637620.9046601346</v>
      </c>
      <c r="V572" s="194">
        <f t="shared" si="668"/>
        <v>41033277.148442812</v>
      </c>
      <c r="W572" s="194">
        <f t="shared" si="668"/>
        <v>100267745.77872051</v>
      </c>
      <c r="X572" s="194">
        <f t="shared" si="668"/>
        <v>139588804.41759649</v>
      </c>
      <c r="Y572" s="194">
        <f t="shared" si="668"/>
        <v>270162155.89268029</v>
      </c>
      <c r="Z572" s="194">
        <f t="shared" si="668"/>
        <v>553545874.69007146</v>
      </c>
      <c r="AA572" s="194">
        <f t="shared" si="668"/>
        <v>1116370701.2230585</v>
      </c>
      <c r="AB572" s="194">
        <f t="shared" si="668"/>
        <v>1197372407.8309016</v>
      </c>
      <c r="AC572" s="194">
        <f t="shared" si="668"/>
        <v>1096405169.9078352</v>
      </c>
      <c r="AD572" s="194">
        <f t="shared" si="668"/>
        <v>839309944.11635685</v>
      </c>
      <c r="AE572" s="194">
        <f t="shared" si="668"/>
        <v>550560201.00392461</v>
      </c>
      <c r="AF572" s="194">
        <f t="shared" si="668"/>
        <v>316181547.09535086</v>
      </c>
      <c r="AG572" s="194">
        <f t="shared" si="668"/>
        <v>177498035.86287189</v>
      </c>
      <c r="AH572" s="194">
        <f t="shared" si="668"/>
        <v>96512446.926090062</v>
      </c>
      <c r="AI572" s="194">
        <f t="shared" si="668"/>
        <v>50812170.730850153</v>
      </c>
      <c r="AJ572" s="194">
        <f t="shared" si="668"/>
        <v>26414117.19812144</v>
      </c>
      <c r="AK572" s="194">
        <f t="shared" si="668"/>
        <v>13628998.433618318</v>
      </c>
      <c r="AL572" s="194">
        <f t="shared" si="668"/>
        <v>13854193.370453155</v>
      </c>
      <c r="AM572" s="194">
        <f t="shared" si="668"/>
        <v>13958425.686526747</v>
      </c>
      <c r="AN572" s="194">
        <f t="shared" si="668"/>
        <v>14060058.558995187</v>
      </c>
      <c r="AO572" s="194">
        <f t="shared" si="668"/>
        <v>14159001.717788711</v>
      </c>
      <c r="AP572" s="194">
        <f t="shared" si="668"/>
        <v>14255185.747569885</v>
      </c>
      <c r="AQ572" s="194">
        <f t="shared" si="668"/>
        <v>14348779.06302952</v>
      </c>
      <c r="AR572" s="194">
        <f t="shared" si="668"/>
        <v>14439965.242086565</v>
      </c>
      <c r="AS572" s="194">
        <f t="shared" si="668"/>
        <v>14528700.71700269</v>
      </c>
      <c r="AT572" s="194">
        <f t="shared" si="668"/>
        <v>14614900.732132984</v>
      </c>
      <c r="AU572" s="194">
        <f t="shared" si="668"/>
        <v>14698539.872695372</v>
      </c>
      <c r="AV572" s="194">
        <f t="shared" si="668"/>
        <v>14779607.788414136</v>
      </c>
      <c r="AW572" s="194">
        <f t="shared" si="668"/>
        <v>14858095.423347548</v>
      </c>
      <c r="AX572" s="194">
        <f t="shared" ref="AX572:CD572" si="669">AX488</f>
        <v>14933986.260599542</v>
      </c>
      <c r="AY572" s="194">
        <f t="shared" si="669"/>
        <v>15007267.154312415</v>
      </c>
      <c r="AZ572" s="194">
        <f t="shared" si="669"/>
        <v>15077942.271679461</v>
      </c>
      <c r="BA572" s="194">
        <f t="shared" si="669"/>
        <v>15146028.977104165</v>
      </c>
      <c r="BB572" s="194">
        <f t="shared" si="669"/>
        <v>15211539.554293143</v>
      </c>
      <c r="BC572" s="194">
        <f t="shared" si="669"/>
        <v>15274478.573044231</v>
      </c>
      <c r="BD572" s="194">
        <f t="shared" si="669"/>
        <v>15334854.126784541</v>
      </c>
      <c r="BE572" s="194">
        <f t="shared" si="669"/>
        <v>15392687.757076753</v>
      </c>
      <c r="BF572" s="194">
        <f t="shared" si="669"/>
        <v>15448014.255273947</v>
      </c>
      <c r="BG572" s="194">
        <f t="shared" si="669"/>
        <v>15500868.464874329</v>
      </c>
      <c r="BH572" s="194">
        <f t="shared" si="669"/>
        <v>15551279.919375693</v>
      </c>
      <c r="BI572" s="194">
        <f t="shared" si="669"/>
        <v>15598101.537010841</v>
      </c>
      <c r="BJ572" s="194">
        <f t="shared" si="669"/>
        <v>15630550.054448148</v>
      </c>
      <c r="BK572" s="194">
        <f t="shared" si="669"/>
        <v>15651014.395305693</v>
      </c>
      <c r="BL572" s="194">
        <f t="shared" si="669"/>
        <v>15671505.529158058</v>
      </c>
      <c r="BM572" s="194">
        <f t="shared" si="669"/>
        <v>15692023.491084052</v>
      </c>
      <c r="BN572" s="194">
        <f t="shared" si="669"/>
        <v>15712568.316208407</v>
      </c>
      <c r="BO572" s="194">
        <f t="shared" si="669"/>
        <v>15733140.039701836</v>
      </c>
      <c r="BP572" s="194">
        <f t="shared" si="669"/>
        <v>15753738.696781099</v>
      </c>
      <c r="BQ572" s="194">
        <f t="shared" si="669"/>
        <v>15774364.322709074</v>
      </c>
      <c r="BR572" s="194">
        <f t="shared" si="669"/>
        <v>15795016.9527948</v>
      </c>
      <c r="BS572" s="194">
        <f t="shared" si="669"/>
        <v>15815696.622393543</v>
      </c>
      <c r="BT572" s="194">
        <f t="shared" si="669"/>
        <v>15836403.366906865</v>
      </c>
      <c r="BU572" s="194">
        <f t="shared" si="669"/>
        <v>15857137.221782666</v>
      </c>
      <c r="BV572" s="194">
        <f t="shared" si="669"/>
        <v>15877898.222515265</v>
      </c>
      <c r="BW572" s="194">
        <f t="shared" si="669"/>
        <v>15898686.404645454</v>
      </c>
      <c r="BX572" s="194">
        <f t="shared" si="669"/>
        <v>15919501.803760549</v>
      </c>
      <c r="BY572" s="194">
        <f t="shared" si="669"/>
        <v>15940344.455494463</v>
      </c>
      <c r="BZ572" s="194">
        <f t="shared" si="669"/>
        <v>15961214.395527765</v>
      </c>
      <c r="CA572" s="194">
        <f t="shared" si="669"/>
        <v>15982111.659587733</v>
      </c>
      <c r="CB572" s="194">
        <f t="shared" si="669"/>
        <v>16003036.283448428</v>
      </c>
      <c r="CC572" s="194">
        <f t="shared" si="669"/>
        <v>16023988.302930741</v>
      </c>
      <c r="CD572" s="194">
        <f t="shared" si="669"/>
        <v>16044967.753902469</v>
      </c>
      <c r="CG572" s="14"/>
      <c r="CH572" s="14"/>
    </row>
    <row r="573" spans="4:86" outlineLevel="1">
      <c r="D573">
        <v>16</v>
      </c>
      <c r="E573" s="51" t="str">
        <v>Datos EDGE</v>
      </c>
      <c r="J573" s="51" t="str">
        <v>megabytes</v>
      </c>
      <c r="R573" s="194">
        <f t="shared" ref="R573:AW573" si="670">R489</f>
        <v>0</v>
      </c>
      <c r="S573" s="194">
        <f t="shared" si="670"/>
        <v>2100000</v>
      </c>
      <c r="T573" s="194">
        <f t="shared" si="670"/>
        <v>6750000</v>
      </c>
      <c r="U573" s="194">
        <f t="shared" si="670"/>
        <v>43144535.880290836</v>
      </c>
      <c r="V573" s="194">
        <f t="shared" si="670"/>
        <v>232521903.84117573</v>
      </c>
      <c r="W573" s="194">
        <f t="shared" si="670"/>
        <v>401070983.11488169</v>
      </c>
      <c r="X573" s="194">
        <f t="shared" si="670"/>
        <v>558355217.67038548</v>
      </c>
      <c r="Y573" s="194">
        <f t="shared" si="670"/>
        <v>1080648623.5707202</v>
      </c>
      <c r="Z573" s="194">
        <f t="shared" si="670"/>
        <v>1845152915.63357</v>
      </c>
      <c r="AA573" s="194">
        <f t="shared" si="670"/>
        <v>2790926753.0576458</v>
      </c>
      <c r="AB573" s="194">
        <f t="shared" si="670"/>
        <v>2993431019.5772543</v>
      </c>
      <c r="AC573" s="194">
        <f t="shared" si="670"/>
        <v>2741012924.7695885</v>
      </c>
      <c r="AD573" s="194">
        <f t="shared" si="670"/>
        <v>2098274860.2908921</v>
      </c>
      <c r="AE573" s="194">
        <f t="shared" si="670"/>
        <v>1376400502.5098114</v>
      </c>
      <c r="AF573" s="194">
        <f t="shared" si="670"/>
        <v>790453867.73837709</v>
      </c>
      <c r="AG573" s="194">
        <f t="shared" si="670"/>
        <v>443745089.65717971</v>
      </c>
      <c r="AH573" s="194">
        <f t="shared" si="670"/>
        <v>241281117.31522515</v>
      </c>
      <c r="AI573" s="194">
        <f t="shared" si="670"/>
        <v>127030426.82712539</v>
      </c>
      <c r="AJ573" s="194">
        <f t="shared" si="670"/>
        <v>66035292.995303601</v>
      </c>
      <c r="AK573" s="194">
        <f t="shared" si="670"/>
        <v>34072496.084045798</v>
      </c>
      <c r="AL573" s="194">
        <f t="shared" si="670"/>
        <v>34635483.426132888</v>
      </c>
      <c r="AM573" s="194">
        <f t="shared" si="670"/>
        <v>34896064.216316864</v>
      </c>
      <c r="AN573" s="194">
        <f t="shared" si="670"/>
        <v>35150146.397487968</v>
      </c>
      <c r="AO573" s="194">
        <f t="shared" si="670"/>
        <v>35397504.294471778</v>
      </c>
      <c r="AP573" s="194">
        <f t="shared" si="670"/>
        <v>35637964.368924715</v>
      </c>
      <c r="AQ573" s="194">
        <f t="shared" si="670"/>
        <v>35871947.657573804</v>
      </c>
      <c r="AR573" s="194">
        <f t="shared" si="670"/>
        <v>36099913.105216414</v>
      </c>
      <c r="AS573" s="194">
        <f t="shared" si="670"/>
        <v>36321751.792506725</v>
      </c>
      <c r="AT573" s="194">
        <f t="shared" si="670"/>
        <v>36537251.830332458</v>
      </c>
      <c r="AU573" s="194">
        <f t="shared" si="670"/>
        <v>36746349.681738429</v>
      </c>
      <c r="AV573" s="194">
        <f t="shared" si="670"/>
        <v>36949019.471035339</v>
      </c>
      <c r="AW573" s="194">
        <f t="shared" si="670"/>
        <v>37145238.558368869</v>
      </c>
      <c r="AX573" s="194">
        <f t="shared" ref="AX573:CD573" si="671">AX489</f>
        <v>37334965.651498854</v>
      </c>
      <c r="AY573" s="194">
        <f t="shared" si="671"/>
        <v>37518167.885781035</v>
      </c>
      <c r="AZ573" s="194">
        <f t="shared" si="671"/>
        <v>37694855.679198653</v>
      </c>
      <c r="BA573" s="194">
        <f t="shared" si="671"/>
        <v>37865072.442760408</v>
      </c>
      <c r="BB573" s="194">
        <f t="shared" si="671"/>
        <v>38028848.885732859</v>
      </c>
      <c r="BC573" s="194">
        <f t="shared" si="671"/>
        <v>38186196.432610579</v>
      </c>
      <c r="BD573" s="194">
        <f t="shared" si="671"/>
        <v>38337135.316961348</v>
      </c>
      <c r="BE573" s="194">
        <f t="shared" si="671"/>
        <v>38481719.392691888</v>
      </c>
      <c r="BF573" s="194">
        <f t="shared" si="671"/>
        <v>38620035.638184868</v>
      </c>
      <c r="BG573" s="194">
        <f t="shared" si="671"/>
        <v>38752171.162185825</v>
      </c>
      <c r="BH573" s="194">
        <f t="shared" si="671"/>
        <v>38878199.798439234</v>
      </c>
      <c r="BI573" s="194">
        <f t="shared" si="671"/>
        <v>38995253.842527106</v>
      </c>
      <c r="BJ573" s="194">
        <f t="shared" si="671"/>
        <v>39076375.136120372</v>
      </c>
      <c r="BK573" s="194">
        <f t="shared" si="671"/>
        <v>39127535.988264233</v>
      </c>
      <c r="BL573" s="194">
        <f t="shared" si="671"/>
        <v>39178763.822895147</v>
      </c>
      <c r="BM573" s="194">
        <f t="shared" si="671"/>
        <v>39230058.727710128</v>
      </c>
      <c r="BN573" s="194">
        <f t="shared" si="671"/>
        <v>39281420.790521018</v>
      </c>
      <c r="BO573" s="194">
        <f t="shared" si="671"/>
        <v>39332850.099254593</v>
      </c>
      <c r="BP573" s="194">
        <f t="shared" si="671"/>
        <v>39384346.741952747</v>
      </c>
      <c r="BQ573" s="194">
        <f t="shared" si="671"/>
        <v>39435910.806772687</v>
      </c>
      <c r="BR573" s="194">
        <f t="shared" si="671"/>
        <v>39487542.381986998</v>
      </c>
      <c r="BS573" s="194">
        <f t="shared" si="671"/>
        <v>39539241.555983856</v>
      </c>
      <c r="BT573" s="194">
        <f t="shared" si="671"/>
        <v>39591008.417267159</v>
      </c>
      <c r="BU573" s="194">
        <f t="shared" si="671"/>
        <v>39642843.054456666</v>
      </c>
      <c r="BV573" s="194">
        <f t="shared" si="671"/>
        <v>39694745.55628816</v>
      </c>
      <c r="BW573" s="194">
        <f t="shared" si="671"/>
        <v>39746716.011613637</v>
      </c>
      <c r="BX573" s="194">
        <f t="shared" si="671"/>
        <v>39798754.509401374</v>
      </c>
      <c r="BY573" s="194">
        <f t="shared" si="671"/>
        <v>39850861.138736159</v>
      </c>
      <c r="BZ573" s="194">
        <f t="shared" si="671"/>
        <v>39903035.988819413</v>
      </c>
      <c r="CA573" s="194">
        <f t="shared" si="671"/>
        <v>39955279.14896933</v>
      </c>
      <c r="CB573" s="194">
        <f t="shared" si="671"/>
        <v>40007590.70862107</v>
      </c>
      <c r="CC573" s="194">
        <f t="shared" si="671"/>
        <v>40059970.757326849</v>
      </c>
      <c r="CD573" s="194">
        <f t="shared" si="671"/>
        <v>40112419.38475617</v>
      </c>
      <c r="CG573" s="14"/>
      <c r="CH573" s="14"/>
    </row>
    <row r="574" spans="4:86" outlineLevel="1">
      <c r="D574">
        <v>17</v>
      </c>
      <c r="E574" s="51" t="str">
        <v>Datos Release 99</v>
      </c>
      <c r="J574" s="51" t="str">
        <v>megabytes</v>
      </c>
      <c r="R574" s="194">
        <f t="shared" ref="R574:AW574" si="672">R490</f>
        <v>0</v>
      </c>
      <c r="S574" s="194">
        <f t="shared" si="672"/>
        <v>2250000</v>
      </c>
      <c r="T574" s="194">
        <f t="shared" si="672"/>
        <v>14625000</v>
      </c>
      <c r="U574" s="194">
        <f t="shared" si="672"/>
        <v>99564313.569901928</v>
      </c>
      <c r="V574" s="194">
        <f t="shared" si="672"/>
        <v>478721566.73183233</v>
      </c>
      <c r="W574" s="194">
        <f t="shared" si="672"/>
        <v>1253346822.2340052</v>
      </c>
      <c r="X574" s="194">
        <f t="shared" si="672"/>
        <v>2093832066.2639453</v>
      </c>
      <c r="Y574" s="194">
        <f t="shared" si="672"/>
        <v>2026216169.1951001</v>
      </c>
      <c r="Z574" s="194">
        <f t="shared" si="672"/>
        <v>1845152915.63357</v>
      </c>
      <c r="AA574" s="194">
        <f t="shared" si="672"/>
        <v>4186390129.5864687</v>
      </c>
      <c r="AB574" s="194">
        <f t="shared" si="672"/>
        <v>5986862039.1545086</v>
      </c>
      <c r="AC574" s="194">
        <f t="shared" si="672"/>
        <v>10964051699.078354</v>
      </c>
      <c r="AD574" s="194">
        <f t="shared" si="672"/>
        <v>16786198882.327137</v>
      </c>
      <c r="AE574" s="194">
        <f t="shared" si="672"/>
        <v>17617926432.125587</v>
      </c>
      <c r="AF574" s="194">
        <f t="shared" si="672"/>
        <v>15176714260.576839</v>
      </c>
      <c r="AG574" s="194">
        <f t="shared" si="672"/>
        <v>14199842869.029751</v>
      </c>
      <c r="AH574" s="194">
        <f t="shared" si="672"/>
        <v>12353593206.539528</v>
      </c>
      <c r="AI574" s="194">
        <f t="shared" si="672"/>
        <v>9755936780.3232288</v>
      </c>
      <c r="AJ574" s="194">
        <f t="shared" si="672"/>
        <v>6762014002.7190886</v>
      </c>
      <c r="AK574" s="194">
        <f t="shared" si="672"/>
        <v>3489023599.0062895</v>
      </c>
      <c r="AL574" s="194">
        <f t="shared" si="672"/>
        <v>3546673502.8360076</v>
      </c>
      <c r="AM574" s="194">
        <f t="shared" si="672"/>
        <v>3573356975.7508473</v>
      </c>
      <c r="AN574" s="194">
        <f t="shared" si="672"/>
        <v>3599374991.1027679</v>
      </c>
      <c r="AO574" s="194">
        <f t="shared" si="672"/>
        <v>3624704439.7539101</v>
      </c>
      <c r="AP574" s="194">
        <f t="shared" si="672"/>
        <v>3649327551.3778906</v>
      </c>
      <c r="AQ574" s="194">
        <f t="shared" si="672"/>
        <v>3673287440.1355572</v>
      </c>
      <c r="AR574" s="194">
        <f t="shared" si="672"/>
        <v>3696631101.9741607</v>
      </c>
      <c r="AS574" s="194">
        <f t="shared" si="672"/>
        <v>3719347383.5526886</v>
      </c>
      <c r="AT574" s="194">
        <f t="shared" si="672"/>
        <v>3741414587.426044</v>
      </c>
      <c r="AU574" s="194">
        <f t="shared" si="672"/>
        <v>3762826207.4100151</v>
      </c>
      <c r="AV574" s="194">
        <f t="shared" si="672"/>
        <v>3783579593.8340187</v>
      </c>
      <c r="AW574" s="194">
        <f t="shared" si="672"/>
        <v>3803672428.3769722</v>
      </c>
      <c r="AX574" s="194">
        <f t="shared" ref="AX574:CD574" si="673">AX490</f>
        <v>3823100482.7134829</v>
      </c>
      <c r="AY574" s="194">
        <f t="shared" si="673"/>
        <v>3841860391.5039783</v>
      </c>
      <c r="AZ574" s="194">
        <f t="shared" si="673"/>
        <v>3859953221.549942</v>
      </c>
      <c r="BA574" s="194">
        <f t="shared" si="673"/>
        <v>3877383418.1386662</v>
      </c>
      <c r="BB574" s="194">
        <f t="shared" si="673"/>
        <v>3894154125.8990445</v>
      </c>
      <c r="BC574" s="194">
        <f t="shared" si="673"/>
        <v>3910266514.6993232</v>
      </c>
      <c r="BD574" s="194">
        <f t="shared" si="673"/>
        <v>3925722656.4568424</v>
      </c>
      <c r="BE574" s="194">
        <f t="shared" si="673"/>
        <v>3940528065.8116488</v>
      </c>
      <c r="BF574" s="194">
        <f t="shared" si="673"/>
        <v>3954691649.3501306</v>
      </c>
      <c r="BG574" s="194">
        <f t="shared" si="673"/>
        <v>3968222327.0078282</v>
      </c>
      <c r="BH574" s="194">
        <f t="shared" si="673"/>
        <v>3981127659.3601775</v>
      </c>
      <c r="BI574" s="194">
        <f t="shared" si="673"/>
        <v>3993113993.4747753</v>
      </c>
      <c r="BJ574" s="194">
        <f t="shared" si="673"/>
        <v>4001420813.9387259</v>
      </c>
      <c r="BK574" s="194">
        <f t="shared" si="673"/>
        <v>4006659685.1982574</v>
      </c>
      <c r="BL574" s="194">
        <f t="shared" si="673"/>
        <v>4011905415.4644628</v>
      </c>
      <c r="BM574" s="194">
        <f t="shared" si="673"/>
        <v>4017158013.7175174</v>
      </c>
      <c r="BN574" s="194">
        <f t="shared" si="673"/>
        <v>4022417488.9493523</v>
      </c>
      <c r="BO574" s="194">
        <f t="shared" si="673"/>
        <v>4027683850.1636701</v>
      </c>
      <c r="BP574" s="194">
        <f t="shared" si="673"/>
        <v>4032957106.3759613</v>
      </c>
      <c r="BQ574" s="194">
        <f t="shared" si="673"/>
        <v>4038237266.613523</v>
      </c>
      <c r="BR574" s="194">
        <f t="shared" si="673"/>
        <v>4043524339.9154687</v>
      </c>
      <c r="BS574" s="194">
        <f t="shared" si="673"/>
        <v>4048818335.332747</v>
      </c>
      <c r="BT574" s="194">
        <f t="shared" si="673"/>
        <v>4054119261.9281573</v>
      </c>
      <c r="BU574" s="194">
        <f t="shared" si="673"/>
        <v>4059427128.7763624</v>
      </c>
      <c r="BV574" s="194">
        <f t="shared" si="673"/>
        <v>4064741944.9639077</v>
      </c>
      <c r="BW574" s="194">
        <f t="shared" si="673"/>
        <v>4070063719.5892363</v>
      </c>
      <c r="BX574" s="194">
        <f t="shared" si="673"/>
        <v>4075392461.7627006</v>
      </c>
      <c r="BY574" s="194">
        <f t="shared" si="673"/>
        <v>4080728180.6065826</v>
      </c>
      <c r="BZ574" s="194">
        <f t="shared" si="673"/>
        <v>4086070885.2551079</v>
      </c>
      <c r="CA574" s="194">
        <f t="shared" si="673"/>
        <v>4091420584.8544598</v>
      </c>
      <c r="CB574" s="194">
        <f t="shared" si="673"/>
        <v>4096777288.5627975</v>
      </c>
      <c r="CC574" s="194">
        <f t="shared" si="673"/>
        <v>4102141005.5502696</v>
      </c>
      <c r="CD574" s="194">
        <f t="shared" si="673"/>
        <v>4107511744.999032</v>
      </c>
      <c r="CG574" s="14"/>
      <c r="CH574" s="14"/>
    </row>
    <row r="575" spans="4:86" outlineLevel="1">
      <c r="D575">
        <v>18</v>
      </c>
      <c r="E575" s="51" t="str">
        <v>Datos - HSDPA</v>
      </c>
      <c r="J575" s="51" t="str">
        <v>megabytes</v>
      </c>
      <c r="R575" s="194">
        <f t="shared" ref="R575:AW575" si="674">R491</f>
        <v>0</v>
      </c>
      <c r="S575" s="194">
        <f t="shared" si="674"/>
        <v>0</v>
      </c>
      <c r="T575" s="194">
        <f t="shared" si="674"/>
        <v>0</v>
      </c>
      <c r="U575" s="194">
        <f t="shared" si="674"/>
        <v>14104944.422402773</v>
      </c>
      <c r="V575" s="194">
        <f t="shared" si="674"/>
        <v>523174283.64264536</v>
      </c>
      <c r="W575" s="194">
        <f t="shared" si="674"/>
        <v>2769896477.1371512</v>
      </c>
      <c r="X575" s="194">
        <f t="shared" si="674"/>
        <v>9492038700.396553</v>
      </c>
      <c r="Y575" s="194">
        <f t="shared" si="674"/>
        <v>25834256157.237526</v>
      </c>
      <c r="Z575" s="194">
        <f t="shared" si="674"/>
        <v>70890775018.641754</v>
      </c>
      <c r="AA575" s="194">
        <f t="shared" si="674"/>
        <v>176972665411.38531</v>
      </c>
      <c r="AB575" s="194">
        <f t="shared" si="674"/>
        <v>333827427303.25531</v>
      </c>
      <c r="AC575" s="194">
        <f t="shared" si="674"/>
        <v>546585387328.30359</v>
      </c>
      <c r="AD575" s="194">
        <f t="shared" si="674"/>
        <v>696648236365.17896</v>
      </c>
      <c r="AE575" s="194">
        <f t="shared" si="674"/>
        <v>778946336385.37769</v>
      </c>
      <c r="AF575" s="194">
        <f t="shared" si="674"/>
        <v>770921752666.56177</v>
      </c>
      <c r="AG575" s="194">
        <f t="shared" si="674"/>
        <v>771943395418.52612</v>
      </c>
      <c r="AH575" s="194">
        <f t="shared" si="674"/>
        <v>750502502597.83484</v>
      </c>
      <c r="AI575" s="194">
        <f t="shared" si="674"/>
        <v>737885451223.52783</v>
      </c>
      <c r="AJ575" s="194">
        <f t="shared" si="674"/>
        <v>683899134376.37134</v>
      </c>
      <c r="AK575" s="194">
        <f t="shared" si="674"/>
        <v>649441196684.68066</v>
      </c>
      <c r="AL575" s="194">
        <f t="shared" si="674"/>
        <v>660172056327.64551</v>
      </c>
      <c r="AM575" s="194">
        <f t="shared" si="674"/>
        <v>665138874719.60266</v>
      </c>
      <c r="AN575" s="194">
        <f t="shared" si="674"/>
        <v>669981825919.56714</v>
      </c>
      <c r="AO575" s="194">
        <f t="shared" si="674"/>
        <v>674696608430.07983</v>
      </c>
      <c r="AP575" s="194">
        <f t="shared" si="674"/>
        <v>679279914511.39514</v>
      </c>
      <c r="AQ575" s="194">
        <f t="shared" si="674"/>
        <v>683739769363.52124</v>
      </c>
      <c r="AR575" s="194">
        <f t="shared" si="674"/>
        <v>688084920735.89465</v>
      </c>
      <c r="AS575" s="194">
        <f t="shared" si="674"/>
        <v>692313292563.69971</v>
      </c>
      <c r="AT575" s="194">
        <f t="shared" si="674"/>
        <v>696420846119.67981</v>
      </c>
      <c r="AU575" s="194">
        <f t="shared" si="674"/>
        <v>700406370353.25293</v>
      </c>
      <c r="AV575" s="194">
        <f t="shared" si="674"/>
        <v>704269372059.03186</v>
      </c>
      <c r="AW575" s="194">
        <f t="shared" si="674"/>
        <v>708009419708.48877</v>
      </c>
      <c r="AX575" s="194">
        <f t="shared" ref="AX575:CD575" si="675">AX491</f>
        <v>711625726247.98938</v>
      </c>
      <c r="AY575" s="194">
        <f t="shared" si="675"/>
        <v>715117665258.68127</v>
      </c>
      <c r="AZ575" s="194">
        <f t="shared" si="675"/>
        <v>718485435313.26331</v>
      </c>
      <c r="BA575" s="194">
        <f t="shared" si="675"/>
        <v>721729863850.30566</v>
      </c>
      <c r="BB575" s="194">
        <f t="shared" si="675"/>
        <v>724851536205.93298</v>
      </c>
      <c r="BC575" s="194">
        <f t="shared" si="675"/>
        <v>727850670137.52405</v>
      </c>
      <c r="BD575" s="194">
        <f t="shared" si="675"/>
        <v>730727651308.41382</v>
      </c>
      <c r="BE575" s="194">
        <f t="shared" si="675"/>
        <v>733483506204.76099</v>
      </c>
      <c r="BF575" s="194">
        <f t="shared" si="675"/>
        <v>736119892684.11719</v>
      </c>
      <c r="BG575" s="194">
        <f t="shared" si="675"/>
        <v>738638471088.82397</v>
      </c>
      <c r="BH575" s="194">
        <f t="shared" si="675"/>
        <v>741040648732.13672</v>
      </c>
      <c r="BI575" s="194">
        <f t="shared" si="675"/>
        <v>743271765533.25671</v>
      </c>
      <c r="BJ575" s="194">
        <f t="shared" si="675"/>
        <v>744817983628.28174</v>
      </c>
      <c r="BK575" s="194">
        <f t="shared" si="675"/>
        <v>745793138631.82935</v>
      </c>
      <c r="BL575" s="194">
        <f t="shared" si="675"/>
        <v>746769570359.76038</v>
      </c>
      <c r="BM575" s="194">
        <f t="shared" si="675"/>
        <v>747747280483.62964</v>
      </c>
      <c r="BN575" s="194">
        <f t="shared" si="675"/>
        <v>748726270677.18103</v>
      </c>
      <c r="BO575" s="194">
        <f t="shared" si="675"/>
        <v>749706542616.34888</v>
      </c>
      <c r="BP575" s="194">
        <f t="shared" si="675"/>
        <v>750688097979.26208</v>
      </c>
      <c r="BQ575" s="194">
        <f t="shared" si="675"/>
        <v>751670938446.24707</v>
      </c>
      <c r="BR575" s="194">
        <f t="shared" si="675"/>
        <v>752655065699.82971</v>
      </c>
      <c r="BS575" s="194">
        <f t="shared" si="675"/>
        <v>753640481424.73901</v>
      </c>
      <c r="BT575" s="194">
        <f t="shared" si="675"/>
        <v>754627187307.90979</v>
      </c>
      <c r="BU575" s="194">
        <f t="shared" si="675"/>
        <v>755615185038.48486</v>
      </c>
      <c r="BV575" s="194">
        <f t="shared" si="675"/>
        <v>756604476307.81921</v>
      </c>
      <c r="BW575" s="194">
        <f t="shared" si="675"/>
        <v>757595062809.4823</v>
      </c>
      <c r="BX575" s="194">
        <f t="shared" si="675"/>
        <v>758586946239.26038</v>
      </c>
      <c r="BY575" s="194">
        <f t="shared" si="675"/>
        <v>759580128295.16003</v>
      </c>
      <c r="BZ575" s="194">
        <f t="shared" si="675"/>
        <v>760574610677.4115</v>
      </c>
      <c r="CA575" s="194">
        <f t="shared" si="675"/>
        <v>761570395088.47021</v>
      </c>
      <c r="CB575" s="194">
        <f t="shared" si="675"/>
        <v>762567483233.02124</v>
      </c>
      <c r="CC575" s="194">
        <f t="shared" si="675"/>
        <v>763565876817.98132</v>
      </c>
      <c r="CD575" s="194">
        <f t="shared" si="675"/>
        <v>764565577552.50171</v>
      </c>
      <c r="CG575" s="14"/>
      <c r="CH575" s="14"/>
    </row>
    <row r="576" spans="4:86" outlineLevel="1">
      <c r="D576">
        <v>19</v>
      </c>
      <c r="E576" s="51" t="str">
        <v>Datos - HSUPA</v>
      </c>
      <c r="J576" s="51" t="str">
        <v>megabytes</v>
      </c>
      <c r="R576" s="194">
        <f t="shared" ref="R576:AW576" si="676">R492</f>
        <v>0</v>
      </c>
      <c r="S576" s="194">
        <f t="shared" si="676"/>
        <v>0</v>
      </c>
      <c r="T576" s="194">
        <f t="shared" si="676"/>
        <v>0</v>
      </c>
      <c r="U576" s="194">
        <f t="shared" si="676"/>
        <v>2489107.8392475485</v>
      </c>
      <c r="V576" s="194">
        <f t="shared" si="676"/>
        <v>92324873.583996266</v>
      </c>
      <c r="W576" s="194">
        <f t="shared" si="676"/>
        <v>488805260.67126215</v>
      </c>
      <c r="X576" s="194">
        <f t="shared" si="676"/>
        <v>1675065653.0111566</v>
      </c>
      <c r="Y576" s="194">
        <f t="shared" si="676"/>
        <v>4558986380.6889763</v>
      </c>
      <c r="Z576" s="194">
        <f t="shared" si="676"/>
        <v>12510136767.995607</v>
      </c>
      <c r="AA576" s="194">
        <f t="shared" si="676"/>
        <v>31230470366.715061</v>
      </c>
      <c r="AB576" s="194">
        <f t="shared" si="676"/>
        <v>58910722465.280357</v>
      </c>
      <c r="AC576" s="194">
        <f t="shared" si="676"/>
        <v>96456244822.64183</v>
      </c>
      <c r="AD576" s="194">
        <f t="shared" si="676"/>
        <v>122937924064.44339</v>
      </c>
      <c r="AE576" s="194">
        <f t="shared" si="676"/>
        <v>137461118185.65491</v>
      </c>
      <c r="AF576" s="194">
        <f t="shared" si="676"/>
        <v>136045015176.4521</v>
      </c>
      <c r="AG576" s="194">
        <f t="shared" si="676"/>
        <v>136225305073.85759</v>
      </c>
      <c r="AH576" s="194">
        <f t="shared" si="676"/>
        <v>132441618105.50029</v>
      </c>
      <c r="AI576" s="194">
        <f t="shared" si="676"/>
        <v>130215079627.68141</v>
      </c>
      <c r="AJ576" s="194">
        <f t="shared" si="676"/>
        <v>120688082537.00671</v>
      </c>
      <c r="AK576" s="194">
        <f t="shared" si="676"/>
        <v>114607270003.17896</v>
      </c>
      <c r="AL576" s="194">
        <f t="shared" si="676"/>
        <v>116500951116.64334</v>
      </c>
      <c r="AM576" s="194">
        <f t="shared" si="676"/>
        <v>117377448479.9299</v>
      </c>
      <c r="AN576" s="194">
        <f t="shared" si="676"/>
        <v>118232086926.98245</v>
      </c>
      <c r="AO576" s="194">
        <f t="shared" si="676"/>
        <v>119064107370.0141</v>
      </c>
      <c r="AP576" s="194">
        <f t="shared" si="676"/>
        <v>119872926090.24623</v>
      </c>
      <c r="AQ576" s="194">
        <f t="shared" si="676"/>
        <v>120659959299.44496</v>
      </c>
      <c r="AR576" s="194">
        <f t="shared" si="676"/>
        <v>121426750718.09908</v>
      </c>
      <c r="AS576" s="194">
        <f t="shared" si="676"/>
        <v>122172933981.82939</v>
      </c>
      <c r="AT576" s="194">
        <f t="shared" si="676"/>
        <v>122897796374.06117</v>
      </c>
      <c r="AU576" s="194">
        <f t="shared" si="676"/>
        <v>123601124179.98582</v>
      </c>
      <c r="AV576" s="194">
        <f t="shared" si="676"/>
        <v>124282830363.35858</v>
      </c>
      <c r="AW576" s="194">
        <f t="shared" si="676"/>
        <v>124942838772.08627</v>
      </c>
      <c r="AX576" s="194">
        <f t="shared" ref="AX576:CD576" si="677">AX492</f>
        <v>125581010514.35109</v>
      </c>
      <c r="AY576" s="194">
        <f t="shared" si="677"/>
        <v>126197235045.64966</v>
      </c>
      <c r="AZ576" s="194">
        <f t="shared" si="677"/>
        <v>126791547408.22296</v>
      </c>
      <c r="BA576" s="194">
        <f t="shared" si="677"/>
        <v>127364093620.6422</v>
      </c>
      <c r="BB576" s="194">
        <f t="shared" si="677"/>
        <v>127914976977.51759</v>
      </c>
      <c r="BC576" s="194">
        <f t="shared" si="677"/>
        <v>128444235906.62192</v>
      </c>
      <c r="BD576" s="194">
        <f t="shared" si="677"/>
        <v>128951938466.1907</v>
      </c>
      <c r="BE576" s="194">
        <f t="shared" si="677"/>
        <v>129438265800.84019</v>
      </c>
      <c r="BF576" s="194">
        <f t="shared" si="677"/>
        <v>129903510473.66776</v>
      </c>
      <c r="BG576" s="194">
        <f t="shared" si="677"/>
        <v>130347965486.26309</v>
      </c>
      <c r="BH576" s="194">
        <f t="shared" si="677"/>
        <v>130771879188.02414</v>
      </c>
      <c r="BI576" s="194">
        <f t="shared" si="677"/>
        <v>131165605682.33943</v>
      </c>
      <c r="BJ576" s="194">
        <f t="shared" si="677"/>
        <v>131438467699.10857</v>
      </c>
      <c r="BK576" s="194">
        <f t="shared" si="677"/>
        <v>131610553876.20522</v>
      </c>
      <c r="BL576" s="194">
        <f t="shared" si="677"/>
        <v>131782865357.6048</v>
      </c>
      <c r="BM576" s="194">
        <f t="shared" si="677"/>
        <v>131955402438.28761</v>
      </c>
      <c r="BN576" s="194">
        <f t="shared" si="677"/>
        <v>132128165413.62019</v>
      </c>
      <c r="BO576" s="194">
        <f t="shared" si="677"/>
        <v>132301154579.35571</v>
      </c>
      <c r="BP576" s="194">
        <f t="shared" si="677"/>
        <v>132474370231.63452</v>
      </c>
      <c r="BQ576" s="194">
        <f t="shared" si="677"/>
        <v>132647812666.9848</v>
      </c>
      <c r="BR576" s="194">
        <f t="shared" si="677"/>
        <v>132821482182.32292</v>
      </c>
      <c r="BS576" s="194">
        <f t="shared" si="677"/>
        <v>132995379074.95398</v>
      </c>
      <c r="BT576" s="194">
        <f t="shared" si="677"/>
        <v>133169503642.57233</v>
      </c>
      <c r="BU576" s="194">
        <f t="shared" si="677"/>
        <v>133343856183.26205</v>
      </c>
      <c r="BV576" s="194">
        <f t="shared" si="677"/>
        <v>133518436995.49754</v>
      </c>
      <c r="BW576" s="194">
        <f t="shared" si="677"/>
        <v>133693246378.14397</v>
      </c>
      <c r="BX576" s="194">
        <f t="shared" si="677"/>
        <v>133868284630.45773</v>
      </c>
      <c r="BY576" s="194">
        <f t="shared" si="677"/>
        <v>134043552052.0871</v>
      </c>
      <c r="BZ576" s="194">
        <f t="shared" si="677"/>
        <v>134219048943.07263</v>
      </c>
      <c r="CA576" s="194">
        <f t="shared" si="677"/>
        <v>134394775603.8477</v>
      </c>
      <c r="CB576" s="194">
        <f t="shared" si="677"/>
        <v>134570732335.23907</v>
      </c>
      <c r="CC576" s="194">
        <f t="shared" si="677"/>
        <v>134746919438.46732</v>
      </c>
      <c r="CD576" s="194">
        <f t="shared" si="677"/>
        <v>134923337215.14738</v>
      </c>
      <c r="CG576" s="14"/>
      <c r="CH576" s="14"/>
    </row>
    <row r="577" spans="1:88" outlineLevel="1">
      <c r="D577">
        <v>20</v>
      </c>
      <c r="E577" s="51" t="str">
        <v>Datos - LTE</v>
      </c>
      <c r="J577" s="51" t="str">
        <v>megabytes</v>
      </c>
      <c r="R577" s="194">
        <f t="shared" ref="R577:AW577" si="678">R493</f>
        <v>0</v>
      </c>
      <c r="S577" s="194">
        <f t="shared" si="678"/>
        <v>0</v>
      </c>
      <c r="T577" s="194">
        <f t="shared" si="678"/>
        <v>0</v>
      </c>
      <c r="U577" s="194">
        <f t="shared" si="678"/>
        <v>0</v>
      </c>
      <c r="V577" s="194">
        <f t="shared" si="678"/>
        <v>0</v>
      </c>
      <c r="W577" s="194">
        <f t="shared" si="678"/>
        <v>0</v>
      </c>
      <c r="X577" s="194">
        <f t="shared" si="678"/>
        <v>0</v>
      </c>
      <c r="Y577" s="194">
        <f t="shared" si="678"/>
        <v>0</v>
      </c>
      <c r="Z577" s="194">
        <f t="shared" si="678"/>
        <v>4612882289.0839252</v>
      </c>
      <c r="AA577" s="194">
        <f t="shared" si="678"/>
        <v>62795851943.797035</v>
      </c>
      <c r="AB577" s="194">
        <f t="shared" si="678"/>
        <v>195770388680.35242</v>
      </c>
      <c r="AC577" s="194">
        <f t="shared" si="678"/>
        <v>438562067963.13416</v>
      </c>
      <c r="AD577" s="194">
        <f t="shared" si="678"/>
        <v>839309944116.35681</v>
      </c>
      <c r="AE577" s="194">
        <f t="shared" si="678"/>
        <v>1266288462309.0264</v>
      </c>
      <c r="AF577" s="194">
        <f t="shared" si="678"/>
        <v>1606202259244.3823</v>
      </c>
      <c r="AG577" s="194">
        <f t="shared" si="678"/>
        <v>1916978787319.0166</v>
      </c>
      <c r="AH577" s="194">
        <f t="shared" si="678"/>
        <v>2192762794160.7661</v>
      </c>
      <c r="AI577" s="194">
        <f t="shared" si="678"/>
        <v>2373944616545.3188</v>
      </c>
      <c r="AJ577" s="194">
        <f t="shared" si="678"/>
        <v>2569565321033.2539</v>
      </c>
      <c r="AK577" s="194">
        <f t="shared" si="678"/>
        <v>2721438407224.9058</v>
      </c>
      <c r="AL577" s="194">
        <f t="shared" si="678"/>
        <v>2766405332212.0859</v>
      </c>
      <c r="AM577" s="194">
        <f t="shared" si="678"/>
        <v>2787218441085.6606</v>
      </c>
      <c r="AN577" s="194">
        <f t="shared" si="678"/>
        <v>2807512493060.1592</v>
      </c>
      <c r="AO577" s="194">
        <f t="shared" si="678"/>
        <v>2827269463008.0498</v>
      </c>
      <c r="AP577" s="194">
        <f t="shared" si="678"/>
        <v>2846475490074.7549</v>
      </c>
      <c r="AQ577" s="194">
        <f t="shared" si="678"/>
        <v>2865164203305.7349</v>
      </c>
      <c r="AR577" s="194">
        <f t="shared" si="678"/>
        <v>2883372259539.8452</v>
      </c>
      <c r="AS577" s="194">
        <f t="shared" si="678"/>
        <v>2901090959171.0972</v>
      </c>
      <c r="AT577" s="194">
        <f t="shared" si="678"/>
        <v>2918303378192.3145</v>
      </c>
      <c r="AU577" s="194">
        <f t="shared" si="678"/>
        <v>2935004441779.812</v>
      </c>
      <c r="AV577" s="194">
        <f t="shared" si="678"/>
        <v>2951192083190.5347</v>
      </c>
      <c r="AW577" s="194">
        <f t="shared" si="678"/>
        <v>2966864494134.0386</v>
      </c>
      <c r="AX577" s="194">
        <f t="shared" ref="AX577:CD577" si="679">AX493</f>
        <v>2982018376516.5166</v>
      </c>
      <c r="AY577" s="194">
        <f t="shared" si="679"/>
        <v>2996651105373.103</v>
      </c>
      <c r="AZ577" s="194">
        <f t="shared" si="679"/>
        <v>3010763512808.9546</v>
      </c>
      <c r="BA577" s="194">
        <f t="shared" si="679"/>
        <v>3024359066148.1597</v>
      </c>
      <c r="BB577" s="194">
        <f t="shared" si="679"/>
        <v>3037440218201.2549</v>
      </c>
      <c r="BC577" s="194">
        <f t="shared" si="679"/>
        <v>3050007881465.4722</v>
      </c>
      <c r="BD577" s="194">
        <f t="shared" si="679"/>
        <v>3062063672036.3369</v>
      </c>
      <c r="BE577" s="194">
        <f t="shared" si="679"/>
        <v>3073611891333.0864</v>
      </c>
      <c r="BF577" s="194">
        <f t="shared" si="679"/>
        <v>3084659486493.1016</v>
      </c>
      <c r="BG577" s="194">
        <f t="shared" si="679"/>
        <v>3095213415066.106</v>
      </c>
      <c r="BH577" s="194">
        <f t="shared" si="679"/>
        <v>3105279574300.9385</v>
      </c>
      <c r="BI577" s="194">
        <f t="shared" si="679"/>
        <v>3114628914910.3247</v>
      </c>
      <c r="BJ577" s="194">
        <f t="shared" si="679"/>
        <v>3121108234872.2065</v>
      </c>
      <c r="BK577" s="194">
        <f t="shared" si="679"/>
        <v>3125194554454.6406</v>
      </c>
      <c r="BL577" s="194">
        <f t="shared" si="679"/>
        <v>3129286224062.2813</v>
      </c>
      <c r="BM577" s="194">
        <f t="shared" si="679"/>
        <v>3133383250699.6636</v>
      </c>
      <c r="BN577" s="194">
        <f t="shared" si="679"/>
        <v>3137485641380.4946</v>
      </c>
      <c r="BO577" s="194">
        <f t="shared" si="679"/>
        <v>3141593403127.6626</v>
      </c>
      <c r="BP577" s="194">
        <f t="shared" si="679"/>
        <v>3145706542973.25</v>
      </c>
      <c r="BQ577" s="194">
        <f t="shared" si="679"/>
        <v>3149825067958.5479</v>
      </c>
      <c r="BR577" s="194">
        <f t="shared" si="679"/>
        <v>3153948985134.0659</v>
      </c>
      <c r="BS577" s="194">
        <f t="shared" si="679"/>
        <v>3158078301559.543</v>
      </c>
      <c r="BT577" s="194">
        <f t="shared" si="679"/>
        <v>3162213024303.9629</v>
      </c>
      <c r="BU577" s="194">
        <f t="shared" si="679"/>
        <v>3166353160445.5625</v>
      </c>
      <c r="BV577" s="194">
        <f t="shared" si="679"/>
        <v>3170498717071.8481</v>
      </c>
      <c r="BW577" s="194">
        <f t="shared" si="679"/>
        <v>3174649701279.6045</v>
      </c>
      <c r="BX577" s="194">
        <f t="shared" si="679"/>
        <v>3178806120174.9067</v>
      </c>
      <c r="BY577" s="194">
        <f t="shared" si="679"/>
        <v>3182967980873.1343</v>
      </c>
      <c r="BZ577" s="194">
        <f t="shared" si="679"/>
        <v>3187135290498.9844</v>
      </c>
      <c r="CA577" s="194">
        <f t="shared" si="679"/>
        <v>3191308056186.4785</v>
      </c>
      <c r="CB577" s="194">
        <f t="shared" si="679"/>
        <v>3195486285078.9819</v>
      </c>
      <c r="CC577" s="194">
        <f t="shared" si="679"/>
        <v>3199669984329.2104</v>
      </c>
      <c r="CD577" s="194">
        <f t="shared" si="679"/>
        <v>3203859161099.2446</v>
      </c>
      <c r="CG577" s="14"/>
      <c r="CH577" s="14"/>
    </row>
    <row r="578" spans="1:88" outlineLevel="1">
      <c r="D578">
        <v>21</v>
      </c>
      <c r="E578" s="51" t="str">
        <v>Llamadas en tránsito Local</v>
      </c>
      <c r="J578" s="51" t="str">
        <v>minutos</v>
      </c>
      <c r="R578" s="244">
        <f t="shared" ref="R578:AW578" si="680">R369</f>
        <v>0</v>
      </c>
      <c r="S578" s="244">
        <f t="shared" si="680"/>
        <v>0</v>
      </c>
      <c r="T578" s="244">
        <f t="shared" si="680"/>
        <v>0</v>
      </c>
      <c r="U578" s="244">
        <f t="shared" si="680"/>
        <v>0</v>
      </c>
      <c r="V578" s="244">
        <f t="shared" si="680"/>
        <v>0</v>
      </c>
      <c r="W578" s="244">
        <f t="shared" si="680"/>
        <v>0</v>
      </c>
      <c r="X578" s="244">
        <f t="shared" si="680"/>
        <v>0</v>
      </c>
      <c r="Y578" s="244">
        <f t="shared" si="680"/>
        <v>0</v>
      </c>
      <c r="Z578" s="244">
        <f t="shared" si="680"/>
        <v>0</v>
      </c>
      <c r="AA578" s="244">
        <f t="shared" si="680"/>
        <v>0</v>
      </c>
      <c r="AB578" s="244">
        <f t="shared" si="680"/>
        <v>0</v>
      </c>
      <c r="AC578" s="244">
        <f t="shared" si="680"/>
        <v>0</v>
      </c>
      <c r="AD578" s="244">
        <f t="shared" si="680"/>
        <v>0</v>
      </c>
      <c r="AE578" s="244">
        <f t="shared" si="680"/>
        <v>0</v>
      </c>
      <c r="AF578" s="244">
        <f t="shared" si="680"/>
        <v>0</v>
      </c>
      <c r="AG578" s="244">
        <f t="shared" si="680"/>
        <v>0</v>
      </c>
      <c r="AH578" s="244">
        <f t="shared" si="680"/>
        <v>0</v>
      </c>
      <c r="AI578" s="244">
        <f t="shared" si="680"/>
        <v>0</v>
      </c>
      <c r="AJ578" s="244">
        <f t="shared" si="680"/>
        <v>0</v>
      </c>
      <c r="AK578" s="244">
        <f t="shared" si="680"/>
        <v>0</v>
      </c>
      <c r="AL578" s="244">
        <f t="shared" si="680"/>
        <v>0</v>
      </c>
      <c r="AM578" s="244">
        <f t="shared" si="680"/>
        <v>0</v>
      </c>
      <c r="AN578" s="244">
        <f t="shared" si="680"/>
        <v>0</v>
      </c>
      <c r="AO578" s="244">
        <f t="shared" si="680"/>
        <v>0</v>
      </c>
      <c r="AP578" s="244">
        <f t="shared" si="680"/>
        <v>0</v>
      </c>
      <c r="AQ578" s="244">
        <f t="shared" si="680"/>
        <v>0</v>
      </c>
      <c r="AR578" s="244">
        <f t="shared" si="680"/>
        <v>0</v>
      </c>
      <c r="AS578" s="244">
        <f t="shared" si="680"/>
        <v>0</v>
      </c>
      <c r="AT578" s="244">
        <f t="shared" si="680"/>
        <v>0</v>
      </c>
      <c r="AU578" s="244">
        <f t="shared" si="680"/>
        <v>0</v>
      </c>
      <c r="AV578" s="244">
        <f t="shared" si="680"/>
        <v>0</v>
      </c>
      <c r="AW578" s="244">
        <f t="shared" si="680"/>
        <v>0</v>
      </c>
      <c r="AX578" s="244">
        <f t="shared" ref="AX578:CD578" si="681">AX369</f>
        <v>0</v>
      </c>
      <c r="AY578" s="244">
        <f t="shared" si="681"/>
        <v>0</v>
      </c>
      <c r="AZ578" s="244">
        <f t="shared" si="681"/>
        <v>0</v>
      </c>
      <c r="BA578" s="244">
        <f t="shared" si="681"/>
        <v>0</v>
      </c>
      <c r="BB578" s="244">
        <f t="shared" si="681"/>
        <v>0</v>
      </c>
      <c r="BC578" s="244">
        <f t="shared" si="681"/>
        <v>0</v>
      </c>
      <c r="BD578" s="244">
        <f t="shared" si="681"/>
        <v>0</v>
      </c>
      <c r="BE578" s="244">
        <f t="shared" si="681"/>
        <v>0</v>
      </c>
      <c r="BF578" s="244">
        <f t="shared" si="681"/>
        <v>0</v>
      </c>
      <c r="BG578" s="244">
        <f t="shared" si="681"/>
        <v>0</v>
      </c>
      <c r="BH578" s="244">
        <f t="shared" si="681"/>
        <v>0</v>
      </c>
      <c r="BI578" s="244">
        <f t="shared" si="681"/>
        <v>0</v>
      </c>
      <c r="BJ578" s="244">
        <f t="shared" si="681"/>
        <v>0</v>
      </c>
      <c r="BK578" s="244">
        <f t="shared" si="681"/>
        <v>0</v>
      </c>
      <c r="BL578" s="244">
        <f t="shared" si="681"/>
        <v>0</v>
      </c>
      <c r="BM578" s="244">
        <f t="shared" si="681"/>
        <v>0</v>
      </c>
      <c r="BN578" s="244">
        <f t="shared" si="681"/>
        <v>0</v>
      </c>
      <c r="BO578" s="244">
        <f t="shared" si="681"/>
        <v>0</v>
      </c>
      <c r="BP578" s="244">
        <f t="shared" si="681"/>
        <v>0</v>
      </c>
      <c r="BQ578" s="244">
        <f t="shared" si="681"/>
        <v>0</v>
      </c>
      <c r="BR578" s="244">
        <f t="shared" si="681"/>
        <v>0</v>
      </c>
      <c r="BS578" s="244">
        <f t="shared" si="681"/>
        <v>0</v>
      </c>
      <c r="BT578" s="244">
        <f t="shared" si="681"/>
        <v>0</v>
      </c>
      <c r="BU578" s="244">
        <f t="shared" si="681"/>
        <v>0</v>
      </c>
      <c r="BV578" s="244">
        <f t="shared" si="681"/>
        <v>0</v>
      </c>
      <c r="BW578" s="244">
        <f t="shared" si="681"/>
        <v>0</v>
      </c>
      <c r="BX578" s="244">
        <f t="shared" si="681"/>
        <v>0</v>
      </c>
      <c r="BY578" s="244">
        <f t="shared" si="681"/>
        <v>0</v>
      </c>
      <c r="BZ578" s="244">
        <f t="shared" si="681"/>
        <v>0</v>
      </c>
      <c r="CA578" s="244">
        <f t="shared" si="681"/>
        <v>0</v>
      </c>
      <c r="CB578" s="244">
        <f t="shared" si="681"/>
        <v>0</v>
      </c>
      <c r="CC578" s="244">
        <f t="shared" si="681"/>
        <v>0</v>
      </c>
      <c r="CD578" s="244">
        <f t="shared" si="681"/>
        <v>0</v>
      </c>
      <c r="CG578" s="14"/>
      <c r="CH578" s="14"/>
    </row>
    <row r="579" spans="1:88" outlineLevel="1">
      <c r="D579">
        <v>22</v>
      </c>
      <c r="E579" s="51" t="str">
        <v>Llamadas en tránsito Larga Distancia</v>
      </c>
      <c r="J579" s="51" t="str">
        <v>minutos</v>
      </c>
      <c r="R579" s="244">
        <f t="shared" ref="R579:AW579" si="682">R370</f>
        <v>758706966.16993523</v>
      </c>
      <c r="S579" s="244">
        <f t="shared" si="682"/>
        <v>1147589094.0210381</v>
      </c>
      <c r="T579" s="244">
        <f t="shared" si="682"/>
        <v>1577893360.5390625</v>
      </c>
      <c r="U579" s="244">
        <f t="shared" si="682"/>
        <v>1771121035.2562675</v>
      </c>
      <c r="V579" s="244">
        <f t="shared" si="682"/>
        <v>1798044710.060524</v>
      </c>
      <c r="W579" s="244">
        <f t="shared" si="682"/>
        <v>1907435823.1772385</v>
      </c>
      <c r="X579" s="244">
        <f t="shared" si="682"/>
        <v>2587563624.6624069</v>
      </c>
      <c r="Y579" s="244">
        <f t="shared" si="682"/>
        <v>3263795412.0455017</v>
      </c>
      <c r="Z579" s="244">
        <f t="shared" si="682"/>
        <v>3574402732.2485657</v>
      </c>
      <c r="AA579" s="244">
        <f t="shared" si="682"/>
        <v>4296375027.9077454</v>
      </c>
      <c r="AB579" s="244">
        <f t="shared" si="682"/>
        <v>4557651740.2930145</v>
      </c>
      <c r="AC579" s="244">
        <f t="shared" si="682"/>
        <v>4640167789.8790436</v>
      </c>
      <c r="AD579" s="244">
        <f t="shared" si="682"/>
        <v>4712558910.0279236</v>
      </c>
      <c r="AE579" s="244">
        <f t="shared" si="682"/>
        <v>4809669095.7778473</v>
      </c>
      <c r="AF579" s="244">
        <f t="shared" si="682"/>
        <v>4906987749.1363678</v>
      </c>
      <c r="AG579" s="244">
        <f t="shared" si="682"/>
        <v>5028112181.3343201</v>
      </c>
      <c r="AH579" s="244">
        <f t="shared" si="682"/>
        <v>5135063168.0033112</v>
      </c>
      <c r="AI579" s="244">
        <f t="shared" si="682"/>
        <v>5264341799.2827606</v>
      </c>
      <c r="AJ579" s="244">
        <f t="shared" si="682"/>
        <v>5392837699.8243561</v>
      </c>
      <c r="AK579" s="244">
        <f t="shared" si="682"/>
        <v>5520714783.2980347</v>
      </c>
      <c r="AL579" s="244">
        <f t="shared" si="682"/>
        <v>5591011062.4421234</v>
      </c>
      <c r="AM579" s="244">
        <f t="shared" si="682"/>
        <v>5646738354.3966217</v>
      </c>
      <c r="AN579" s="244">
        <f t="shared" si="682"/>
        <v>5700686113.9953308</v>
      </c>
      <c r="AO579" s="244">
        <f t="shared" si="682"/>
        <v>5753057932.4066162</v>
      </c>
      <c r="AP579" s="244">
        <f t="shared" si="682"/>
        <v>5804272996.8203888</v>
      </c>
      <c r="AQ579" s="244">
        <f t="shared" si="682"/>
        <v>5854527971.3802032</v>
      </c>
      <c r="AR579" s="244">
        <f t="shared" si="682"/>
        <v>5903368947.1533661</v>
      </c>
      <c r="AS579" s="244">
        <f t="shared" si="682"/>
        <v>5950483068.1132507</v>
      </c>
      <c r="AT579" s="244">
        <f t="shared" si="682"/>
        <v>5995980431.6466522</v>
      </c>
      <c r="AU579" s="244">
        <f t="shared" si="682"/>
        <v>6039955791.3999786</v>
      </c>
      <c r="AV579" s="244">
        <f t="shared" si="682"/>
        <v>6082358009.3813324</v>
      </c>
      <c r="AW579" s="244">
        <f t="shared" si="682"/>
        <v>6123073812.416748</v>
      </c>
      <c r="AX579" s="244">
        <f t="shared" ref="AX579:CD579" si="683">AX370</f>
        <v>6162082791.8712921</v>
      </c>
      <c r="AY579" s="244">
        <f t="shared" si="683"/>
        <v>6199456316.4112549</v>
      </c>
      <c r="AZ579" s="244">
        <f t="shared" si="683"/>
        <v>6235248499.059494</v>
      </c>
      <c r="BA579" s="244">
        <f t="shared" si="683"/>
        <v>6269400047.3765411</v>
      </c>
      <c r="BB579" s="244">
        <f t="shared" si="683"/>
        <v>6301805714.6314697</v>
      </c>
      <c r="BC579" s="244">
        <f t="shared" si="683"/>
        <v>6332440535.7297668</v>
      </c>
      <c r="BD579" s="244">
        <f t="shared" si="683"/>
        <v>6361363825.727356</v>
      </c>
      <c r="BE579" s="244">
        <f t="shared" si="683"/>
        <v>6388631204.6159973</v>
      </c>
      <c r="BF579" s="244">
        <f t="shared" si="683"/>
        <v>6414210795.2004852</v>
      </c>
      <c r="BG579" s="244">
        <f t="shared" si="683"/>
        <v>6438031059.293396</v>
      </c>
      <c r="BH579" s="244">
        <f t="shared" si="683"/>
        <v>6460084211.7611237</v>
      </c>
      <c r="BI579" s="244">
        <f t="shared" si="683"/>
        <v>6480155492.6337891</v>
      </c>
      <c r="BJ579" s="244">
        <f t="shared" si="683"/>
        <v>6494037579.2939453</v>
      </c>
      <c r="BK579" s="244">
        <f t="shared" si="683"/>
        <v>6502844638.7392578</v>
      </c>
      <c r="BL579" s="244">
        <f t="shared" si="683"/>
        <v>6511663652.297348</v>
      </c>
      <c r="BM579" s="244">
        <f t="shared" si="683"/>
        <v>6520494636.2081146</v>
      </c>
      <c r="BN579" s="244">
        <f t="shared" si="683"/>
        <v>6529337606.7334747</v>
      </c>
      <c r="BO579" s="244">
        <f t="shared" si="683"/>
        <v>6538192580.1575012</v>
      </c>
      <c r="BP579" s="244">
        <f t="shared" si="683"/>
        <v>6547059572.7864075</v>
      </c>
      <c r="BQ579" s="244">
        <f t="shared" si="683"/>
        <v>6555938600.9485779</v>
      </c>
      <c r="BR579" s="244">
        <f t="shared" si="683"/>
        <v>6564829680.9946289</v>
      </c>
      <c r="BS579" s="244">
        <f t="shared" si="683"/>
        <v>6573732829.2973175</v>
      </c>
      <c r="BT579" s="244">
        <f t="shared" si="683"/>
        <v>6582648062.2517548</v>
      </c>
      <c r="BU579" s="244">
        <f t="shared" si="683"/>
        <v>6591575396.2752838</v>
      </c>
      <c r="BV579" s="244">
        <f t="shared" si="683"/>
        <v>6600514847.807663</v>
      </c>
      <c r="BW579" s="244">
        <f t="shared" si="683"/>
        <v>6609466433.3108826</v>
      </c>
      <c r="BX579" s="244">
        <f t="shared" si="683"/>
        <v>6618430169.2693939</v>
      </c>
      <c r="BY579" s="244">
        <f t="shared" si="683"/>
        <v>6627406072.190033</v>
      </c>
      <c r="BZ579" s="244">
        <f t="shared" si="683"/>
        <v>6636394158.6021271</v>
      </c>
      <c r="CA579" s="244">
        <f t="shared" si="683"/>
        <v>6645394445.0574188</v>
      </c>
      <c r="CB579" s="244">
        <f t="shared" si="683"/>
        <v>6654406948.130188</v>
      </c>
      <c r="CC579" s="244">
        <f t="shared" si="683"/>
        <v>6663431684.4172516</v>
      </c>
      <c r="CD579" s="244">
        <f t="shared" si="683"/>
        <v>6672468670.5379944</v>
      </c>
      <c r="CG579" s="14"/>
      <c r="CH579" s="14"/>
    </row>
    <row r="580" spans="1:88" outlineLevel="1">
      <c r="D580">
        <v>23</v>
      </c>
      <c r="E580" s="51" t="str">
        <v>Mobile Service23</v>
      </c>
      <c r="J580" s="51" t="str">
        <v>Mobile Unit23</v>
      </c>
      <c r="BR580"/>
      <c r="BS580"/>
      <c r="CG580" s="14"/>
      <c r="CH580" s="14"/>
    </row>
    <row r="581" spans="1:88" outlineLevel="1">
      <c r="D581">
        <v>24</v>
      </c>
      <c r="E581" s="51" t="str">
        <v>Mobile Service24</v>
      </c>
      <c r="J581" s="51" t="str">
        <v>Mobile Unit24</v>
      </c>
      <c r="BR581"/>
      <c r="BS581"/>
      <c r="CG581" s="14"/>
      <c r="CH581" s="14"/>
    </row>
    <row r="582" spans="1:88" outlineLevel="1">
      <c r="D582">
        <v>25</v>
      </c>
      <c r="E582" s="51" t="str">
        <v>Mobile Service25</v>
      </c>
      <c r="J582" s="51" t="str">
        <v>Mobile Unit25</v>
      </c>
      <c r="BR582"/>
      <c r="BS582"/>
      <c r="CG582" s="14"/>
      <c r="CH582" s="14"/>
    </row>
    <row r="583" spans="1:88" outlineLevel="1">
      <c r="D583">
        <v>26</v>
      </c>
      <c r="E583" s="51" t="str">
        <v>Mobile Service26</v>
      </c>
      <c r="J583" s="51" t="str">
        <v>Mobile Unit26</v>
      </c>
      <c r="BR583"/>
      <c r="BS583"/>
      <c r="CG583" s="14"/>
      <c r="CH583" s="14"/>
    </row>
    <row r="584" spans="1:88" outlineLevel="1">
      <c r="D584">
        <v>27</v>
      </c>
      <c r="E584" s="51" t="str">
        <v>Mobile Service27</v>
      </c>
      <c r="J584" s="51" t="str">
        <v>Mobile Unit27</v>
      </c>
      <c r="BR584"/>
      <c r="BS584"/>
      <c r="CG584" s="14"/>
      <c r="CH584" s="14"/>
    </row>
    <row r="585" spans="1:88" outlineLevel="1">
      <c r="D585">
        <v>28</v>
      </c>
      <c r="E585" s="51" t="str">
        <v>Mobile Service28</v>
      </c>
      <c r="J585" s="51" t="str">
        <v>Mobile Unit28</v>
      </c>
      <c r="BR585"/>
      <c r="BS585"/>
      <c r="CG585" s="14"/>
      <c r="CH585" s="14"/>
    </row>
    <row r="586" spans="1:88" outlineLevel="1">
      <c r="D586">
        <v>29</v>
      </c>
      <c r="E586" s="51" t="str">
        <v>Mobile Service29</v>
      </c>
      <c r="J586" s="51" t="str">
        <v>Mobile Unit29</v>
      </c>
      <c r="BR586"/>
      <c r="BS586"/>
      <c r="CG586" s="14"/>
      <c r="CH586" s="14"/>
    </row>
    <row r="587" spans="1:88" outlineLevel="1">
      <c r="D587">
        <v>30</v>
      </c>
      <c r="E587" s="51" t="str">
        <v>Mobile Service30</v>
      </c>
      <c r="J587" s="51" t="str">
        <v>Mobile Unit30</v>
      </c>
      <c r="BR587"/>
      <c r="BS587"/>
      <c r="CG587" s="14"/>
      <c r="CH587" s="14"/>
    </row>
    <row r="588" spans="1:88" ht="12" outlineLevel="1">
      <c r="CE588" s="19" t="s">
        <v>32</v>
      </c>
      <c r="CG588" s="14"/>
      <c r="CH588" s="14"/>
    </row>
    <row r="589" spans="1:88" ht="12">
      <c r="BQ589" s="19"/>
      <c r="CG589" s="14"/>
      <c r="CH589" s="14"/>
    </row>
    <row r="590" spans="1:88" s="85" customFormat="1" ht="18" customHeight="1">
      <c r="A590" s="238">
        <v>5</v>
      </c>
      <c r="B590" s="83" t="s">
        <v>573</v>
      </c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84"/>
      <c r="BO590" s="84"/>
      <c r="BP590" s="84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84"/>
      <c r="CJ590" s="84"/>
    </row>
    <row r="591" spans="1:88" outlineLevel="1">
      <c r="A591" s="239"/>
      <c r="CG591" s="14"/>
      <c r="CH591" s="14"/>
    </row>
    <row r="592" spans="1:88" outlineLevel="1">
      <c r="A592" s="239"/>
      <c r="CG592" s="14"/>
      <c r="CH592" s="14"/>
    </row>
    <row r="593" spans="1:82" ht="15.5" outlineLevel="1">
      <c r="A593" s="239"/>
      <c r="B593" s="17" t="s">
        <v>483</v>
      </c>
      <c r="K593"/>
    </row>
    <row r="594" spans="1:82" outlineLevel="1">
      <c r="A594" s="239"/>
      <c r="K594"/>
    </row>
    <row r="595" spans="1:82" outlineLevel="1">
      <c r="A595" s="239"/>
      <c r="E595" s="51" t="str">
        <f t="array" ref="E595:E624">Fixed.Retail.Services</f>
        <v>Llamadas salientes Local on-net</v>
      </c>
      <c r="G595" t="s">
        <v>83</v>
      </c>
      <c r="K595"/>
      <c r="M595" s="226"/>
      <c r="Q595" s="229">
        <v>0.995</v>
      </c>
      <c r="R595" s="230">
        <f t="shared" ref="R595:BN595" si="684">Q595</f>
        <v>0.995</v>
      </c>
      <c r="S595" s="230">
        <f t="shared" si="684"/>
        <v>0.995</v>
      </c>
      <c r="T595" s="230">
        <f t="shared" si="684"/>
        <v>0.995</v>
      </c>
      <c r="U595" s="230">
        <f t="shared" si="684"/>
        <v>0.995</v>
      </c>
      <c r="V595" s="230">
        <f t="shared" si="684"/>
        <v>0.995</v>
      </c>
      <c r="W595" s="230">
        <f t="shared" si="684"/>
        <v>0.995</v>
      </c>
      <c r="X595" s="230">
        <f t="shared" si="684"/>
        <v>0.995</v>
      </c>
      <c r="Y595" s="230">
        <f t="shared" si="684"/>
        <v>0.995</v>
      </c>
      <c r="Z595" s="230">
        <f t="shared" si="684"/>
        <v>0.995</v>
      </c>
      <c r="AA595" s="230">
        <f t="shared" si="684"/>
        <v>0.995</v>
      </c>
      <c r="AB595" s="230">
        <f t="shared" si="684"/>
        <v>0.995</v>
      </c>
      <c r="AC595" s="230">
        <f t="shared" si="684"/>
        <v>0.995</v>
      </c>
      <c r="AD595" s="230">
        <f t="shared" si="684"/>
        <v>0.995</v>
      </c>
      <c r="AE595" s="230">
        <f t="shared" si="684"/>
        <v>0.995</v>
      </c>
      <c r="AF595" s="230">
        <f t="shared" si="684"/>
        <v>0.995</v>
      </c>
      <c r="AG595" s="230">
        <f t="shared" si="684"/>
        <v>0.995</v>
      </c>
      <c r="AH595" s="230">
        <f t="shared" si="684"/>
        <v>0.995</v>
      </c>
      <c r="AI595" s="230">
        <f t="shared" si="684"/>
        <v>0.995</v>
      </c>
      <c r="AJ595" s="230">
        <f t="shared" si="684"/>
        <v>0.995</v>
      </c>
      <c r="AK595" s="230">
        <f t="shared" si="684"/>
        <v>0.995</v>
      </c>
      <c r="AL595" s="230">
        <f t="shared" si="684"/>
        <v>0.995</v>
      </c>
      <c r="AM595" s="230">
        <f t="shared" si="684"/>
        <v>0.995</v>
      </c>
      <c r="AN595" s="230">
        <f t="shared" si="684"/>
        <v>0.995</v>
      </c>
      <c r="AO595" s="230">
        <f t="shared" si="684"/>
        <v>0.995</v>
      </c>
      <c r="AP595" s="230">
        <f t="shared" si="684"/>
        <v>0.995</v>
      </c>
      <c r="AQ595" s="230">
        <f t="shared" si="684"/>
        <v>0.995</v>
      </c>
      <c r="AR595" s="230">
        <f t="shared" si="684"/>
        <v>0.995</v>
      </c>
      <c r="AS595" s="230">
        <f t="shared" si="684"/>
        <v>0.995</v>
      </c>
      <c r="AT595" s="230">
        <f t="shared" si="684"/>
        <v>0.995</v>
      </c>
      <c r="AU595" s="230">
        <f t="shared" si="684"/>
        <v>0.995</v>
      </c>
      <c r="AV595" s="230">
        <f t="shared" si="684"/>
        <v>0.995</v>
      </c>
      <c r="AW595" s="230">
        <f t="shared" si="684"/>
        <v>0.995</v>
      </c>
      <c r="AX595" s="230">
        <f t="shared" si="684"/>
        <v>0.995</v>
      </c>
      <c r="AY595" s="230">
        <f t="shared" si="684"/>
        <v>0.995</v>
      </c>
      <c r="AZ595" s="230">
        <f t="shared" si="684"/>
        <v>0.995</v>
      </c>
      <c r="BA595" s="230">
        <f t="shared" si="684"/>
        <v>0.995</v>
      </c>
      <c r="BB595" s="230">
        <f t="shared" si="684"/>
        <v>0.995</v>
      </c>
      <c r="BC595" s="230">
        <f t="shared" si="684"/>
        <v>0.995</v>
      </c>
      <c r="BD595" s="230">
        <f t="shared" si="684"/>
        <v>0.995</v>
      </c>
      <c r="BE595" s="230">
        <f t="shared" si="684"/>
        <v>0.995</v>
      </c>
      <c r="BF595" s="230">
        <f t="shared" si="684"/>
        <v>0.995</v>
      </c>
      <c r="BG595" s="230">
        <f t="shared" si="684"/>
        <v>0.995</v>
      </c>
      <c r="BH595" s="230">
        <f t="shared" si="684"/>
        <v>0.995</v>
      </c>
      <c r="BI595" s="230">
        <f t="shared" si="684"/>
        <v>0.995</v>
      </c>
      <c r="BJ595" s="230">
        <f t="shared" si="684"/>
        <v>0.995</v>
      </c>
      <c r="BK595" s="230">
        <f t="shared" si="684"/>
        <v>0.995</v>
      </c>
      <c r="BL595" s="230">
        <f t="shared" si="684"/>
        <v>0.995</v>
      </c>
      <c r="BM595" s="230">
        <f t="shared" si="684"/>
        <v>0.995</v>
      </c>
      <c r="BN595" s="230">
        <f t="shared" si="684"/>
        <v>0.995</v>
      </c>
      <c r="BO595" s="230">
        <f t="shared" ref="BO595:CD595" si="685">BN595</f>
        <v>0.995</v>
      </c>
      <c r="BP595" s="230">
        <f t="shared" si="685"/>
        <v>0.995</v>
      </c>
      <c r="BQ595" s="230">
        <f t="shared" si="685"/>
        <v>0.995</v>
      </c>
      <c r="BR595" s="230">
        <f t="shared" si="685"/>
        <v>0.995</v>
      </c>
      <c r="BS595" s="230">
        <f t="shared" si="685"/>
        <v>0.995</v>
      </c>
      <c r="BT595" s="230">
        <f t="shared" si="685"/>
        <v>0.995</v>
      </c>
      <c r="BU595" s="230">
        <f t="shared" si="685"/>
        <v>0.995</v>
      </c>
      <c r="BV595" s="230">
        <f t="shared" si="685"/>
        <v>0.995</v>
      </c>
      <c r="BW595" s="230">
        <f t="shared" si="685"/>
        <v>0.995</v>
      </c>
      <c r="BX595" s="230">
        <f t="shared" si="685"/>
        <v>0.995</v>
      </c>
      <c r="BY595" s="230">
        <f t="shared" si="685"/>
        <v>0.995</v>
      </c>
      <c r="BZ595" s="230">
        <f t="shared" si="685"/>
        <v>0.995</v>
      </c>
      <c r="CA595" s="230">
        <f t="shared" si="685"/>
        <v>0.995</v>
      </c>
      <c r="CB595" s="230">
        <f t="shared" si="685"/>
        <v>0.995</v>
      </c>
      <c r="CC595" s="230">
        <f t="shared" si="685"/>
        <v>0.995</v>
      </c>
      <c r="CD595" s="230">
        <f t="shared" si="685"/>
        <v>0.995</v>
      </c>
    </row>
    <row r="596" spans="1:82" outlineLevel="1">
      <c r="A596" s="239"/>
      <c r="E596" s="51" t="str">
        <v>Llamadas salientes Larga Distancia on-net</v>
      </c>
      <c r="G596" t="s">
        <v>83</v>
      </c>
      <c r="K596"/>
      <c r="Q596" s="231">
        <f t="shared" ref="Q596:BN601" si="686">Q595</f>
        <v>0.995</v>
      </c>
      <c r="R596" s="231">
        <f t="shared" si="686"/>
        <v>0.995</v>
      </c>
      <c r="S596" s="231">
        <f t="shared" si="686"/>
        <v>0.995</v>
      </c>
      <c r="T596" s="231">
        <f t="shared" si="686"/>
        <v>0.995</v>
      </c>
      <c r="U596" s="231">
        <f t="shared" si="686"/>
        <v>0.995</v>
      </c>
      <c r="V596" s="231">
        <f t="shared" si="686"/>
        <v>0.995</v>
      </c>
      <c r="W596" s="231">
        <f t="shared" si="686"/>
        <v>0.995</v>
      </c>
      <c r="X596" s="231">
        <f t="shared" si="686"/>
        <v>0.995</v>
      </c>
      <c r="Y596" s="231">
        <f t="shared" si="686"/>
        <v>0.995</v>
      </c>
      <c r="Z596" s="231">
        <f t="shared" si="686"/>
        <v>0.995</v>
      </c>
      <c r="AA596" s="231">
        <f t="shared" si="686"/>
        <v>0.995</v>
      </c>
      <c r="AB596" s="231">
        <f t="shared" si="686"/>
        <v>0.995</v>
      </c>
      <c r="AC596" s="231">
        <f t="shared" si="686"/>
        <v>0.995</v>
      </c>
      <c r="AD596" s="231">
        <f t="shared" si="686"/>
        <v>0.995</v>
      </c>
      <c r="AE596" s="231">
        <f t="shared" si="686"/>
        <v>0.995</v>
      </c>
      <c r="AF596" s="231">
        <f t="shared" si="686"/>
        <v>0.995</v>
      </c>
      <c r="AG596" s="231">
        <f t="shared" si="686"/>
        <v>0.995</v>
      </c>
      <c r="AH596" s="231">
        <f t="shared" si="686"/>
        <v>0.995</v>
      </c>
      <c r="AI596" s="231">
        <f t="shared" si="686"/>
        <v>0.995</v>
      </c>
      <c r="AJ596" s="231">
        <f t="shared" si="686"/>
        <v>0.995</v>
      </c>
      <c r="AK596" s="231">
        <f t="shared" si="686"/>
        <v>0.995</v>
      </c>
      <c r="AL596" s="231">
        <f t="shared" si="686"/>
        <v>0.995</v>
      </c>
      <c r="AM596" s="231">
        <f t="shared" si="686"/>
        <v>0.995</v>
      </c>
      <c r="AN596" s="231">
        <f t="shared" si="686"/>
        <v>0.995</v>
      </c>
      <c r="AO596" s="231">
        <f t="shared" si="686"/>
        <v>0.995</v>
      </c>
      <c r="AP596" s="231">
        <f t="shared" si="686"/>
        <v>0.995</v>
      </c>
      <c r="AQ596" s="231">
        <f t="shared" si="686"/>
        <v>0.995</v>
      </c>
      <c r="AR596" s="231">
        <f t="shared" si="686"/>
        <v>0.995</v>
      </c>
      <c r="AS596" s="231">
        <f t="shared" si="686"/>
        <v>0.995</v>
      </c>
      <c r="AT596" s="231">
        <f t="shared" si="686"/>
        <v>0.995</v>
      </c>
      <c r="AU596" s="231">
        <f t="shared" si="686"/>
        <v>0.995</v>
      </c>
      <c r="AV596" s="231">
        <f t="shared" si="686"/>
        <v>0.995</v>
      </c>
      <c r="AW596" s="231">
        <f t="shared" si="686"/>
        <v>0.995</v>
      </c>
      <c r="AX596" s="231">
        <f t="shared" si="686"/>
        <v>0.995</v>
      </c>
      <c r="AY596" s="231">
        <f t="shared" si="686"/>
        <v>0.995</v>
      </c>
      <c r="AZ596" s="231">
        <f t="shared" si="686"/>
        <v>0.995</v>
      </c>
      <c r="BA596" s="231">
        <f t="shared" si="686"/>
        <v>0.995</v>
      </c>
      <c r="BB596" s="231">
        <f t="shared" si="686"/>
        <v>0.995</v>
      </c>
      <c r="BC596" s="231">
        <f t="shared" si="686"/>
        <v>0.995</v>
      </c>
      <c r="BD596" s="231">
        <f t="shared" si="686"/>
        <v>0.995</v>
      </c>
      <c r="BE596" s="231">
        <f t="shared" si="686"/>
        <v>0.995</v>
      </c>
      <c r="BF596" s="231">
        <f t="shared" si="686"/>
        <v>0.995</v>
      </c>
      <c r="BG596" s="231">
        <f t="shared" si="686"/>
        <v>0.995</v>
      </c>
      <c r="BH596" s="231">
        <f t="shared" si="686"/>
        <v>0.995</v>
      </c>
      <c r="BI596" s="231">
        <f t="shared" si="686"/>
        <v>0.995</v>
      </c>
      <c r="BJ596" s="231">
        <f t="shared" si="686"/>
        <v>0.995</v>
      </c>
      <c r="BK596" s="231">
        <f t="shared" si="686"/>
        <v>0.995</v>
      </c>
      <c r="BL596" s="231">
        <f t="shared" si="686"/>
        <v>0.995</v>
      </c>
      <c r="BM596" s="231">
        <f t="shared" si="686"/>
        <v>0.995</v>
      </c>
      <c r="BN596" s="231">
        <f t="shared" si="686"/>
        <v>0.995</v>
      </c>
      <c r="BO596" s="231">
        <f t="shared" ref="BO596:BP600" si="687">BO595</f>
        <v>0.995</v>
      </c>
      <c r="BP596" s="231">
        <f t="shared" si="687"/>
        <v>0.995</v>
      </c>
      <c r="BQ596" s="231">
        <f t="shared" ref="BQ596:BT601" si="688">BQ595</f>
        <v>0.995</v>
      </c>
      <c r="BR596" s="231">
        <f t="shared" si="688"/>
        <v>0.995</v>
      </c>
      <c r="BS596" s="231">
        <f t="shared" si="688"/>
        <v>0.995</v>
      </c>
      <c r="BT596" s="231">
        <f t="shared" si="688"/>
        <v>0.995</v>
      </c>
      <c r="BU596" s="231">
        <f t="shared" ref="BU596:CD596" si="689">BU595</f>
        <v>0.995</v>
      </c>
      <c r="BV596" s="231">
        <f t="shared" si="689"/>
        <v>0.995</v>
      </c>
      <c r="BW596" s="231">
        <f t="shared" si="689"/>
        <v>0.995</v>
      </c>
      <c r="BX596" s="231">
        <f t="shared" si="689"/>
        <v>0.995</v>
      </c>
      <c r="BY596" s="231">
        <f t="shared" si="689"/>
        <v>0.995</v>
      </c>
      <c r="BZ596" s="231">
        <f t="shared" si="689"/>
        <v>0.995</v>
      </c>
      <c r="CA596" s="231">
        <f t="shared" si="689"/>
        <v>0.995</v>
      </c>
      <c r="CB596" s="231">
        <f t="shared" si="689"/>
        <v>0.995</v>
      </c>
      <c r="CC596" s="231">
        <f t="shared" si="689"/>
        <v>0.995</v>
      </c>
      <c r="CD596" s="231">
        <f t="shared" si="689"/>
        <v>0.995</v>
      </c>
    </row>
    <row r="597" spans="1:82" outlineLevel="1">
      <c r="A597" s="239"/>
      <c r="E597" s="51" t="str">
        <v>Llamadas salientes Local a otros operadores fijos</v>
      </c>
      <c r="G597" t="s">
        <v>83</v>
      </c>
      <c r="K597"/>
      <c r="Q597" s="231">
        <f t="shared" si="686"/>
        <v>0.995</v>
      </c>
      <c r="R597" s="231">
        <f t="shared" si="686"/>
        <v>0.995</v>
      </c>
      <c r="S597" s="231">
        <f t="shared" si="686"/>
        <v>0.995</v>
      </c>
      <c r="T597" s="231">
        <f t="shared" si="686"/>
        <v>0.995</v>
      </c>
      <c r="U597" s="231">
        <f t="shared" si="686"/>
        <v>0.995</v>
      </c>
      <c r="V597" s="231">
        <f t="shared" si="686"/>
        <v>0.995</v>
      </c>
      <c r="W597" s="231">
        <f t="shared" si="686"/>
        <v>0.995</v>
      </c>
      <c r="X597" s="231">
        <f t="shared" si="686"/>
        <v>0.995</v>
      </c>
      <c r="Y597" s="231">
        <f t="shared" si="686"/>
        <v>0.995</v>
      </c>
      <c r="Z597" s="231">
        <f t="shared" si="686"/>
        <v>0.995</v>
      </c>
      <c r="AA597" s="231">
        <f t="shared" si="686"/>
        <v>0.995</v>
      </c>
      <c r="AB597" s="231">
        <f t="shared" si="686"/>
        <v>0.995</v>
      </c>
      <c r="AC597" s="231">
        <f t="shared" si="686"/>
        <v>0.995</v>
      </c>
      <c r="AD597" s="231">
        <f t="shared" si="686"/>
        <v>0.995</v>
      </c>
      <c r="AE597" s="231">
        <f t="shared" si="686"/>
        <v>0.995</v>
      </c>
      <c r="AF597" s="231">
        <f t="shared" si="686"/>
        <v>0.995</v>
      </c>
      <c r="AG597" s="231">
        <f t="shared" si="686"/>
        <v>0.995</v>
      </c>
      <c r="AH597" s="231">
        <f t="shared" si="686"/>
        <v>0.995</v>
      </c>
      <c r="AI597" s="231">
        <f t="shared" si="686"/>
        <v>0.995</v>
      </c>
      <c r="AJ597" s="231">
        <f t="shared" si="686"/>
        <v>0.995</v>
      </c>
      <c r="AK597" s="231">
        <f t="shared" si="686"/>
        <v>0.995</v>
      </c>
      <c r="AL597" s="231">
        <f t="shared" si="686"/>
        <v>0.995</v>
      </c>
      <c r="AM597" s="231">
        <f t="shared" si="686"/>
        <v>0.995</v>
      </c>
      <c r="AN597" s="231">
        <f t="shared" si="686"/>
        <v>0.995</v>
      </c>
      <c r="AO597" s="231">
        <f t="shared" si="686"/>
        <v>0.995</v>
      </c>
      <c r="AP597" s="231">
        <f t="shared" si="686"/>
        <v>0.995</v>
      </c>
      <c r="AQ597" s="231">
        <f t="shared" si="686"/>
        <v>0.995</v>
      </c>
      <c r="AR597" s="231">
        <f t="shared" si="686"/>
        <v>0.995</v>
      </c>
      <c r="AS597" s="231">
        <f t="shared" si="686"/>
        <v>0.995</v>
      </c>
      <c r="AT597" s="231">
        <f t="shared" si="686"/>
        <v>0.995</v>
      </c>
      <c r="AU597" s="231">
        <f t="shared" si="686"/>
        <v>0.995</v>
      </c>
      <c r="AV597" s="231">
        <f t="shared" si="686"/>
        <v>0.995</v>
      </c>
      <c r="AW597" s="231">
        <f t="shared" si="686"/>
        <v>0.995</v>
      </c>
      <c r="AX597" s="231">
        <f t="shared" si="686"/>
        <v>0.995</v>
      </c>
      <c r="AY597" s="231">
        <f t="shared" si="686"/>
        <v>0.995</v>
      </c>
      <c r="AZ597" s="231">
        <f t="shared" si="686"/>
        <v>0.995</v>
      </c>
      <c r="BA597" s="231">
        <f t="shared" si="686"/>
        <v>0.995</v>
      </c>
      <c r="BB597" s="231">
        <f t="shared" si="686"/>
        <v>0.995</v>
      </c>
      <c r="BC597" s="231">
        <f t="shared" si="686"/>
        <v>0.995</v>
      </c>
      <c r="BD597" s="231">
        <f t="shared" si="686"/>
        <v>0.995</v>
      </c>
      <c r="BE597" s="231">
        <f t="shared" si="686"/>
        <v>0.995</v>
      </c>
      <c r="BF597" s="231">
        <f t="shared" si="686"/>
        <v>0.995</v>
      </c>
      <c r="BG597" s="231">
        <f t="shared" si="686"/>
        <v>0.995</v>
      </c>
      <c r="BH597" s="231">
        <f t="shared" si="686"/>
        <v>0.995</v>
      </c>
      <c r="BI597" s="231">
        <f t="shared" si="686"/>
        <v>0.995</v>
      </c>
      <c r="BJ597" s="231">
        <f t="shared" si="686"/>
        <v>0.995</v>
      </c>
      <c r="BK597" s="231">
        <f t="shared" si="686"/>
        <v>0.995</v>
      </c>
      <c r="BL597" s="231">
        <f t="shared" si="686"/>
        <v>0.995</v>
      </c>
      <c r="BM597" s="231">
        <f t="shared" si="686"/>
        <v>0.995</v>
      </c>
      <c r="BN597" s="231">
        <f t="shared" si="686"/>
        <v>0.995</v>
      </c>
      <c r="BO597" s="231">
        <f t="shared" si="687"/>
        <v>0.995</v>
      </c>
      <c r="BP597" s="231">
        <f t="shared" si="687"/>
        <v>0.995</v>
      </c>
      <c r="BQ597" s="231">
        <f t="shared" si="688"/>
        <v>0.995</v>
      </c>
      <c r="BR597" s="231">
        <f t="shared" si="688"/>
        <v>0.995</v>
      </c>
      <c r="BS597" s="231">
        <f t="shared" si="688"/>
        <v>0.995</v>
      </c>
      <c r="BT597" s="231">
        <f t="shared" si="688"/>
        <v>0.995</v>
      </c>
      <c r="BU597" s="231">
        <f t="shared" ref="BU597:CD597" si="690">BU596</f>
        <v>0.995</v>
      </c>
      <c r="BV597" s="231">
        <f t="shared" si="690"/>
        <v>0.995</v>
      </c>
      <c r="BW597" s="231">
        <f t="shared" si="690"/>
        <v>0.995</v>
      </c>
      <c r="BX597" s="231">
        <f t="shared" si="690"/>
        <v>0.995</v>
      </c>
      <c r="BY597" s="231">
        <f t="shared" si="690"/>
        <v>0.995</v>
      </c>
      <c r="BZ597" s="231">
        <f t="shared" si="690"/>
        <v>0.995</v>
      </c>
      <c r="CA597" s="231">
        <f t="shared" si="690"/>
        <v>0.995</v>
      </c>
      <c r="CB597" s="231">
        <f t="shared" si="690"/>
        <v>0.995</v>
      </c>
      <c r="CC597" s="231">
        <f t="shared" si="690"/>
        <v>0.995</v>
      </c>
      <c r="CD597" s="231">
        <f t="shared" si="690"/>
        <v>0.995</v>
      </c>
    </row>
    <row r="598" spans="1:82" outlineLevel="1">
      <c r="A598" s="239"/>
      <c r="E598" s="51" t="str">
        <v>Llamadas salientes larga Distancia a otros operadores fijos</v>
      </c>
      <c r="G598" t="s">
        <v>83</v>
      </c>
      <c r="K598"/>
      <c r="Q598" s="231">
        <f t="shared" si="686"/>
        <v>0.995</v>
      </c>
      <c r="R598" s="231">
        <f t="shared" si="686"/>
        <v>0.995</v>
      </c>
      <c r="S598" s="231">
        <f t="shared" si="686"/>
        <v>0.995</v>
      </c>
      <c r="T598" s="231">
        <f t="shared" si="686"/>
        <v>0.995</v>
      </c>
      <c r="U598" s="231">
        <f t="shared" si="686"/>
        <v>0.995</v>
      </c>
      <c r="V598" s="231">
        <f t="shared" si="686"/>
        <v>0.995</v>
      </c>
      <c r="W598" s="231">
        <f t="shared" si="686"/>
        <v>0.995</v>
      </c>
      <c r="X598" s="231">
        <f t="shared" si="686"/>
        <v>0.995</v>
      </c>
      <c r="Y598" s="231">
        <f t="shared" si="686"/>
        <v>0.995</v>
      </c>
      <c r="Z598" s="231">
        <f t="shared" si="686"/>
        <v>0.995</v>
      </c>
      <c r="AA598" s="231">
        <f t="shared" si="686"/>
        <v>0.995</v>
      </c>
      <c r="AB598" s="231">
        <f t="shared" si="686"/>
        <v>0.995</v>
      </c>
      <c r="AC598" s="231">
        <f t="shared" si="686"/>
        <v>0.995</v>
      </c>
      <c r="AD598" s="231">
        <f t="shared" si="686"/>
        <v>0.995</v>
      </c>
      <c r="AE598" s="231">
        <f t="shared" si="686"/>
        <v>0.995</v>
      </c>
      <c r="AF598" s="231">
        <f t="shared" si="686"/>
        <v>0.995</v>
      </c>
      <c r="AG598" s="231">
        <f t="shared" si="686"/>
        <v>0.995</v>
      </c>
      <c r="AH598" s="231">
        <f t="shared" si="686"/>
        <v>0.995</v>
      </c>
      <c r="AI598" s="231">
        <f t="shared" si="686"/>
        <v>0.995</v>
      </c>
      <c r="AJ598" s="231">
        <f t="shared" si="686"/>
        <v>0.995</v>
      </c>
      <c r="AK598" s="231">
        <f t="shared" si="686"/>
        <v>0.995</v>
      </c>
      <c r="AL598" s="231">
        <f t="shared" si="686"/>
        <v>0.995</v>
      </c>
      <c r="AM598" s="231">
        <f t="shared" si="686"/>
        <v>0.995</v>
      </c>
      <c r="AN598" s="231">
        <f t="shared" si="686"/>
        <v>0.995</v>
      </c>
      <c r="AO598" s="231">
        <f t="shared" si="686"/>
        <v>0.995</v>
      </c>
      <c r="AP598" s="231">
        <f t="shared" si="686"/>
        <v>0.995</v>
      </c>
      <c r="AQ598" s="231">
        <f t="shared" si="686"/>
        <v>0.995</v>
      </c>
      <c r="AR598" s="231">
        <f t="shared" si="686"/>
        <v>0.995</v>
      </c>
      <c r="AS598" s="231">
        <f t="shared" si="686"/>
        <v>0.995</v>
      </c>
      <c r="AT598" s="231">
        <f t="shared" si="686"/>
        <v>0.995</v>
      </c>
      <c r="AU598" s="231">
        <f t="shared" si="686"/>
        <v>0.995</v>
      </c>
      <c r="AV598" s="231">
        <f t="shared" si="686"/>
        <v>0.995</v>
      </c>
      <c r="AW598" s="231">
        <f t="shared" si="686"/>
        <v>0.995</v>
      </c>
      <c r="AX598" s="231">
        <f t="shared" si="686"/>
        <v>0.995</v>
      </c>
      <c r="AY598" s="231">
        <f t="shared" si="686"/>
        <v>0.995</v>
      </c>
      <c r="AZ598" s="231">
        <f t="shared" si="686"/>
        <v>0.995</v>
      </c>
      <c r="BA598" s="231">
        <f t="shared" si="686"/>
        <v>0.995</v>
      </c>
      <c r="BB598" s="231">
        <f t="shared" si="686"/>
        <v>0.995</v>
      </c>
      <c r="BC598" s="231">
        <f t="shared" si="686"/>
        <v>0.995</v>
      </c>
      <c r="BD598" s="231">
        <f t="shared" si="686"/>
        <v>0.995</v>
      </c>
      <c r="BE598" s="231">
        <f t="shared" si="686"/>
        <v>0.995</v>
      </c>
      <c r="BF598" s="231">
        <f t="shared" si="686"/>
        <v>0.995</v>
      </c>
      <c r="BG598" s="231">
        <f t="shared" si="686"/>
        <v>0.995</v>
      </c>
      <c r="BH598" s="231">
        <f t="shared" si="686"/>
        <v>0.995</v>
      </c>
      <c r="BI598" s="231">
        <f t="shared" si="686"/>
        <v>0.995</v>
      </c>
      <c r="BJ598" s="231">
        <f t="shared" si="686"/>
        <v>0.995</v>
      </c>
      <c r="BK598" s="231">
        <f t="shared" si="686"/>
        <v>0.995</v>
      </c>
      <c r="BL598" s="231">
        <f t="shared" si="686"/>
        <v>0.995</v>
      </c>
      <c r="BM598" s="231">
        <f t="shared" si="686"/>
        <v>0.995</v>
      </c>
      <c r="BN598" s="231">
        <f t="shared" si="686"/>
        <v>0.995</v>
      </c>
      <c r="BO598" s="231">
        <f t="shared" si="687"/>
        <v>0.995</v>
      </c>
      <c r="BP598" s="231">
        <f t="shared" si="687"/>
        <v>0.995</v>
      </c>
      <c r="BQ598" s="231">
        <f t="shared" si="688"/>
        <v>0.995</v>
      </c>
      <c r="BR598" s="231">
        <f t="shared" si="688"/>
        <v>0.995</v>
      </c>
      <c r="BS598" s="231">
        <f t="shared" si="688"/>
        <v>0.995</v>
      </c>
      <c r="BT598" s="231">
        <f t="shared" si="688"/>
        <v>0.995</v>
      </c>
      <c r="BU598" s="231">
        <f t="shared" ref="BU598:CD598" si="691">BU597</f>
        <v>0.995</v>
      </c>
      <c r="BV598" s="231">
        <f t="shared" si="691"/>
        <v>0.995</v>
      </c>
      <c r="BW598" s="231">
        <f t="shared" si="691"/>
        <v>0.995</v>
      </c>
      <c r="BX598" s="231">
        <f t="shared" si="691"/>
        <v>0.995</v>
      </c>
      <c r="BY598" s="231">
        <f t="shared" si="691"/>
        <v>0.995</v>
      </c>
      <c r="BZ598" s="231">
        <f t="shared" si="691"/>
        <v>0.995</v>
      </c>
      <c r="CA598" s="231">
        <f t="shared" si="691"/>
        <v>0.995</v>
      </c>
      <c r="CB598" s="231">
        <f t="shared" si="691"/>
        <v>0.995</v>
      </c>
      <c r="CC598" s="231">
        <f t="shared" si="691"/>
        <v>0.995</v>
      </c>
      <c r="CD598" s="231">
        <f t="shared" si="691"/>
        <v>0.995</v>
      </c>
    </row>
    <row r="599" spans="1:82" outlineLevel="1">
      <c r="A599" s="239"/>
      <c r="E599" s="51" t="str">
        <v>Llamadas salientes a móvil</v>
      </c>
      <c r="G599" t="s">
        <v>83</v>
      </c>
      <c r="K599"/>
      <c r="Q599" s="231">
        <f t="shared" si="686"/>
        <v>0.995</v>
      </c>
      <c r="R599" s="231">
        <f t="shared" si="686"/>
        <v>0.995</v>
      </c>
      <c r="S599" s="231">
        <f t="shared" si="686"/>
        <v>0.995</v>
      </c>
      <c r="T599" s="231">
        <f t="shared" si="686"/>
        <v>0.995</v>
      </c>
      <c r="U599" s="231">
        <f t="shared" si="686"/>
        <v>0.995</v>
      </c>
      <c r="V599" s="231">
        <f t="shared" si="686"/>
        <v>0.995</v>
      </c>
      <c r="W599" s="231">
        <f t="shared" si="686"/>
        <v>0.995</v>
      </c>
      <c r="X599" s="231">
        <f t="shared" si="686"/>
        <v>0.995</v>
      </c>
      <c r="Y599" s="231">
        <f t="shared" si="686"/>
        <v>0.995</v>
      </c>
      <c r="Z599" s="231">
        <f t="shared" si="686"/>
        <v>0.995</v>
      </c>
      <c r="AA599" s="231">
        <f t="shared" si="686"/>
        <v>0.995</v>
      </c>
      <c r="AB599" s="231">
        <f t="shared" si="686"/>
        <v>0.995</v>
      </c>
      <c r="AC599" s="231">
        <f t="shared" si="686"/>
        <v>0.995</v>
      </c>
      <c r="AD599" s="231">
        <f t="shared" si="686"/>
        <v>0.995</v>
      </c>
      <c r="AE599" s="231">
        <f t="shared" si="686"/>
        <v>0.995</v>
      </c>
      <c r="AF599" s="231">
        <f t="shared" si="686"/>
        <v>0.995</v>
      </c>
      <c r="AG599" s="231">
        <f t="shared" si="686"/>
        <v>0.995</v>
      </c>
      <c r="AH599" s="231">
        <f t="shared" si="686"/>
        <v>0.995</v>
      </c>
      <c r="AI599" s="231">
        <f t="shared" si="686"/>
        <v>0.995</v>
      </c>
      <c r="AJ599" s="231">
        <f t="shared" si="686"/>
        <v>0.995</v>
      </c>
      <c r="AK599" s="231">
        <f t="shared" si="686"/>
        <v>0.995</v>
      </c>
      <c r="AL599" s="231">
        <f t="shared" si="686"/>
        <v>0.995</v>
      </c>
      <c r="AM599" s="231">
        <f t="shared" si="686"/>
        <v>0.995</v>
      </c>
      <c r="AN599" s="231">
        <f t="shared" si="686"/>
        <v>0.995</v>
      </c>
      <c r="AO599" s="231">
        <f t="shared" si="686"/>
        <v>0.995</v>
      </c>
      <c r="AP599" s="231">
        <f t="shared" si="686"/>
        <v>0.995</v>
      </c>
      <c r="AQ599" s="231">
        <f t="shared" si="686"/>
        <v>0.995</v>
      </c>
      <c r="AR599" s="231">
        <f t="shared" si="686"/>
        <v>0.995</v>
      </c>
      <c r="AS599" s="231">
        <f t="shared" si="686"/>
        <v>0.995</v>
      </c>
      <c r="AT599" s="231">
        <f t="shared" si="686"/>
        <v>0.995</v>
      </c>
      <c r="AU599" s="231">
        <f t="shared" si="686"/>
        <v>0.995</v>
      </c>
      <c r="AV599" s="231">
        <f t="shared" si="686"/>
        <v>0.995</v>
      </c>
      <c r="AW599" s="231">
        <f t="shared" si="686"/>
        <v>0.995</v>
      </c>
      <c r="AX599" s="231">
        <f t="shared" si="686"/>
        <v>0.995</v>
      </c>
      <c r="AY599" s="231">
        <f t="shared" si="686"/>
        <v>0.995</v>
      </c>
      <c r="AZ599" s="231">
        <f t="shared" si="686"/>
        <v>0.995</v>
      </c>
      <c r="BA599" s="231">
        <f t="shared" si="686"/>
        <v>0.995</v>
      </c>
      <c r="BB599" s="231">
        <f t="shared" si="686"/>
        <v>0.995</v>
      </c>
      <c r="BC599" s="231">
        <f t="shared" si="686"/>
        <v>0.995</v>
      </c>
      <c r="BD599" s="231">
        <f t="shared" si="686"/>
        <v>0.995</v>
      </c>
      <c r="BE599" s="231">
        <f t="shared" si="686"/>
        <v>0.995</v>
      </c>
      <c r="BF599" s="231">
        <f t="shared" si="686"/>
        <v>0.995</v>
      </c>
      <c r="BG599" s="231">
        <f t="shared" si="686"/>
        <v>0.995</v>
      </c>
      <c r="BH599" s="231">
        <f t="shared" si="686"/>
        <v>0.995</v>
      </c>
      <c r="BI599" s="231">
        <f t="shared" si="686"/>
        <v>0.995</v>
      </c>
      <c r="BJ599" s="231">
        <f t="shared" si="686"/>
        <v>0.995</v>
      </c>
      <c r="BK599" s="231">
        <f t="shared" si="686"/>
        <v>0.995</v>
      </c>
      <c r="BL599" s="231">
        <f t="shared" si="686"/>
        <v>0.995</v>
      </c>
      <c r="BM599" s="231">
        <f t="shared" si="686"/>
        <v>0.995</v>
      </c>
      <c r="BN599" s="231">
        <f t="shared" si="686"/>
        <v>0.995</v>
      </c>
      <c r="BO599" s="231">
        <f t="shared" si="687"/>
        <v>0.995</v>
      </c>
      <c r="BP599" s="231">
        <f t="shared" si="687"/>
        <v>0.995</v>
      </c>
      <c r="BQ599" s="231">
        <f t="shared" si="688"/>
        <v>0.995</v>
      </c>
      <c r="BR599" s="231">
        <f t="shared" si="688"/>
        <v>0.995</v>
      </c>
      <c r="BS599" s="231">
        <f t="shared" si="688"/>
        <v>0.995</v>
      </c>
      <c r="BT599" s="231">
        <f t="shared" si="688"/>
        <v>0.995</v>
      </c>
      <c r="BU599" s="231">
        <f t="shared" ref="BU599:CD599" si="692">BU598</f>
        <v>0.995</v>
      </c>
      <c r="BV599" s="231">
        <f t="shared" si="692"/>
        <v>0.995</v>
      </c>
      <c r="BW599" s="231">
        <f t="shared" si="692"/>
        <v>0.995</v>
      </c>
      <c r="BX599" s="231">
        <f t="shared" si="692"/>
        <v>0.995</v>
      </c>
      <c r="BY599" s="231">
        <f t="shared" si="692"/>
        <v>0.995</v>
      </c>
      <c r="BZ599" s="231">
        <f t="shared" si="692"/>
        <v>0.995</v>
      </c>
      <c r="CA599" s="231">
        <f t="shared" si="692"/>
        <v>0.995</v>
      </c>
      <c r="CB599" s="231">
        <f t="shared" si="692"/>
        <v>0.995</v>
      </c>
      <c r="CC599" s="231">
        <f t="shared" si="692"/>
        <v>0.995</v>
      </c>
      <c r="CD599" s="231">
        <f t="shared" si="692"/>
        <v>0.995</v>
      </c>
    </row>
    <row r="600" spans="1:82" outlineLevel="1">
      <c r="A600" s="239"/>
      <c r="E600" s="51" t="str">
        <v>Llamadas salientes a internacional</v>
      </c>
      <c r="G600" t="s">
        <v>83</v>
      </c>
      <c r="K600"/>
      <c r="Q600" s="231">
        <f t="shared" si="686"/>
        <v>0.995</v>
      </c>
      <c r="R600" s="231">
        <f t="shared" si="686"/>
        <v>0.995</v>
      </c>
      <c r="S600" s="231">
        <f t="shared" si="686"/>
        <v>0.995</v>
      </c>
      <c r="T600" s="231">
        <f t="shared" si="686"/>
        <v>0.995</v>
      </c>
      <c r="U600" s="231">
        <f t="shared" si="686"/>
        <v>0.995</v>
      </c>
      <c r="V600" s="231">
        <f t="shared" si="686"/>
        <v>0.995</v>
      </c>
      <c r="W600" s="231">
        <f t="shared" si="686"/>
        <v>0.995</v>
      </c>
      <c r="X600" s="231">
        <f t="shared" si="686"/>
        <v>0.995</v>
      </c>
      <c r="Y600" s="231">
        <f t="shared" si="686"/>
        <v>0.995</v>
      </c>
      <c r="Z600" s="231">
        <f t="shared" si="686"/>
        <v>0.995</v>
      </c>
      <c r="AA600" s="231">
        <f t="shared" si="686"/>
        <v>0.995</v>
      </c>
      <c r="AB600" s="231">
        <f t="shared" si="686"/>
        <v>0.995</v>
      </c>
      <c r="AC600" s="231">
        <f t="shared" si="686"/>
        <v>0.995</v>
      </c>
      <c r="AD600" s="231">
        <f t="shared" si="686"/>
        <v>0.995</v>
      </c>
      <c r="AE600" s="231">
        <f t="shared" si="686"/>
        <v>0.995</v>
      </c>
      <c r="AF600" s="231">
        <f t="shared" si="686"/>
        <v>0.995</v>
      </c>
      <c r="AG600" s="231">
        <f t="shared" si="686"/>
        <v>0.995</v>
      </c>
      <c r="AH600" s="231">
        <f t="shared" si="686"/>
        <v>0.995</v>
      </c>
      <c r="AI600" s="231">
        <f t="shared" si="686"/>
        <v>0.995</v>
      </c>
      <c r="AJ600" s="231">
        <f t="shared" si="686"/>
        <v>0.995</v>
      </c>
      <c r="AK600" s="231">
        <f t="shared" si="686"/>
        <v>0.995</v>
      </c>
      <c r="AL600" s="231">
        <f t="shared" si="686"/>
        <v>0.995</v>
      </c>
      <c r="AM600" s="231">
        <f t="shared" si="686"/>
        <v>0.995</v>
      </c>
      <c r="AN600" s="231">
        <f t="shared" si="686"/>
        <v>0.995</v>
      </c>
      <c r="AO600" s="231">
        <f t="shared" si="686"/>
        <v>0.995</v>
      </c>
      <c r="AP600" s="231">
        <f t="shared" si="686"/>
        <v>0.995</v>
      </c>
      <c r="AQ600" s="231">
        <f t="shared" si="686"/>
        <v>0.995</v>
      </c>
      <c r="AR600" s="231">
        <f t="shared" si="686"/>
        <v>0.995</v>
      </c>
      <c r="AS600" s="231">
        <f t="shared" si="686"/>
        <v>0.995</v>
      </c>
      <c r="AT600" s="231">
        <f t="shared" si="686"/>
        <v>0.995</v>
      </c>
      <c r="AU600" s="231">
        <f t="shared" si="686"/>
        <v>0.995</v>
      </c>
      <c r="AV600" s="231">
        <f t="shared" si="686"/>
        <v>0.995</v>
      </c>
      <c r="AW600" s="231">
        <f t="shared" si="686"/>
        <v>0.995</v>
      </c>
      <c r="AX600" s="231">
        <f t="shared" si="686"/>
        <v>0.995</v>
      </c>
      <c r="AY600" s="231">
        <f t="shared" si="686"/>
        <v>0.995</v>
      </c>
      <c r="AZ600" s="231">
        <f t="shared" si="686"/>
        <v>0.995</v>
      </c>
      <c r="BA600" s="231">
        <f t="shared" si="686"/>
        <v>0.995</v>
      </c>
      <c r="BB600" s="231">
        <f t="shared" si="686"/>
        <v>0.995</v>
      </c>
      <c r="BC600" s="231">
        <f t="shared" si="686"/>
        <v>0.995</v>
      </c>
      <c r="BD600" s="231">
        <f t="shared" si="686"/>
        <v>0.995</v>
      </c>
      <c r="BE600" s="231">
        <f t="shared" si="686"/>
        <v>0.995</v>
      </c>
      <c r="BF600" s="231">
        <f t="shared" si="686"/>
        <v>0.995</v>
      </c>
      <c r="BG600" s="231">
        <f t="shared" si="686"/>
        <v>0.995</v>
      </c>
      <c r="BH600" s="231">
        <f t="shared" si="686"/>
        <v>0.995</v>
      </c>
      <c r="BI600" s="231">
        <f t="shared" si="686"/>
        <v>0.995</v>
      </c>
      <c r="BJ600" s="231">
        <f t="shared" si="686"/>
        <v>0.995</v>
      </c>
      <c r="BK600" s="231">
        <f t="shared" si="686"/>
        <v>0.995</v>
      </c>
      <c r="BL600" s="231">
        <f t="shared" si="686"/>
        <v>0.995</v>
      </c>
      <c r="BM600" s="231">
        <f t="shared" si="686"/>
        <v>0.995</v>
      </c>
      <c r="BN600" s="231">
        <f t="shared" si="686"/>
        <v>0.995</v>
      </c>
      <c r="BO600" s="231">
        <f t="shared" si="687"/>
        <v>0.995</v>
      </c>
      <c r="BP600" s="231">
        <f t="shared" si="687"/>
        <v>0.995</v>
      </c>
      <c r="BQ600" s="231">
        <f t="shared" si="688"/>
        <v>0.995</v>
      </c>
      <c r="BR600" s="231">
        <f t="shared" si="688"/>
        <v>0.995</v>
      </c>
      <c r="BS600" s="231">
        <f t="shared" si="688"/>
        <v>0.995</v>
      </c>
      <c r="BT600" s="231">
        <f t="shared" si="688"/>
        <v>0.995</v>
      </c>
      <c r="BU600" s="231">
        <f t="shared" ref="BU600:CD600" si="693">BU599</f>
        <v>0.995</v>
      </c>
      <c r="BV600" s="231">
        <f t="shared" si="693"/>
        <v>0.995</v>
      </c>
      <c r="BW600" s="231">
        <f t="shared" si="693"/>
        <v>0.995</v>
      </c>
      <c r="BX600" s="231">
        <f t="shared" si="693"/>
        <v>0.995</v>
      </c>
      <c r="BY600" s="231">
        <f t="shared" si="693"/>
        <v>0.995</v>
      </c>
      <c r="BZ600" s="231">
        <f t="shared" si="693"/>
        <v>0.995</v>
      </c>
      <c r="CA600" s="231">
        <f t="shared" si="693"/>
        <v>0.995</v>
      </c>
      <c r="CB600" s="231">
        <f t="shared" si="693"/>
        <v>0.995</v>
      </c>
      <c r="CC600" s="231">
        <f t="shared" si="693"/>
        <v>0.995</v>
      </c>
      <c r="CD600" s="231">
        <f t="shared" si="693"/>
        <v>0.995</v>
      </c>
    </row>
    <row r="601" spans="1:82" outlineLevel="1">
      <c r="A601" s="239"/>
      <c r="E601" s="51" t="str">
        <v>Llamadas salientes a números no geográficos</v>
      </c>
      <c r="G601" t="s">
        <v>83</v>
      </c>
      <c r="K601"/>
      <c r="Q601" s="231">
        <f t="shared" si="686"/>
        <v>0.995</v>
      </c>
      <c r="R601" s="231">
        <f t="shared" si="686"/>
        <v>0.995</v>
      </c>
      <c r="S601" s="231">
        <f t="shared" si="686"/>
        <v>0.995</v>
      </c>
      <c r="T601" s="231">
        <f t="shared" si="686"/>
        <v>0.995</v>
      </c>
      <c r="U601" s="231">
        <f t="shared" si="686"/>
        <v>0.995</v>
      </c>
      <c r="V601" s="231">
        <f t="shared" ref="V601:BN601" si="694">V600</f>
        <v>0.995</v>
      </c>
      <c r="W601" s="231">
        <f t="shared" si="694"/>
        <v>0.995</v>
      </c>
      <c r="X601" s="231">
        <f t="shared" si="694"/>
        <v>0.995</v>
      </c>
      <c r="Y601" s="231">
        <f t="shared" si="694"/>
        <v>0.995</v>
      </c>
      <c r="Z601" s="231">
        <f t="shared" si="694"/>
        <v>0.995</v>
      </c>
      <c r="AA601" s="231">
        <f t="shared" si="694"/>
        <v>0.995</v>
      </c>
      <c r="AB601" s="231">
        <f t="shared" si="694"/>
        <v>0.995</v>
      </c>
      <c r="AC601" s="231">
        <f t="shared" si="694"/>
        <v>0.995</v>
      </c>
      <c r="AD601" s="231">
        <f t="shared" si="694"/>
        <v>0.995</v>
      </c>
      <c r="AE601" s="231">
        <f t="shared" si="694"/>
        <v>0.995</v>
      </c>
      <c r="AF601" s="231">
        <f t="shared" si="694"/>
        <v>0.995</v>
      </c>
      <c r="AG601" s="231">
        <f t="shared" si="694"/>
        <v>0.995</v>
      </c>
      <c r="AH601" s="231">
        <f t="shared" si="694"/>
        <v>0.995</v>
      </c>
      <c r="AI601" s="231">
        <f t="shared" si="694"/>
        <v>0.995</v>
      </c>
      <c r="AJ601" s="231">
        <f t="shared" si="694"/>
        <v>0.995</v>
      </c>
      <c r="AK601" s="231">
        <f t="shared" si="694"/>
        <v>0.995</v>
      </c>
      <c r="AL601" s="231">
        <f t="shared" si="694"/>
        <v>0.995</v>
      </c>
      <c r="AM601" s="231">
        <f t="shared" si="694"/>
        <v>0.995</v>
      </c>
      <c r="AN601" s="231">
        <f t="shared" si="694"/>
        <v>0.995</v>
      </c>
      <c r="AO601" s="231">
        <f t="shared" si="694"/>
        <v>0.995</v>
      </c>
      <c r="AP601" s="231">
        <f t="shared" si="694"/>
        <v>0.995</v>
      </c>
      <c r="AQ601" s="231">
        <f t="shared" si="694"/>
        <v>0.995</v>
      </c>
      <c r="AR601" s="231">
        <f t="shared" si="694"/>
        <v>0.995</v>
      </c>
      <c r="AS601" s="231">
        <f t="shared" si="694"/>
        <v>0.995</v>
      </c>
      <c r="AT601" s="231">
        <f t="shared" si="694"/>
        <v>0.995</v>
      </c>
      <c r="AU601" s="231">
        <f t="shared" si="694"/>
        <v>0.995</v>
      </c>
      <c r="AV601" s="231">
        <f t="shared" si="694"/>
        <v>0.995</v>
      </c>
      <c r="AW601" s="231">
        <f t="shared" si="694"/>
        <v>0.995</v>
      </c>
      <c r="AX601" s="231">
        <f t="shared" si="694"/>
        <v>0.995</v>
      </c>
      <c r="AY601" s="231">
        <f t="shared" si="694"/>
        <v>0.995</v>
      </c>
      <c r="AZ601" s="231">
        <f t="shared" si="694"/>
        <v>0.995</v>
      </c>
      <c r="BA601" s="231">
        <f t="shared" si="694"/>
        <v>0.995</v>
      </c>
      <c r="BB601" s="231">
        <f t="shared" si="694"/>
        <v>0.995</v>
      </c>
      <c r="BC601" s="231">
        <f t="shared" si="694"/>
        <v>0.995</v>
      </c>
      <c r="BD601" s="231">
        <f t="shared" si="694"/>
        <v>0.995</v>
      </c>
      <c r="BE601" s="231">
        <f t="shared" si="694"/>
        <v>0.995</v>
      </c>
      <c r="BF601" s="231">
        <f t="shared" si="694"/>
        <v>0.995</v>
      </c>
      <c r="BG601" s="231">
        <f t="shared" si="694"/>
        <v>0.995</v>
      </c>
      <c r="BH601" s="231">
        <f t="shared" si="694"/>
        <v>0.995</v>
      </c>
      <c r="BI601" s="231">
        <f t="shared" si="694"/>
        <v>0.995</v>
      </c>
      <c r="BJ601" s="231">
        <f t="shared" si="694"/>
        <v>0.995</v>
      </c>
      <c r="BK601" s="231">
        <f t="shared" si="694"/>
        <v>0.995</v>
      </c>
      <c r="BL601" s="231">
        <f t="shared" si="694"/>
        <v>0.995</v>
      </c>
      <c r="BM601" s="231">
        <f t="shared" si="694"/>
        <v>0.995</v>
      </c>
      <c r="BN601" s="231">
        <f t="shared" si="694"/>
        <v>0.995</v>
      </c>
      <c r="BO601" s="231">
        <f>BO600</f>
        <v>0.995</v>
      </c>
      <c r="BP601" s="231">
        <f>BP600</f>
        <v>0.995</v>
      </c>
      <c r="BQ601" s="231">
        <f t="shared" si="688"/>
        <v>0.995</v>
      </c>
      <c r="BR601" s="231">
        <f t="shared" si="688"/>
        <v>0.995</v>
      </c>
      <c r="BS601" s="231">
        <f t="shared" si="688"/>
        <v>0.995</v>
      </c>
      <c r="BT601" s="231">
        <f t="shared" si="688"/>
        <v>0.995</v>
      </c>
      <c r="BU601" s="231">
        <f t="shared" ref="BU601:CD601" si="695">BU600</f>
        <v>0.995</v>
      </c>
      <c r="BV601" s="231">
        <f t="shared" si="695"/>
        <v>0.995</v>
      </c>
      <c r="BW601" s="231">
        <f t="shared" si="695"/>
        <v>0.995</v>
      </c>
      <c r="BX601" s="231">
        <f t="shared" si="695"/>
        <v>0.995</v>
      </c>
      <c r="BY601" s="231">
        <f t="shared" si="695"/>
        <v>0.995</v>
      </c>
      <c r="BZ601" s="231">
        <f t="shared" si="695"/>
        <v>0.995</v>
      </c>
      <c r="CA601" s="231">
        <f t="shared" si="695"/>
        <v>0.995</v>
      </c>
      <c r="CB601" s="231">
        <f t="shared" si="695"/>
        <v>0.995</v>
      </c>
      <c r="CC601" s="231">
        <f t="shared" si="695"/>
        <v>0.995</v>
      </c>
      <c r="CD601" s="231">
        <f t="shared" si="695"/>
        <v>0.995</v>
      </c>
    </row>
    <row r="602" spans="1:82" outlineLevel="1">
      <c r="A602" s="239"/>
      <c r="E602" s="51" t="str">
        <v>Fixed Service8</v>
      </c>
      <c r="G602" t="s">
        <v>83</v>
      </c>
      <c r="K60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32"/>
      <c r="AU602" s="232"/>
      <c r="AV602" s="232"/>
      <c r="AW602" s="232"/>
      <c r="AX602" s="232"/>
      <c r="AY602" s="232"/>
      <c r="AZ602" s="232"/>
      <c r="BA602" s="232"/>
      <c r="BB602" s="232"/>
      <c r="BC602" s="232"/>
      <c r="BD602" s="232"/>
      <c r="BE602" s="232"/>
      <c r="BF602" s="232"/>
      <c r="BG602" s="232"/>
      <c r="BH602" s="232"/>
      <c r="BI602" s="232"/>
      <c r="BJ602" s="232"/>
      <c r="BK602" s="232"/>
      <c r="BL602" s="232"/>
      <c r="BM602" s="232"/>
      <c r="BN602" s="232"/>
      <c r="BO602" s="232"/>
      <c r="BP602" s="232"/>
      <c r="BQ602" s="232"/>
      <c r="BR602" s="232"/>
      <c r="BS602" s="232"/>
      <c r="BT602" s="232"/>
      <c r="BU602" s="232"/>
      <c r="BV602" s="232"/>
      <c r="BW602" s="232"/>
      <c r="BX602" s="232"/>
      <c r="BY602" s="232"/>
      <c r="BZ602" s="232"/>
      <c r="CA602" s="232"/>
      <c r="CB602" s="232"/>
      <c r="CC602" s="232"/>
      <c r="CD602" s="232"/>
    </row>
    <row r="603" spans="1:82" outlineLevel="1">
      <c r="A603" s="239"/>
      <c r="E603" s="51" t="str">
        <v>Llamadas entrantes Local de otros operadores fijos</v>
      </c>
      <c r="G603" t="s">
        <v>83</v>
      </c>
      <c r="K603"/>
      <c r="Q603" s="229">
        <v>0.92</v>
      </c>
      <c r="R603" s="230">
        <f t="shared" ref="R603:BN603" si="696">Q603</f>
        <v>0.92</v>
      </c>
      <c r="S603" s="230">
        <f t="shared" si="696"/>
        <v>0.92</v>
      </c>
      <c r="T603" s="230">
        <f t="shared" si="696"/>
        <v>0.92</v>
      </c>
      <c r="U603" s="230">
        <f t="shared" si="696"/>
        <v>0.92</v>
      </c>
      <c r="V603" s="230">
        <f t="shared" si="696"/>
        <v>0.92</v>
      </c>
      <c r="W603" s="230">
        <f t="shared" si="696"/>
        <v>0.92</v>
      </c>
      <c r="X603" s="230">
        <f t="shared" si="696"/>
        <v>0.92</v>
      </c>
      <c r="Y603" s="230">
        <f t="shared" si="696"/>
        <v>0.92</v>
      </c>
      <c r="Z603" s="230">
        <f t="shared" si="696"/>
        <v>0.92</v>
      </c>
      <c r="AA603" s="230">
        <f t="shared" si="696"/>
        <v>0.92</v>
      </c>
      <c r="AB603" s="230">
        <f t="shared" si="696"/>
        <v>0.92</v>
      </c>
      <c r="AC603" s="230">
        <f t="shared" si="696"/>
        <v>0.92</v>
      </c>
      <c r="AD603" s="230">
        <f t="shared" si="696"/>
        <v>0.92</v>
      </c>
      <c r="AE603" s="230">
        <f t="shared" si="696"/>
        <v>0.92</v>
      </c>
      <c r="AF603" s="230">
        <f t="shared" si="696"/>
        <v>0.92</v>
      </c>
      <c r="AG603" s="230">
        <f t="shared" si="696"/>
        <v>0.92</v>
      </c>
      <c r="AH603" s="230">
        <f t="shared" si="696"/>
        <v>0.92</v>
      </c>
      <c r="AI603" s="230">
        <f t="shared" si="696"/>
        <v>0.92</v>
      </c>
      <c r="AJ603" s="230">
        <f t="shared" si="696"/>
        <v>0.92</v>
      </c>
      <c r="AK603" s="230">
        <f t="shared" si="696"/>
        <v>0.92</v>
      </c>
      <c r="AL603" s="230">
        <f t="shared" si="696"/>
        <v>0.92</v>
      </c>
      <c r="AM603" s="230">
        <f t="shared" si="696"/>
        <v>0.92</v>
      </c>
      <c r="AN603" s="230">
        <f t="shared" si="696"/>
        <v>0.92</v>
      </c>
      <c r="AO603" s="230">
        <f t="shared" si="696"/>
        <v>0.92</v>
      </c>
      <c r="AP603" s="230">
        <f t="shared" si="696"/>
        <v>0.92</v>
      </c>
      <c r="AQ603" s="230">
        <f t="shared" si="696"/>
        <v>0.92</v>
      </c>
      <c r="AR603" s="230">
        <f t="shared" si="696"/>
        <v>0.92</v>
      </c>
      <c r="AS603" s="230">
        <f t="shared" si="696"/>
        <v>0.92</v>
      </c>
      <c r="AT603" s="230">
        <f t="shared" si="696"/>
        <v>0.92</v>
      </c>
      <c r="AU603" s="230">
        <f t="shared" si="696"/>
        <v>0.92</v>
      </c>
      <c r="AV603" s="230">
        <f t="shared" si="696"/>
        <v>0.92</v>
      </c>
      <c r="AW603" s="230">
        <f t="shared" si="696"/>
        <v>0.92</v>
      </c>
      <c r="AX603" s="230">
        <f t="shared" si="696"/>
        <v>0.92</v>
      </c>
      <c r="AY603" s="230">
        <f t="shared" si="696"/>
        <v>0.92</v>
      </c>
      <c r="AZ603" s="230">
        <f t="shared" si="696"/>
        <v>0.92</v>
      </c>
      <c r="BA603" s="230">
        <f t="shared" si="696"/>
        <v>0.92</v>
      </c>
      <c r="BB603" s="230">
        <f t="shared" si="696"/>
        <v>0.92</v>
      </c>
      <c r="BC603" s="230">
        <f t="shared" si="696"/>
        <v>0.92</v>
      </c>
      <c r="BD603" s="230">
        <f t="shared" si="696"/>
        <v>0.92</v>
      </c>
      <c r="BE603" s="230">
        <f t="shared" si="696"/>
        <v>0.92</v>
      </c>
      <c r="BF603" s="230">
        <f t="shared" si="696"/>
        <v>0.92</v>
      </c>
      <c r="BG603" s="230">
        <f t="shared" si="696"/>
        <v>0.92</v>
      </c>
      <c r="BH603" s="230">
        <f t="shared" si="696"/>
        <v>0.92</v>
      </c>
      <c r="BI603" s="230">
        <f t="shared" si="696"/>
        <v>0.92</v>
      </c>
      <c r="BJ603" s="230">
        <f t="shared" si="696"/>
        <v>0.92</v>
      </c>
      <c r="BK603" s="230">
        <f t="shared" si="696"/>
        <v>0.92</v>
      </c>
      <c r="BL603" s="230">
        <f t="shared" si="696"/>
        <v>0.92</v>
      </c>
      <c r="BM603" s="230">
        <f t="shared" si="696"/>
        <v>0.92</v>
      </c>
      <c r="BN603" s="230">
        <f t="shared" si="696"/>
        <v>0.92</v>
      </c>
      <c r="BO603" s="230">
        <f t="shared" ref="BO603:CD603" si="697">BN603</f>
        <v>0.92</v>
      </c>
      <c r="BP603" s="230">
        <f t="shared" si="697"/>
        <v>0.92</v>
      </c>
      <c r="BQ603" s="230">
        <f t="shared" si="697"/>
        <v>0.92</v>
      </c>
      <c r="BR603" s="230">
        <f t="shared" si="697"/>
        <v>0.92</v>
      </c>
      <c r="BS603" s="230">
        <f t="shared" si="697"/>
        <v>0.92</v>
      </c>
      <c r="BT603" s="230">
        <f t="shared" si="697"/>
        <v>0.92</v>
      </c>
      <c r="BU603" s="230">
        <f t="shared" si="697"/>
        <v>0.92</v>
      </c>
      <c r="BV603" s="230">
        <f t="shared" si="697"/>
        <v>0.92</v>
      </c>
      <c r="BW603" s="230">
        <f t="shared" si="697"/>
        <v>0.92</v>
      </c>
      <c r="BX603" s="230">
        <f t="shared" si="697"/>
        <v>0.92</v>
      </c>
      <c r="BY603" s="230">
        <f t="shared" si="697"/>
        <v>0.92</v>
      </c>
      <c r="BZ603" s="230">
        <f t="shared" si="697"/>
        <v>0.92</v>
      </c>
      <c r="CA603" s="230">
        <f t="shared" si="697"/>
        <v>0.92</v>
      </c>
      <c r="CB603" s="230">
        <f t="shared" si="697"/>
        <v>0.92</v>
      </c>
      <c r="CC603" s="230">
        <f t="shared" si="697"/>
        <v>0.92</v>
      </c>
      <c r="CD603" s="230">
        <f t="shared" si="697"/>
        <v>0.92</v>
      </c>
    </row>
    <row r="604" spans="1:82" outlineLevel="1">
      <c r="A604" s="239"/>
      <c r="E604" s="51" t="str">
        <v>Llamadas entrantes Larga Distancia de otros operadores fijos</v>
      </c>
      <c r="G604" t="s">
        <v>83</v>
      </c>
      <c r="K604"/>
      <c r="Q604" s="231">
        <f t="shared" ref="Q604:BN607" si="698">Q603</f>
        <v>0.92</v>
      </c>
      <c r="R604" s="231">
        <f t="shared" si="698"/>
        <v>0.92</v>
      </c>
      <c r="S604" s="231">
        <f t="shared" si="698"/>
        <v>0.92</v>
      </c>
      <c r="T604" s="231">
        <f t="shared" si="698"/>
        <v>0.92</v>
      </c>
      <c r="U604" s="231">
        <f t="shared" si="698"/>
        <v>0.92</v>
      </c>
      <c r="V604" s="231">
        <f t="shared" si="698"/>
        <v>0.92</v>
      </c>
      <c r="W604" s="231">
        <f t="shared" si="698"/>
        <v>0.92</v>
      </c>
      <c r="X604" s="231">
        <f t="shared" si="698"/>
        <v>0.92</v>
      </c>
      <c r="Y604" s="231">
        <f t="shared" si="698"/>
        <v>0.92</v>
      </c>
      <c r="Z604" s="231">
        <f t="shared" si="698"/>
        <v>0.92</v>
      </c>
      <c r="AA604" s="231">
        <f t="shared" si="698"/>
        <v>0.92</v>
      </c>
      <c r="AB604" s="231">
        <f t="shared" si="698"/>
        <v>0.92</v>
      </c>
      <c r="AC604" s="231">
        <f t="shared" si="698"/>
        <v>0.92</v>
      </c>
      <c r="AD604" s="231">
        <f t="shared" si="698"/>
        <v>0.92</v>
      </c>
      <c r="AE604" s="231">
        <f t="shared" si="698"/>
        <v>0.92</v>
      </c>
      <c r="AF604" s="231">
        <f t="shared" si="698"/>
        <v>0.92</v>
      </c>
      <c r="AG604" s="231">
        <f t="shared" si="698"/>
        <v>0.92</v>
      </c>
      <c r="AH604" s="231">
        <f t="shared" si="698"/>
        <v>0.92</v>
      </c>
      <c r="AI604" s="231">
        <f t="shared" si="698"/>
        <v>0.92</v>
      </c>
      <c r="AJ604" s="231">
        <f t="shared" si="698"/>
        <v>0.92</v>
      </c>
      <c r="AK604" s="231">
        <f t="shared" si="698"/>
        <v>0.92</v>
      </c>
      <c r="AL604" s="231">
        <f t="shared" si="698"/>
        <v>0.92</v>
      </c>
      <c r="AM604" s="231">
        <f t="shared" si="698"/>
        <v>0.92</v>
      </c>
      <c r="AN604" s="231">
        <f t="shared" si="698"/>
        <v>0.92</v>
      </c>
      <c r="AO604" s="231">
        <f t="shared" si="698"/>
        <v>0.92</v>
      </c>
      <c r="AP604" s="231">
        <f t="shared" si="698"/>
        <v>0.92</v>
      </c>
      <c r="AQ604" s="231">
        <f t="shared" si="698"/>
        <v>0.92</v>
      </c>
      <c r="AR604" s="231">
        <f t="shared" si="698"/>
        <v>0.92</v>
      </c>
      <c r="AS604" s="231">
        <f t="shared" si="698"/>
        <v>0.92</v>
      </c>
      <c r="AT604" s="231">
        <f t="shared" si="698"/>
        <v>0.92</v>
      </c>
      <c r="AU604" s="231">
        <f t="shared" si="698"/>
        <v>0.92</v>
      </c>
      <c r="AV604" s="231">
        <f t="shared" si="698"/>
        <v>0.92</v>
      </c>
      <c r="AW604" s="231">
        <f t="shared" si="698"/>
        <v>0.92</v>
      </c>
      <c r="AX604" s="231">
        <f t="shared" si="698"/>
        <v>0.92</v>
      </c>
      <c r="AY604" s="231">
        <f t="shared" si="698"/>
        <v>0.92</v>
      </c>
      <c r="AZ604" s="231">
        <f t="shared" si="698"/>
        <v>0.92</v>
      </c>
      <c r="BA604" s="231">
        <f t="shared" si="698"/>
        <v>0.92</v>
      </c>
      <c r="BB604" s="231">
        <f t="shared" si="698"/>
        <v>0.92</v>
      </c>
      <c r="BC604" s="231">
        <f t="shared" si="698"/>
        <v>0.92</v>
      </c>
      <c r="BD604" s="231">
        <f t="shared" si="698"/>
        <v>0.92</v>
      </c>
      <c r="BE604" s="231">
        <f t="shared" si="698"/>
        <v>0.92</v>
      </c>
      <c r="BF604" s="231">
        <f t="shared" si="698"/>
        <v>0.92</v>
      </c>
      <c r="BG604" s="231">
        <f t="shared" si="698"/>
        <v>0.92</v>
      </c>
      <c r="BH604" s="231">
        <f t="shared" si="698"/>
        <v>0.92</v>
      </c>
      <c r="BI604" s="231">
        <f t="shared" si="698"/>
        <v>0.92</v>
      </c>
      <c r="BJ604" s="231">
        <f t="shared" si="698"/>
        <v>0.92</v>
      </c>
      <c r="BK604" s="231">
        <f t="shared" si="698"/>
        <v>0.92</v>
      </c>
      <c r="BL604" s="231">
        <f t="shared" si="698"/>
        <v>0.92</v>
      </c>
      <c r="BM604" s="231">
        <f t="shared" si="698"/>
        <v>0.92</v>
      </c>
      <c r="BN604" s="231">
        <f t="shared" si="698"/>
        <v>0.92</v>
      </c>
      <c r="BO604" s="231">
        <f t="shared" ref="BO604:BP607" si="699">BO603</f>
        <v>0.92</v>
      </c>
      <c r="BP604" s="231">
        <f t="shared" si="699"/>
        <v>0.92</v>
      </c>
      <c r="BQ604" s="231">
        <f t="shared" ref="BQ604:BT607" si="700">BQ603</f>
        <v>0.92</v>
      </c>
      <c r="BR604" s="231">
        <f t="shared" si="700"/>
        <v>0.92</v>
      </c>
      <c r="BS604" s="231">
        <f t="shared" si="700"/>
        <v>0.92</v>
      </c>
      <c r="BT604" s="231">
        <f t="shared" si="700"/>
        <v>0.92</v>
      </c>
      <c r="BU604" s="231">
        <f t="shared" ref="BU604:CD604" si="701">BU603</f>
        <v>0.92</v>
      </c>
      <c r="BV604" s="231">
        <f t="shared" si="701"/>
        <v>0.92</v>
      </c>
      <c r="BW604" s="231">
        <f t="shared" si="701"/>
        <v>0.92</v>
      </c>
      <c r="BX604" s="231">
        <f t="shared" si="701"/>
        <v>0.92</v>
      </c>
      <c r="BY604" s="231">
        <f t="shared" si="701"/>
        <v>0.92</v>
      </c>
      <c r="BZ604" s="231">
        <f t="shared" si="701"/>
        <v>0.92</v>
      </c>
      <c r="CA604" s="231">
        <f t="shared" si="701"/>
        <v>0.92</v>
      </c>
      <c r="CB604" s="231">
        <f t="shared" si="701"/>
        <v>0.92</v>
      </c>
      <c r="CC604" s="231">
        <f t="shared" si="701"/>
        <v>0.92</v>
      </c>
      <c r="CD604" s="231">
        <f t="shared" si="701"/>
        <v>0.92</v>
      </c>
    </row>
    <row r="605" spans="1:82" outlineLevel="1">
      <c r="A605" s="239"/>
      <c r="E605" s="51" t="str">
        <v>Llamadas entrantes de móvil</v>
      </c>
      <c r="G605" t="s">
        <v>83</v>
      </c>
      <c r="K605"/>
      <c r="Q605" s="231">
        <f t="shared" si="698"/>
        <v>0.92</v>
      </c>
      <c r="R605" s="231">
        <f t="shared" si="698"/>
        <v>0.92</v>
      </c>
      <c r="S605" s="231">
        <f t="shared" si="698"/>
        <v>0.92</v>
      </c>
      <c r="T605" s="231">
        <f t="shared" si="698"/>
        <v>0.92</v>
      </c>
      <c r="U605" s="231">
        <f t="shared" si="698"/>
        <v>0.92</v>
      </c>
      <c r="V605" s="231">
        <f t="shared" si="698"/>
        <v>0.92</v>
      </c>
      <c r="W605" s="231">
        <f t="shared" si="698"/>
        <v>0.92</v>
      </c>
      <c r="X605" s="231">
        <f t="shared" si="698"/>
        <v>0.92</v>
      </c>
      <c r="Y605" s="231">
        <f t="shared" si="698"/>
        <v>0.92</v>
      </c>
      <c r="Z605" s="231">
        <f t="shared" si="698"/>
        <v>0.92</v>
      </c>
      <c r="AA605" s="231">
        <f t="shared" si="698"/>
        <v>0.92</v>
      </c>
      <c r="AB605" s="231">
        <f t="shared" si="698"/>
        <v>0.92</v>
      </c>
      <c r="AC605" s="231">
        <f t="shared" si="698"/>
        <v>0.92</v>
      </c>
      <c r="AD605" s="231">
        <f t="shared" si="698"/>
        <v>0.92</v>
      </c>
      <c r="AE605" s="231">
        <f t="shared" si="698"/>
        <v>0.92</v>
      </c>
      <c r="AF605" s="231">
        <f t="shared" si="698"/>
        <v>0.92</v>
      </c>
      <c r="AG605" s="231">
        <f t="shared" si="698"/>
        <v>0.92</v>
      </c>
      <c r="AH605" s="231">
        <f t="shared" si="698"/>
        <v>0.92</v>
      </c>
      <c r="AI605" s="231">
        <f t="shared" si="698"/>
        <v>0.92</v>
      </c>
      <c r="AJ605" s="231">
        <f t="shared" si="698"/>
        <v>0.92</v>
      </c>
      <c r="AK605" s="231">
        <f t="shared" si="698"/>
        <v>0.92</v>
      </c>
      <c r="AL605" s="231">
        <f t="shared" si="698"/>
        <v>0.92</v>
      </c>
      <c r="AM605" s="231">
        <f t="shared" si="698"/>
        <v>0.92</v>
      </c>
      <c r="AN605" s="231">
        <f t="shared" si="698"/>
        <v>0.92</v>
      </c>
      <c r="AO605" s="231">
        <f t="shared" si="698"/>
        <v>0.92</v>
      </c>
      <c r="AP605" s="231">
        <f t="shared" si="698"/>
        <v>0.92</v>
      </c>
      <c r="AQ605" s="231">
        <f t="shared" si="698"/>
        <v>0.92</v>
      </c>
      <c r="AR605" s="231">
        <f t="shared" si="698"/>
        <v>0.92</v>
      </c>
      <c r="AS605" s="231">
        <f t="shared" si="698"/>
        <v>0.92</v>
      </c>
      <c r="AT605" s="231">
        <f t="shared" si="698"/>
        <v>0.92</v>
      </c>
      <c r="AU605" s="231">
        <f t="shared" si="698"/>
        <v>0.92</v>
      </c>
      <c r="AV605" s="231">
        <f t="shared" si="698"/>
        <v>0.92</v>
      </c>
      <c r="AW605" s="231">
        <f t="shared" si="698"/>
        <v>0.92</v>
      </c>
      <c r="AX605" s="231">
        <f t="shared" si="698"/>
        <v>0.92</v>
      </c>
      <c r="AY605" s="231">
        <f t="shared" si="698"/>
        <v>0.92</v>
      </c>
      <c r="AZ605" s="231">
        <f t="shared" si="698"/>
        <v>0.92</v>
      </c>
      <c r="BA605" s="231">
        <f t="shared" si="698"/>
        <v>0.92</v>
      </c>
      <c r="BB605" s="231">
        <f t="shared" si="698"/>
        <v>0.92</v>
      </c>
      <c r="BC605" s="231">
        <f t="shared" si="698"/>
        <v>0.92</v>
      </c>
      <c r="BD605" s="231">
        <f t="shared" si="698"/>
        <v>0.92</v>
      </c>
      <c r="BE605" s="231">
        <f t="shared" si="698"/>
        <v>0.92</v>
      </c>
      <c r="BF605" s="231">
        <f t="shared" si="698"/>
        <v>0.92</v>
      </c>
      <c r="BG605" s="231">
        <f t="shared" si="698"/>
        <v>0.92</v>
      </c>
      <c r="BH605" s="231">
        <f t="shared" si="698"/>
        <v>0.92</v>
      </c>
      <c r="BI605" s="231">
        <f t="shared" si="698"/>
        <v>0.92</v>
      </c>
      <c r="BJ605" s="231">
        <f t="shared" si="698"/>
        <v>0.92</v>
      </c>
      <c r="BK605" s="231">
        <f t="shared" si="698"/>
        <v>0.92</v>
      </c>
      <c r="BL605" s="231">
        <f t="shared" si="698"/>
        <v>0.92</v>
      </c>
      <c r="BM605" s="231">
        <f t="shared" si="698"/>
        <v>0.92</v>
      </c>
      <c r="BN605" s="231">
        <f t="shared" si="698"/>
        <v>0.92</v>
      </c>
      <c r="BO605" s="231">
        <f t="shared" si="699"/>
        <v>0.92</v>
      </c>
      <c r="BP605" s="231">
        <f t="shared" si="699"/>
        <v>0.92</v>
      </c>
      <c r="BQ605" s="231">
        <f t="shared" si="700"/>
        <v>0.92</v>
      </c>
      <c r="BR605" s="231">
        <f t="shared" si="700"/>
        <v>0.92</v>
      </c>
      <c r="BS605" s="231">
        <f t="shared" si="700"/>
        <v>0.92</v>
      </c>
      <c r="BT605" s="231">
        <f t="shared" si="700"/>
        <v>0.92</v>
      </c>
      <c r="BU605" s="231">
        <f t="shared" ref="BU605:CD605" si="702">BU604</f>
        <v>0.92</v>
      </c>
      <c r="BV605" s="231">
        <f t="shared" si="702"/>
        <v>0.92</v>
      </c>
      <c r="BW605" s="231">
        <f t="shared" si="702"/>
        <v>0.92</v>
      </c>
      <c r="BX605" s="231">
        <f t="shared" si="702"/>
        <v>0.92</v>
      </c>
      <c r="BY605" s="231">
        <f t="shared" si="702"/>
        <v>0.92</v>
      </c>
      <c r="BZ605" s="231">
        <f t="shared" si="702"/>
        <v>0.92</v>
      </c>
      <c r="CA605" s="231">
        <f t="shared" si="702"/>
        <v>0.92</v>
      </c>
      <c r="CB605" s="231">
        <f t="shared" si="702"/>
        <v>0.92</v>
      </c>
      <c r="CC605" s="231">
        <f t="shared" si="702"/>
        <v>0.92</v>
      </c>
      <c r="CD605" s="231">
        <f t="shared" si="702"/>
        <v>0.92</v>
      </c>
    </row>
    <row r="606" spans="1:82" outlineLevel="1">
      <c r="A606" s="239"/>
      <c r="E606" s="51" t="str">
        <v>Llamadas entrantes de internacional</v>
      </c>
      <c r="G606" t="s">
        <v>83</v>
      </c>
      <c r="K606"/>
      <c r="Q606" s="231">
        <f t="shared" si="698"/>
        <v>0.92</v>
      </c>
      <c r="R606" s="231">
        <f t="shared" si="698"/>
        <v>0.92</v>
      </c>
      <c r="S606" s="231">
        <f t="shared" si="698"/>
        <v>0.92</v>
      </c>
      <c r="T606" s="231">
        <f t="shared" si="698"/>
        <v>0.92</v>
      </c>
      <c r="U606" s="231">
        <f t="shared" si="698"/>
        <v>0.92</v>
      </c>
      <c r="V606" s="231">
        <f t="shared" si="698"/>
        <v>0.92</v>
      </c>
      <c r="W606" s="231">
        <f t="shared" si="698"/>
        <v>0.92</v>
      </c>
      <c r="X606" s="231">
        <f t="shared" si="698"/>
        <v>0.92</v>
      </c>
      <c r="Y606" s="231">
        <f t="shared" si="698"/>
        <v>0.92</v>
      </c>
      <c r="Z606" s="231">
        <f t="shared" si="698"/>
        <v>0.92</v>
      </c>
      <c r="AA606" s="231">
        <f t="shared" si="698"/>
        <v>0.92</v>
      </c>
      <c r="AB606" s="231">
        <f t="shared" si="698"/>
        <v>0.92</v>
      </c>
      <c r="AC606" s="231">
        <f t="shared" si="698"/>
        <v>0.92</v>
      </c>
      <c r="AD606" s="231">
        <f t="shared" si="698"/>
        <v>0.92</v>
      </c>
      <c r="AE606" s="231">
        <f t="shared" si="698"/>
        <v>0.92</v>
      </c>
      <c r="AF606" s="231">
        <f t="shared" si="698"/>
        <v>0.92</v>
      </c>
      <c r="AG606" s="231">
        <f t="shared" si="698"/>
        <v>0.92</v>
      </c>
      <c r="AH606" s="231">
        <f t="shared" si="698"/>
        <v>0.92</v>
      </c>
      <c r="AI606" s="231">
        <f t="shared" si="698"/>
        <v>0.92</v>
      </c>
      <c r="AJ606" s="231">
        <f t="shared" si="698"/>
        <v>0.92</v>
      </c>
      <c r="AK606" s="231">
        <f t="shared" si="698"/>
        <v>0.92</v>
      </c>
      <c r="AL606" s="231">
        <f t="shared" si="698"/>
        <v>0.92</v>
      </c>
      <c r="AM606" s="231">
        <f t="shared" si="698"/>
        <v>0.92</v>
      </c>
      <c r="AN606" s="231">
        <f t="shared" si="698"/>
        <v>0.92</v>
      </c>
      <c r="AO606" s="231">
        <f t="shared" si="698"/>
        <v>0.92</v>
      </c>
      <c r="AP606" s="231">
        <f t="shared" si="698"/>
        <v>0.92</v>
      </c>
      <c r="AQ606" s="231">
        <f t="shared" si="698"/>
        <v>0.92</v>
      </c>
      <c r="AR606" s="231">
        <f t="shared" si="698"/>
        <v>0.92</v>
      </c>
      <c r="AS606" s="231">
        <f t="shared" si="698"/>
        <v>0.92</v>
      </c>
      <c r="AT606" s="231">
        <f t="shared" si="698"/>
        <v>0.92</v>
      </c>
      <c r="AU606" s="231">
        <f t="shared" si="698"/>
        <v>0.92</v>
      </c>
      <c r="AV606" s="231">
        <f t="shared" si="698"/>
        <v>0.92</v>
      </c>
      <c r="AW606" s="231">
        <f t="shared" si="698"/>
        <v>0.92</v>
      </c>
      <c r="AX606" s="231">
        <f t="shared" si="698"/>
        <v>0.92</v>
      </c>
      <c r="AY606" s="231">
        <f t="shared" si="698"/>
        <v>0.92</v>
      </c>
      <c r="AZ606" s="231">
        <f t="shared" si="698"/>
        <v>0.92</v>
      </c>
      <c r="BA606" s="231">
        <f t="shared" si="698"/>
        <v>0.92</v>
      </c>
      <c r="BB606" s="231">
        <f t="shared" si="698"/>
        <v>0.92</v>
      </c>
      <c r="BC606" s="231">
        <f t="shared" si="698"/>
        <v>0.92</v>
      </c>
      <c r="BD606" s="231">
        <f t="shared" si="698"/>
        <v>0.92</v>
      </c>
      <c r="BE606" s="231">
        <f t="shared" si="698"/>
        <v>0.92</v>
      </c>
      <c r="BF606" s="231">
        <f t="shared" si="698"/>
        <v>0.92</v>
      </c>
      <c r="BG606" s="231">
        <f t="shared" si="698"/>
        <v>0.92</v>
      </c>
      <c r="BH606" s="231">
        <f t="shared" si="698"/>
        <v>0.92</v>
      </c>
      <c r="BI606" s="231">
        <f t="shared" si="698"/>
        <v>0.92</v>
      </c>
      <c r="BJ606" s="231">
        <f t="shared" si="698"/>
        <v>0.92</v>
      </c>
      <c r="BK606" s="231">
        <f t="shared" si="698"/>
        <v>0.92</v>
      </c>
      <c r="BL606" s="231">
        <f t="shared" si="698"/>
        <v>0.92</v>
      </c>
      <c r="BM606" s="231">
        <f t="shared" si="698"/>
        <v>0.92</v>
      </c>
      <c r="BN606" s="231">
        <f t="shared" si="698"/>
        <v>0.92</v>
      </c>
      <c r="BO606" s="231">
        <f t="shared" si="699"/>
        <v>0.92</v>
      </c>
      <c r="BP606" s="231">
        <f t="shared" si="699"/>
        <v>0.92</v>
      </c>
      <c r="BQ606" s="231">
        <f t="shared" si="700"/>
        <v>0.92</v>
      </c>
      <c r="BR606" s="231">
        <f t="shared" si="700"/>
        <v>0.92</v>
      </c>
      <c r="BS606" s="231">
        <f t="shared" si="700"/>
        <v>0.92</v>
      </c>
      <c r="BT606" s="231">
        <f t="shared" si="700"/>
        <v>0.92</v>
      </c>
      <c r="BU606" s="231">
        <f t="shared" ref="BU606:CD606" si="703">BU605</f>
        <v>0.92</v>
      </c>
      <c r="BV606" s="231">
        <f t="shared" si="703"/>
        <v>0.92</v>
      </c>
      <c r="BW606" s="231">
        <f t="shared" si="703"/>
        <v>0.92</v>
      </c>
      <c r="BX606" s="231">
        <f t="shared" si="703"/>
        <v>0.92</v>
      </c>
      <c r="BY606" s="231">
        <f t="shared" si="703"/>
        <v>0.92</v>
      </c>
      <c r="BZ606" s="231">
        <f t="shared" si="703"/>
        <v>0.92</v>
      </c>
      <c r="CA606" s="231">
        <f t="shared" si="703"/>
        <v>0.92</v>
      </c>
      <c r="CB606" s="231">
        <f t="shared" si="703"/>
        <v>0.92</v>
      </c>
      <c r="CC606" s="231">
        <f t="shared" si="703"/>
        <v>0.92</v>
      </c>
      <c r="CD606" s="231">
        <f t="shared" si="703"/>
        <v>0.92</v>
      </c>
    </row>
    <row r="607" spans="1:82" outlineLevel="1">
      <c r="A607" s="239"/>
      <c r="E607" s="51" t="str">
        <v>Llamadas entrantes de números no geográficos</v>
      </c>
      <c r="G607" t="s">
        <v>83</v>
      </c>
      <c r="K607"/>
      <c r="Q607" s="231">
        <f t="shared" si="698"/>
        <v>0.92</v>
      </c>
      <c r="R607" s="231">
        <f t="shared" si="698"/>
        <v>0.92</v>
      </c>
      <c r="S607" s="231">
        <f t="shared" si="698"/>
        <v>0.92</v>
      </c>
      <c r="T607" s="231">
        <f t="shared" si="698"/>
        <v>0.92</v>
      </c>
      <c r="U607" s="231">
        <f t="shared" si="698"/>
        <v>0.92</v>
      </c>
      <c r="V607" s="231">
        <f t="shared" si="698"/>
        <v>0.92</v>
      </c>
      <c r="W607" s="231">
        <f t="shared" si="698"/>
        <v>0.92</v>
      </c>
      <c r="X607" s="231">
        <f t="shared" si="698"/>
        <v>0.92</v>
      </c>
      <c r="Y607" s="231">
        <f t="shared" si="698"/>
        <v>0.92</v>
      </c>
      <c r="Z607" s="231">
        <f t="shared" si="698"/>
        <v>0.92</v>
      </c>
      <c r="AA607" s="231">
        <f t="shared" si="698"/>
        <v>0.92</v>
      </c>
      <c r="AB607" s="231">
        <f t="shared" si="698"/>
        <v>0.92</v>
      </c>
      <c r="AC607" s="231">
        <f t="shared" si="698"/>
        <v>0.92</v>
      </c>
      <c r="AD607" s="231">
        <f t="shared" si="698"/>
        <v>0.92</v>
      </c>
      <c r="AE607" s="231">
        <f t="shared" si="698"/>
        <v>0.92</v>
      </c>
      <c r="AF607" s="231">
        <f t="shared" si="698"/>
        <v>0.92</v>
      </c>
      <c r="AG607" s="231">
        <f t="shared" si="698"/>
        <v>0.92</v>
      </c>
      <c r="AH607" s="231">
        <f t="shared" si="698"/>
        <v>0.92</v>
      </c>
      <c r="AI607" s="231">
        <f t="shared" si="698"/>
        <v>0.92</v>
      </c>
      <c r="AJ607" s="231">
        <f t="shared" si="698"/>
        <v>0.92</v>
      </c>
      <c r="AK607" s="231">
        <f t="shared" si="698"/>
        <v>0.92</v>
      </c>
      <c r="AL607" s="231">
        <f t="shared" si="698"/>
        <v>0.92</v>
      </c>
      <c r="AM607" s="231">
        <f t="shared" si="698"/>
        <v>0.92</v>
      </c>
      <c r="AN607" s="231">
        <f t="shared" si="698"/>
        <v>0.92</v>
      </c>
      <c r="AO607" s="231">
        <f t="shared" si="698"/>
        <v>0.92</v>
      </c>
      <c r="AP607" s="231">
        <f t="shared" si="698"/>
        <v>0.92</v>
      </c>
      <c r="AQ607" s="231">
        <f t="shared" si="698"/>
        <v>0.92</v>
      </c>
      <c r="AR607" s="231">
        <f t="shared" si="698"/>
        <v>0.92</v>
      </c>
      <c r="AS607" s="231">
        <f t="shared" si="698"/>
        <v>0.92</v>
      </c>
      <c r="AT607" s="231">
        <f t="shared" si="698"/>
        <v>0.92</v>
      </c>
      <c r="AU607" s="231">
        <f t="shared" si="698"/>
        <v>0.92</v>
      </c>
      <c r="AV607" s="231">
        <f t="shared" si="698"/>
        <v>0.92</v>
      </c>
      <c r="AW607" s="231">
        <f t="shared" si="698"/>
        <v>0.92</v>
      </c>
      <c r="AX607" s="231">
        <f t="shared" si="698"/>
        <v>0.92</v>
      </c>
      <c r="AY607" s="231">
        <f t="shared" si="698"/>
        <v>0.92</v>
      </c>
      <c r="AZ607" s="231">
        <f t="shared" si="698"/>
        <v>0.92</v>
      </c>
      <c r="BA607" s="231">
        <f t="shared" si="698"/>
        <v>0.92</v>
      </c>
      <c r="BB607" s="231">
        <f t="shared" si="698"/>
        <v>0.92</v>
      </c>
      <c r="BC607" s="231">
        <f t="shared" si="698"/>
        <v>0.92</v>
      </c>
      <c r="BD607" s="231">
        <f t="shared" si="698"/>
        <v>0.92</v>
      </c>
      <c r="BE607" s="231">
        <f t="shared" si="698"/>
        <v>0.92</v>
      </c>
      <c r="BF607" s="231">
        <f t="shared" si="698"/>
        <v>0.92</v>
      </c>
      <c r="BG607" s="231">
        <f t="shared" si="698"/>
        <v>0.92</v>
      </c>
      <c r="BH607" s="231">
        <f t="shared" si="698"/>
        <v>0.92</v>
      </c>
      <c r="BI607" s="231">
        <f t="shared" si="698"/>
        <v>0.92</v>
      </c>
      <c r="BJ607" s="231">
        <f t="shared" si="698"/>
        <v>0.92</v>
      </c>
      <c r="BK607" s="231">
        <f t="shared" si="698"/>
        <v>0.92</v>
      </c>
      <c r="BL607" s="231">
        <f t="shared" si="698"/>
        <v>0.92</v>
      </c>
      <c r="BM607" s="231">
        <f t="shared" si="698"/>
        <v>0.92</v>
      </c>
      <c r="BN607" s="231">
        <f t="shared" si="698"/>
        <v>0.92</v>
      </c>
      <c r="BO607" s="231">
        <f t="shared" si="699"/>
        <v>0.92</v>
      </c>
      <c r="BP607" s="231">
        <f t="shared" si="699"/>
        <v>0.92</v>
      </c>
      <c r="BQ607" s="231">
        <f t="shared" si="700"/>
        <v>0.92</v>
      </c>
      <c r="BR607" s="231">
        <f t="shared" si="700"/>
        <v>0.92</v>
      </c>
      <c r="BS607" s="231">
        <f t="shared" si="700"/>
        <v>0.92</v>
      </c>
      <c r="BT607" s="231">
        <f t="shared" si="700"/>
        <v>0.92</v>
      </c>
      <c r="BU607" s="231">
        <f t="shared" ref="BU607:CD607" si="704">BU606</f>
        <v>0.92</v>
      </c>
      <c r="BV607" s="231">
        <f t="shared" si="704"/>
        <v>0.92</v>
      </c>
      <c r="BW607" s="231">
        <f t="shared" si="704"/>
        <v>0.92</v>
      </c>
      <c r="BX607" s="231">
        <f t="shared" si="704"/>
        <v>0.92</v>
      </c>
      <c r="BY607" s="231">
        <f t="shared" si="704"/>
        <v>0.92</v>
      </c>
      <c r="BZ607" s="231">
        <f t="shared" si="704"/>
        <v>0.92</v>
      </c>
      <c r="CA607" s="231">
        <f t="shared" si="704"/>
        <v>0.92</v>
      </c>
      <c r="CB607" s="231">
        <f t="shared" si="704"/>
        <v>0.92</v>
      </c>
      <c r="CC607" s="231">
        <f t="shared" si="704"/>
        <v>0.92</v>
      </c>
      <c r="CD607" s="231">
        <f t="shared" si="704"/>
        <v>0.92</v>
      </c>
    </row>
    <row r="608" spans="1:82" outlineLevel="1">
      <c r="A608" s="239"/>
      <c r="E608" s="51" t="str">
        <v>Fixed Service14</v>
      </c>
      <c r="G608" t="s">
        <v>83</v>
      </c>
      <c r="K608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2"/>
      <c r="BN608" s="232"/>
      <c r="BO608" s="232"/>
      <c r="BP608" s="232"/>
      <c r="BQ608" s="232"/>
      <c r="BR608" s="232"/>
      <c r="BS608" s="232"/>
      <c r="BT608" s="232"/>
      <c r="BU608" s="232"/>
      <c r="BV608" s="232"/>
      <c r="BW608" s="232"/>
      <c r="BX608" s="232"/>
      <c r="BY608" s="232"/>
      <c r="BZ608" s="232"/>
      <c r="CA608" s="232"/>
      <c r="CB608" s="232"/>
      <c r="CC608" s="232"/>
      <c r="CD608" s="232"/>
    </row>
    <row r="609" spans="1:82" outlineLevel="1">
      <c r="A609" s="239"/>
      <c r="E609" s="51" t="str">
        <v>Llamadas en tránsito Local</v>
      </c>
      <c r="G609" t="s">
        <v>83</v>
      </c>
      <c r="K609"/>
      <c r="Q609" s="342">
        <v>0.93034507523172583</v>
      </c>
      <c r="R609" s="230">
        <f t="shared" ref="R609:BN609" si="705">Q609</f>
        <v>0.93034507523172583</v>
      </c>
      <c r="S609" s="230">
        <f t="shared" si="705"/>
        <v>0.93034507523172583</v>
      </c>
      <c r="T609" s="230">
        <f t="shared" si="705"/>
        <v>0.93034507523172583</v>
      </c>
      <c r="U609" s="230">
        <f t="shared" si="705"/>
        <v>0.93034507523172583</v>
      </c>
      <c r="V609" s="230">
        <f t="shared" si="705"/>
        <v>0.93034507523172583</v>
      </c>
      <c r="W609" s="230">
        <f t="shared" si="705"/>
        <v>0.93034507523172583</v>
      </c>
      <c r="X609" s="230">
        <f t="shared" si="705"/>
        <v>0.93034507523172583</v>
      </c>
      <c r="Y609" s="230">
        <f t="shared" si="705"/>
        <v>0.93034507523172583</v>
      </c>
      <c r="Z609" s="230">
        <f t="shared" si="705"/>
        <v>0.93034507523172583</v>
      </c>
      <c r="AA609" s="230">
        <f t="shared" si="705"/>
        <v>0.93034507523172583</v>
      </c>
      <c r="AB609" s="230">
        <f t="shared" si="705"/>
        <v>0.93034507523172583</v>
      </c>
      <c r="AC609" s="230">
        <f t="shared" si="705"/>
        <v>0.93034507523172583</v>
      </c>
      <c r="AD609" s="230">
        <f t="shared" si="705"/>
        <v>0.93034507523172583</v>
      </c>
      <c r="AE609" s="230">
        <f t="shared" si="705"/>
        <v>0.93034507523172583</v>
      </c>
      <c r="AF609" s="230">
        <f t="shared" si="705"/>
        <v>0.93034507523172583</v>
      </c>
      <c r="AG609" s="230">
        <f t="shared" si="705"/>
        <v>0.93034507523172583</v>
      </c>
      <c r="AH609" s="230">
        <f t="shared" si="705"/>
        <v>0.93034507523172583</v>
      </c>
      <c r="AI609" s="230">
        <f t="shared" si="705"/>
        <v>0.93034507523172583</v>
      </c>
      <c r="AJ609" s="230">
        <f t="shared" si="705"/>
        <v>0.93034507523172583</v>
      </c>
      <c r="AK609" s="230">
        <f t="shared" si="705"/>
        <v>0.93034507523172583</v>
      </c>
      <c r="AL609" s="230">
        <f t="shared" si="705"/>
        <v>0.93034507523172583</v>
      </c>
      <c r="AM609" s="230">
        <f t="shared" si="705"/>
        <v>0.93034507523172583</v>
      </c>
      <c r="AN609" s="230">
        <f t="shared" si="705"/>
        <v>0.93034507523172583</v>
      </c>
      <c r="AO609" s="230">
        <f t="shared" si="705"/>
        <v>0.93034507523172583</v>
      </c>
      <c r="AP609" s="230">
        <f t="shared" si="705"/>
        <v>0.93034507523172583</v>
      </c>
      <c r="AQ609" s="230">
        <f t="shared" si="705"/>
        <v>0.93034507523172583</v>
      </c>
      <c r="AR609" s="230">
        <f t="shared" si="705"/>
        <v>0.93034507523172583</v>
      </c>
      <c r="AS609" s="230">
        <f t="shared" si="705"/>
        <v>0.93034507523172583</v>
      </c>
      <c r="AT609" s="230">
        <f t="shared" si="705"/>
        <v>0.93034507523172583</v>
      </c>
      <c r="AU609" s="230">
        <f t="shared" si="705"/>
        <v>0.93034507523172583</v>
      </c>
      <c r="AV609" s="230">
        <f t="shared" si="705"/>
        <v>0.93034507523172583</v>
      </c>
      <c r="AW609" s="230">
        <f t="shared" si="705"/>
        <v>0.93034507523172583</v>
      </c>
      <c r="AX609" s="230">
        <f t="shared" si="705"/>
        <v>0.93034507523172583</v>
      </c>
      <c r="AY609" s="230">
        <f t="shared" si="705"/>
        <v>0.93034507523172583</v>
      </c>
      <c r="AZ609" s="230">
        <f t="shared" si="705"/>
        <v>0.93034507523172583</v>
      </c>
      <c r="BA609" s="230">
        <f t="shared" si="705"/>
        <v>0.93034507523172583</v>
      </c>
      <c r="BB609" s="230">
        <f t="shared" si="705"/>
        <v>0.93034507523172583</v>
      </c>
      <c r="BC609" s="230">
        <f t="shared" si="705"/>
        <v>0.93034507523172583</v>
      </c>
      <c r="BD609" s="230">
        <f t="shared" si="705"/>
        <v>0.93034507523172583</v>
      </c>
      <c r="BE609" s="230">
        <f t="shared" si="705"/>
        <v>0.93034507523172583</v>
      </c>
      <c r="BF609" s="230">
        <f t="shared" si="705"/>
        <v>0.93034507523172583</v>
      </c>
      <c r="BG609" s="230">
        <f t="shared" si="705"/>
        <v>0.93034507523172583</v>
      </c>
      <c r="BH609" s="230">
        <f t="shared" si="705"/>
        <v>0.93034507523172583</v>
      </c>
      <c r="BI609" s="230">
        <f t="shared" si="705"/>
        <v>0.93034507523172583</v>
      </c>
      <c r="BJ609" s="230">
        <f t="shared" si="705"/>
        <v>0.93034507523172583</v>
      </c>
      <c r="BK609" s="230">
        <f t="shared" si="705"/>
        <v>0.93034507523172583</v>
      </c>
      <c r="BL609" s="230">
        <f t="shared" si="705"/>
        <v>0.93034507523172583</v>
      </c>
      <c r="BM609" s="230">
        <f t="shared" si="705"/>
        <v>0.93034507523172583</v>
      </c>
      <c r="BN609" s="230">
        <f t="shared" si="705"/>
        <v>0.93034507523172583</v>
      </c>
      <c r="BO609" s="230">
        <f t="shared" ref="BO609:CD609" si="706">BN609</f>
        <v>0.93034507523172583</v>
      </c>
      <c r="BP609" s="230">
        <f t="shared" si="706"/>
        <v>0.93034507523172583</v>
      </c>
      <c r="BQ609" s="230">
        <f t="shared" si="706"/>
        <v>0.93034507523172583</v>
      </c>
      <c r="BR609" s="230">
        <f t="shared" si="706"/>
        <v>0.93034507523172583</v>
      </c>
      <c r="BS609" s="230">
        <f t="shared" si="706"/>
        <v>0.93034507523172583</v>
      </c>
      <c r="BT609" s="230">
        <f t="shared" si="706"/>
        <v>0.93034507523172583</v>
      </c>
      <c r="BU609" s="230">
        <f t="shared" si="706"/>
        <v>0.93034507523172583</v>
      </c>
      <c r="BV609" s="230">
        <f t="shared" si="706"/>
        <v>0.93034507523172583</v>
      </c>
      <c r="BW609" s="230">
        <f t="shared" si="706"/>
        <v>0.93034507523172583</v>
      </c>
      <c r="BX609" s="230">
        <f t="shared" si="706"/>
        <v>0.93034507523172583</v>
      </c>
      <c r="BY609" s="230">
        <f t="shared" si="706"/>
        <v>0.93034507523172583</v>
      </c>
      <c r="BZ609" s="230">
        <f t="shared" si="706"/>
        <v>0.93034507523172583</v>
      </c>
      <c r="CA609" s="230">
        <f t="shared" si="706"/>
        <v>0.93034507523172583</v>
      </c>
      <c r="CB609" s="230">
        <f t="shared" si="706"/>
        <v>0.93034507523172583</v>
      </c>
      <c r="CC609" s="230">
        <f t="shared" si="706"/>
        <v>0.93034507523172583</v>
      </c>
      <c r="CD609" s="230">
        <f t="shared" si="706"/>
        <v>0.93034507523172583</v>
      </c>
    </row>
    <row r="610" spans="1:82" outlineLevel="1">
      <c r="A610" s="239"/>
      <c r="E610" s="51" t="str">
        <v>Llamadas en tránsito Larga Distancia</v>
      </c>
      <c r="G610" t="s">
        <v>83</v>
      </c>
      <c r="K610"/>
      <c r="Q610" s="231">
        <f t="shared" ref="Q610:BN610" si="707">Q609</f>
        <v>0.93034507523172583</v>
      </c>
      <c r="R610" s="231">
        <f t="shared" si="707"/>
        <v>0.93034507523172583</v>
      </c>
      <c r="S610" s="231">
        <f t="shared" si="707"/>
        <v>0.93034507523172583</v>
      </c>
      <c r="T610" s="231">
        <f t="shared" si="707"/>
        <v>0.93034507523172583</v>
      </c>
      <c r="U610" s="231">
        <f t="shared" si="707"/>
        <v>0.93034507523172583</v>
      </c>
      <c r="V610" s="231">
        <f t="shared" si="707"/>
        <v>0.93034507523172583</v>
      </c>
      <c r="W610" s="231">
        <f t="shared" si="707"/>
        <v>0.93034507523172583</v>
      </c>
      <c r="X610" s="231">
        <f t="shared" si="707"/>
        <v>0.93034507523172583</v>
      </c>
      <c r="Y610" s="231">
        <f t="shared" si="707"/>
        <v>0.93034507523172583</v>
      </c>
      <c r="Z610" s="231">
        <f t="shared" si="707"/>
        <v>0.93034507523172583</v>
      </c>
      <c r="AA610" s="231">
        <f t="shared" si="707"/>
        <v>0.93034507523172583</v>
      </c>
      <c r="AB610" s="231">
        <f t="shared" si="707"/>
        <v>0.93034507523172583</v>
      </c>
      <c r="AC610" s="231">
        <f t="shared" si="707"/>
        <v>0.93034507523172583</v>
      </c>
      <c r="AD610" s="231">
        <f t="shared" si="707"/>
        <v>0.93034507523172583</v>
      </c>
      <c r="AE610" s="231">
        <f t="shared" si="707"/>
        <v>0.93034507523172583</v>
      </c>
      <c r="AF610" s="231">
        <f t="shared" si="707"/>
        <v>0.93034507523172583</v>
      </c>
      <c r="AG610" s="231">
        <f t="shared" si="707"/>
        <v>0.93034507523172583</v>
      </c>
      <c r="AH610" s="231">
        <f t="shared" si="707"/>
        <v>0.93034507523172583</v>
      </c>
      <c r="AI610" s="231">
        <f t="shared" si="707"/>
        <v>0.93034507523172583</v>
      </c>
      <c r="AJ610" s="231">
        <f t="shared" si="707"/>
        <v>0.93034507523172583</v>
      </c>
      <c r="AK610" s="231">
        <f t="shared" si="707"/>
        <v>0.93034507523172583</v>
      </c>
      <c r="AL610" s="231">
        <f t="shared" si="707"/>
        <v>0.93034507523172583</v>
      </c>
      <c r="AM610" s="231">
        <f t="shared" si="707"/>
        <v>0.93034507523172583</v>
      </c>
      <c r="AN610" s="231">
        <f t="shared" si="707"/>
        <v>0.93034507523172583</v>
      </c>
      <c r="AO610" s="231">
        <f t="shared" si="707"/>
        <v>0.93034507523172583</v>
      </c>
      <c r="AP610" s="231">
        <f t="shared" si="707"/>
        <v>0.93034507523172583</v>
      </c>
      <c r="AQ610" s="231">
        <f t="shared" si="707"/>
        <v>0.93034507523172583</v>
      </c>
      <c r="AR610" s="231">
        <f t="shared" si="707"/>
        <v>0.93034507523172583</v>
      </c>
      <c r="AS610" s="231">
        <f t="shared" si="707"/>
        <v>0.93034507523172583</v>
      </c>
      <c r="AT610" s="231">
        <f t="shared" si="707"/>
        <v>0.93034507523172583</v>
      </c>
      <c r="AU610" s="231">
        <f t="shared" si="707"/>
        <v>0.93034507523172583</v>
      </c>
      <c r="AV610" s="231">
        <f t="shared" si="707"/>
        <v>0.93034507523172583</v>
      </c>
      <c r="AW610" s="231">
        <f t="shared" si="707"/>
        <v>0.93034507523172583</v>
      </c>
      <c r="AX610" s="231">
        <f t="shared" si="707"/>
        <v>0.93034507523172583</v>
      </c>
      <c r="AY610" s="231">
        <f t="shared" si="707"/>
        <v>0.93034507523172583</v>
      </c>
      <c r="AZ610" s="231">
        <f t="shared" si="707"/>
        <v>0.93034507523172583</v>
      </c>
      <c r="BA610" s="231">
        <f t="shared" si="707"/>
        <v>0.93034507523172583</v>
      </c>
      <c r="BB610" s="231">
        <f t="shared" si="707"/>
        <v>0.93034507523172583</v>
      </c>
      <c r="BC610" s="231">
        <f t="shared" si="707"/>
        <v>0.93034507523172583</v>
      </c>
      <c r="BD610" s="231">
        <f t="shared" si="707"/>
        <v>0.93034507523172583</v>
      </c>
      <c r="BE610" s="231">
        <f t="shared" si="707"/>
        <v>0.93034507523172583</v>
      </c>
      <c r="BF610" s="231">
        <f t="shared" si="707"/>
        <v>0.93034507523172583</v>
      </c>
      <c r="BG610" s="231">
        <f t="shared" si="707"/>
        <v>0.93034507523172583</v>
      </c>
      <c r="BH610" s="231">
        <f t="shared" si="707"/>
        <v>0.93034507523172583</v>
      </c>
      <c r="BI610" s="231">
        <f t="shared" si="707"/>
        <v>0.93034507523172583</v>
      </c>
      <c r="BJ610" s="231">
        <f t="shared" si="707"/>
        <v>0.93034507523172583</v>
      </c>
      <c r="BK610" s="231">
        <f t="shared" si="707"/>
        <v>0.93034507523172583</v>
      </c>
      <c r="BL610" s="231">
        <f t="shared" si="707"/>
        <v>0.93034507523172583</v>
      </c>
      <c r="BM610" s="231">
        <f t="shared" si="707"/>
        <v>0.93034507523172583</v>
      </c>
      <c r="BN610" s="231">
        <f t="shared" si="707"/>
        <v>0.93034507523172583</v>
      </c>
      <c r="BO610" s="231">
        <f t="shared" ref="BO610:BT610" si="708">BO609</f>
        <v>0.93034507523172583</v>
      </c>
      <c r="BP610" s="231">
        <f t="shared" si="708"/>
        <v>0.93034507523172583</v>
      </c>
      <c r="BQ610" s="231">
        <f t="shared" si="708"/>
        <v>0.93034507523172583</v>
      </c>
      <c r="BR610" s="231">
        <f t="shared" si="708"/>
        <v>0.93034507523172583</v>
      </c>
      <c r="BS610" s="231">
        <f t="shared" si="708"/>
        <v>0.93034507523172583</v>
      </c>
      <c r="BT610" s="231">
        <f t="shared" si="708"/>
        <v>0.93034507523172583</v>
      </c>
      <c r="BU610" s="231">
        <f t="shared" ref="BU610:CD610" si="709">BU609</f>
        <v>0.93034507523172583</v>
      </c>
      <c r="BV610" s="231">
        <f t="shared" si="709"/>
        <v>0.93034507523172583</v>
      </c>
      <c r="BW610" s="231">
        <f t="shared" si="709"/>
        <v>0.93034507523172583</v>
      </c>
      <c r="BX610" s="231">
        <f t="shared" si="709"/>
        <v>0.93034507523172583</v>
      </c>
      <c r="BY610" s="231">
        <f t="shared" si="709"/>
        <v>0.93034507523172583</v>
      </c>
      <c r="BZ610" s="231">
        <f t="shared" si="709"/>
        <v>0.93034507523172583</v>
      </c>
      <c r="CA610" s="231">
        <f t="shared" si="709"/>
        <v>0.93034507523172583</v>
      </c>
      <c r="CB610" s="231">
        <f t="shared" si="709"/>
        <v>0.93034507523172583</v>
      </c>
      <c r="CC610" s="231">
        <f t="shared" si="709"/>
        <v>0.93034507523172583</v>
      </c>
      <c r="CD610" s="231">
        <f t="shared" si="709"/>
        <v>0.93034507523172583</v>
      </c>
    </row>
    <row r="611" spans="1:82" outlineLevel="1">
      <c r="A611" s="239"/>
      <c r="E611" s="51" t="str">
        <v>Fixed Service17</v>
      </c>
      <c r="G611" t="s">
        <v>83</v>
      </c>
      <c r="K611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2"/>
      <c r="BN611" s="232"/>
      <c r="BO611" s="232"/>
      <c r="BP611" s="232"/>
      <c r="BQ611" s="232"/>
      <c r="BR611" s="232"/>
      <c r="BS611" s="232"/>
      <c r="BT611" s="232"/>
      <c r="BU611" s="232"/>
      <c r="BV611" s="232"/>
      <c r="BW611" s="232"/>
      <c r="BX611" s="232"/>
      <c r="BY611" s="232"/>
      <c r="BZ611" s="232"/>
      <c r="CA611" s="232"/>
      <c r="CB611" s="232"/>
      <c r="CC611" s="232"/>
      <c r="CD611" s="232"/>
    </row>
    <row r="612" spans="1:82" outlineLevel="1">
      <c r="A612" s="239"/>
      <c r="E612" s="51" t="str">
        <v>SMS on-net</v>
      </c>
      <c r="G612" t="s">
        <v>83</v>
      </c>
      <c r="K612"/>
      <c r="Q612" s="229">
        <v>0.995</v>
      </c>
      <c r="R612" s="230">
        <f t="shared" ref="R612:BN615" si="710">Q612</f>
        <v>0.995</v>
      </c>
      <c r="S612" s="230">
        <f t="shared" si="710"/>
        <v>0.995</v>
      </c>
      <c r="T612" s="230">
        <f t="shared" si="710"/>
        <v>0.995</v>
      </c>
      <c r="U612" s="230">
        <f t="shared" si="710"/>
        <v>0.995</v>
      </c>
      <c r="V612" s="230">
        <f t="shared" si="710"/>
        <v>0.995</v>
      </c>
      <c r="W612" s="230">
        <f t="shared" si="710"/>
        <v>0.995</v>
      </c>
      <c r="X612" s="230">
        <f t="shared" si="710"/>
        <v>0.995</v>
      </c>
      <c r="Y612" s="230">
        <f t="shared" si="710"/>
        <v>0.995</v>
      </c>
      <c r="Z612" s="230">
        <f t="shared" si="710"/>
        <v>0.995</v>
      </c>
      <c r="AA612" s="230">
        <f t="shared" si="710"/>
        <v>0.995</v>
      </c>
      <c r="AB612" s="230">
        <f t="shared" si="710"/>
        <v>0.995</v>
      </c>
      <c r="AC612" s="230">
        <f t="shared" si="710"/>
        <v>0.995</v>
      </c>
      <c r="AD612" s="230">
        <f t="shared" si="710"/>
        <v>0.995</v>
      </c>
      <c r="AE612" s="230">
        <f t="shared" si="710"/>
        <v>0.995</v>
      </c>
      <c r="AF612" s="230">
        <f t="shared" si="710"/>
        <v>0.995</v>
      </c>
      <c r="AG612" s="230">
        <f t="shared" si="710"/>
        <v>0.995</v>
      </c>
      <c r="AH612" s="230">
        <f t="shared" si="710"/>
        <v>0.995</v>
      </c>
      <c r="AI612" s="230">
        <f t="shared" si="710"/>
        <v>0.995</v>
      </c>
      <c r="AJ612" s="230">
        <f t="shared" si="710"/>
        <v>0.995</v>
      </c>
      <c r="AK612" s="230">
        <f t="shared" si="710"/>
        <v>0.995</v>
      </c>
      <c r="AL612" s="230">
        <f t="shared" si="710"/>
        <v>0.995</v>
      </c>
      <c r="AM612" s="230">
        <f t="shared" si="710"/>
        <v>0.995</v>
      </c>
      <c r="AN612" s="230">
        <f t="shared" si="710"/>
        <v>0.995</v>
      </c>
      <c r="AO612" s="230">
        <f t="shared" si="710"/>
        <v>0.995</v>
      </c>
      <c r="AP612" s="230">
        <f t="shared" si="710"/>
        <v>0.995</v>
      </c>
      <c r="AQ612" s="230">
        <f t="shared" si="710"/>
        <v>0.995</v>
      </c>
      <c r="AR612" s="230">
        <f t="shared" si="710"/>
        <v>0.995</v>
      </c>
      <c r="AS612" s="230">
        <f t="shared" si="710"/>
        <v>0.995</v>
      </c>
      <c r="AT612" s="230">
        <f t="shared" si="710"/>
        <v>0.995</v>
      </c>
      <c r="AU612" s="230">
        <f t="shared" si="710"/>
        <v>0.995</v>
      </c>
      <c r="AV612" s="230">
        <f t="shared" si="710"/>
        <v>0.995</v>
      </c>
      <c r="AW612" s="230">
        <f t="shared" si="710"/>
        <v>0.995</v>
      </c>
      <c r="AX612" s="230">
        <f t="shared" si="710"/>
        <v>0.995</v>
      </c>
      <c r="AY612" s="230">
        <f t="shared" si="710"/>
        <v>0.995</v>
      </c>
      <c r="AZ612" s="230">
        <f t="shared" si="710"/>
        <v>0.995</v>
      </c>
      <c r="BA612" s="230">
        <f t="shared" si="710"/>
        <v>0.995</v>
      </c>
      <c r="BB612" s="230">
        <f t="shared" si="710"/>
        <v>0.995</v>
      </c>
      <c r="BC612" s="230">
        <f t="shared" si="710"/>
        <v>0.995</v>
      </c>
      <c r="BD612" s="230">
        <f t="shared" si="710"/>
        <v>0.995</v>
      </c>
      <c r="BE612" s="230">
        <f t="shared" si="710"/>
        <v>0.995</v>
      </c>
      <c r="BF612" s="230">
        <f t="shared" si="710"/>
        <v>0.995</v>
      </c>
      <c r="BG612" s="230">
        <f t="shared" si="710"/>
        <v>0.995</v>
      </c>
      <c r="BH612" s="230">
        <f t="shared" si="710"/>
        <v>0.995</v>
      </c>
      <c r="BI612" s="230">
        <f t="shared" si="710"/>
        <v>0.995</v>
      </c>
      <c r="BJ612" s="230">
        <f t="shared" si="710"/>
        <v>0.995</v>
      </c>
      <c r="BK612" s="230">
        <f t="shared" si="710"/>
        <v>0.995</v>
      </c>
      <c r="BL612" s="230">
        <f t="shared" si="710"/>
        <v>0.995</v>
      </c>
      <c r="BM612" s="230">
        <f t="shared" si="710"/>
        <v>0.995</v>
      </c>
      <c r="BN612" s="230">
        <f t="shared" si="710"/>
        <v>0.995</v>
      </c>
      <c r="BO612" s="230">
        <f t="shared" ref="BO612:BP615" si="711">BN612</f>
        <v>0.995</v>
      </c>
      <c r="BP612" s="230">
        <f t="shared" si="711"/>
        <v>0.995</v>
      </c>
      <c r="BQ612" s="230">
        <f t="shared" ref="BQ612:CD612" si="712">BP612</f>
        <v>0.995</v>
      </c>
      <c r="BR612" s="230">
        <f t="shared" si="712"/>
        <v>0.995</v>
      </c>
      <c r="BS612" s="230">
        <f t="shared" si="712"/>
        <v>0.995</v>
      </c>
      <c r="BT612" s="230">
        <f t="shared" si="712"/>
        <v>0.995</v>
      </c>
      <c r="BU612" s="230">
        <f t="shared" si="712"/>
        <v>0.995</v>
      </c>
      <c r="BV612" s="230">
        <f t="shared" si="712"/>
        <v>0.995</v>
      </c>
      <c r="BW612" s="230">
        <f t="shared" si="712"/>
        <v>0.995</v>
      </c>
      <c r="BX612" s="230">
        <f t="shared" si="712"/>
        <v>0.995</v>
      </c>
      <c r="BY612" s="230">
        <f t="shared" si="712"/>
        <v>0.995</v>
      </c>
      <c r="BZ612" s="230">
        <f t="shared" si="712"/>
        <v>0.995</v>
      </c>
      <c r="CA612" s="230">
        <f t="shared" si="712"/>
        <v>0.995</v>
      </c>
      <c r="CB612" s="230">
        <f t="shared" si="712"/>
        <v>0.995</v>
      </c>
      <c r="CC612" s="230">
        <f t="shared" si="712"/>
        <v>0.995</v>
      </c>
      <c r="CD612" s="230">
        <f t="shared" si="712"/>
        <v>0.995</v>
      </c>
    </row>
    <row r="613" spans="1:82" outlineLevel="1">
      <c r="A613" s="239"/>
      <c r="E613" s="51" t="str">
        <v>SMS salientes</v>
      </c>
      <c r="G613" t="s">
        <v>83</v>
      </c>
      <c r="K613"/>
      <c r="Q613" s="229">
        <v>0.92</v>
      </c>
      <c r="R613" s="230">
        <f t="shared" si="710"/>
        <v>0.92</v>
      </c>
      <c r="S613" s="230">
        <f t="shared" si="710"/>
        <v>0.92</v>
      </c>
      <c r="T613" s="230">
        <f t="shared" si="710"/>
        <v>0.92</v>
      </c>
      <c r="U613" s="230">
        <f t="shared" si="710"/>
        <v>0.92</v>
      </c>
      <c r="V613" s="230">
        <f t="shared" si="710"/>
        <v>0.92</v>
      </c>
      <c r="W613" s="230">
        <f t="shared" si="710"/>
        <v>0.92</v>
      </c>
      <c r="X613" s="230">
        <f t="shared" si="710"/>
        <v>0.92</v>
      </c>
      <c r="Y613" s="230">
        <f t="shared" si="710"/>
        <v>0.92</v>
      </c>
      <c r="Z613" s="230">
        <f t="shared" si="710"/>
        <v>0.92</v>
      </c>
      <c r="AA613" s="230">
        <f t="shared" si="710"/>
        <v>0.92</v>
      </c>
      <c r="AB613" s="230">
        <f t="shared" si="710"/>
        <v>0.92</v>
      </c>
      <c r="AC613" s="230">
        <f t="shared" si="710"/>
        <v>0.92</v>
      </c>
      <c r="AD613" s="230">
        <f t="shared" si="710"/>
        <v>0.92</v>
      </c>
      <c r="AE613" s="230">
        <f t="shared" si="710"/>
        <v>0.92</v>
      </c>
      <c r="AF613" s="230">
        <f t="shared" si="710"/>
        <v>0.92</v>
      </c>
      <c r="AG613" s="230">
        <f t="shared" si="710"/>
        <v>0.92</v>
      </c>
      <c r="AH613" s="230">
        <f t="shared" si="710"/>
        <v>0.92</v>
      </c>
      <c r="AI613" s="230">
        <f t="shared" si="710"/>
        <v>0.92</v>
      </c>
      <c r="AJ613" s="230">
        <f t="shared" si="710"/>
        <v>0.92</v>
      </c>
      <c r="AK613" s="230">
        <f t="shared" si="710"/>
        <v>0.92</v>
      </c>
      <c r="AL613" s="230">
        <f t="shared" si="710"/>
        <v>0.92</v>
      </c>
      <c r="AM613" s="230">
        <f t="shared" si="710"/>
        <v>0.92</v>
      </c>
      <c r="AN613" s="230">
        <f t="shared" si="710"/>
        <v>0.92</v>
      </c>
      <c r="AO613" s="230">
        <f t="shared" si="710"/>
        <v>0.92</v>
      </c>
      <c r="AP613" s="230">
        <f t="shared" si="710"/>
        <v>0.92</v>
      </c>
      <c r="AQ613" s="230">
        <f t="shared" si="710"/>
        <v>0.92</v>
      </c>
      <c r="AR613" s="230">
        <f t="shared" si="710"/>
        <v>0.92</v>
      </c>
      <c r="AS613" s="230">
        <f t="shared" si="710"/>
        <v>0.92</v>
      </c>
      <c r="AT613" s="230">
        <f t="shared" si="710"/>
        <v>0.92</v>
      </c>
      <c r="AU613" s="230">
        <f t="shared" si="710"/>
        <v>0.92</v>
      </c>
      <c r="AV613" s="230">
        <f t="shared" si="710"/>
        <v>0.92</v>
      </c>
      <c r="AW613" s="230">
        <f t="shared" si="710"/>
        <v>0.92</v>
      </c>
      <c r="AX613" s="230">
        <f t="shared" si="710"/>
        <v>0.92</v>
      </c>
      <c r="AY613" s="230">
        <f t="shared" si="710"/>
        <v>0.92</v>
      </c>
      <c r="AZ613" s="230">
        <f t="shared" si="710"/>
        <v>0.92</v>
      </c>
      <c r="BA613" s="230">
        <f t="shared" si="710"/>
        <v>0.92</v>
      </c>
      <c r="BB613" s="230">
        <f t="shared" si="710"/>
        <v>0.92</v>
      </c>
      <c r="BC613" s="230">
        <f t="shared" si="710"/>
        <v>0.92</v>
      </c>
      <c r="BD613" s="230">
        <f t="shared" si="710"/>
        <v>0.92</v>
      </c>
      <c r="BE613" s="230">
        <f t="shared" si="710"/>
        <v>0.92</v>
      </c>
      <c r="BF613" s="230">
        <f t="shared" si="710"/>
        <v>0.92</v>
      </c>
      <c r="BG613" s="230">
        <f t="shared" si="710"/>
        <v>0.92</v>
      </c>
      <c r="BH613" s="230">
        <f t="shared" si="710"/>
        <v>0.92</v>
      </c>
      <c r="BI613" s="230">
        <f t="shared" si="710"/>
        <v>0.92</v>
      </c>
      <c r="BJ613" s="230">
        <f t="shared" si="710"/>
        <v>0.92</v>
      </c>
      <c r="BK613" s="230">
        <f t="shared" si="710"/>
        <v>0.92</v>
      </c>
      <c r="BL613" s="230">
        <f t="shared" si="710"/>
        <v>0.92</v>
      </c>
      <c r="BM613" s="230">
        <f t="shared" si="710"/>
        <v>0.92</v>
      </c>
      <c r="BN613" s="230">
        <f t="shared" si="710"/>
        <v>0.92</v>
      </c>
      <c r="BO613" s="230">
        <f t="shared" si="711"/>
        <v>0.92</v>
      </c>
      <c r="BP613" s="230">
        <f t="shared" si="711"/>
        <v>0.92</v>
      </c>
      <c r="BQ613" s="230">
        <f t="shared" ref="BQ613:CD613" si="713">BP613</f>
        <v>0.92</v>
      </c>
      <c r="BR613" s="230">
        <f t="shared" si="713"/>
        <v>0.92</v>
      </c>
      <c r="BS613" s="230">
        <f t="shared" si="713"/>
        <v>0.92</v>
      </c>
      <c r="BT613" s="230">
        <f t="shared" si="713"/>
        <v>0.92</v>
      </c>
      <c r="BU613" s="230">
        <f t="shared" si="713"/>
        <v>0.92</v>
      </c>
      <c r="BV613" s="230">
        <f t="shared" si="713"/>
        <v>0.92</v>
      </c>
      <c r="BW613" s="230">
        <f t="shared" si="713"/>
        <v>0.92</v>
      </c>
      <c r="BX613" s="230">
        <f t="shared" si="713"/>
        <v>0.92</v>
      </c>
      <c r="BY613" s="230">
        <f t="shared" si="713"/>
        <v>0.92</v>
      </c>
      <c r="BZ613" s="230">
        <f t="shared" si="713"/>
        <v>0.92</v>
      </c>
      <c r="CA613" s="230">
        <f t="shared" si="713"/>
        <v>0.92</v>
      </c>
      <c r="CB613" s="230">
        <f t="shared" si="713"/>
        <v>0.92</v>
      </c>
      <c r="CC613" s="230">
        <f t="shared" si="713"/>
        <v>0.92</v>
      </c>
      <c r="CD613" s="230">
        <f t="shared" si="713"/>
        <v>0.92</v>
      </c>
    </row>
    <row r="614" spans="1:82" outlineLevel="1">
      <c r="A614" s="239"/>
      <c r="E614" s="51" t="str">
        <v>SMS entrantes</v>
      </c>
      <c r="G614" t="s">
        <v>83</v>
      </c>
      <c r="K614"/>
      <c r="Q614" s="342">
        <v>0.93034507523172583</v>
      </c>
      <c r="R614" s="230">
        <f t="shared" si="710"/>
        <v>0.93034507523172583</v>
      </c>
      <c r="S614" s="230">
        <f t="shared" si="710"/>
        <v>0.93034507523172583</v>
      </c>
      <c r="T614" s="230">
        <f t="shared" si="710"/>
        <v>0.93034507523172583</v>
      </c>
      <c r="U614" s="230">
        <f t="shared" si="710"/>
        <v>0.93034507523172583</v>
      </c>
      <c r="V614" s="230">
        <f t="shared" si="710"/>
        <v>0.93034507523172583</v>
      </c>
      <c r="W614" s="230">
        <f t="shared" si="710"/>
        <v>0.93034507523172583</v>
      </c>
      <c r="X614" s="230">
        <f t="shared" si="710"/>
        <v>0.93034507523172583</v>
      </c>
      <c r="Y614" s="230">
        <f t="shared" si="710"/>
        <v>0.93034507523172583</v>
      </c>
      <c r="Z614" s="230">
        <f t="shared" si="710"/>
        <v>0.93034507523172583</v>
      </c>
      <c r="AA614" s="230">
        <f t="shared" si="710"/>
        <v>0.93034507523172583</v>
      </c>
      <c r="AB614" s="230">
        <f t="shared" si="710"/>
        <v>0.93034507523172583</v>
      </c>
      <c r="AC614" s="230">
        <f t="shared" si="710"/>
        <v>0.93034507523172583</v>
      </c>
      <c r="AD614" s="230">
        <f t="shared" si="710"/>
        <v>0.93034507523172583</v>
      </c>
      <c r="AE614" s="230">
        <f t="shared" si="710"/>
        <v>0.93034507523172583</v>
      </c>
      <c r="AF614" s="230">
        <f t="shared" si="710"/>
        <v>0.93034507523172583</v>
      </c>
      <c r="AG614" s="230">
        <f t="shared" si="710"/>
        <v>0.93034507523172583</v>
      </c>
      <c r="AH614" s="230">
        <f t="shared" si="710"/>
        <v>0.93034507523172583</v>
      </c>
      <c r="AI614" s="230">
        <f t="shared" si="710"/>
        <v>0.93034507523172583</v>
      </c>
      <c r="AJ614" s="230">
        <f t="shared" si="710"/>
        <v>0.93034507523172583</v>
      </c>
      <c r="AK614" s="230">
        <f t="shared" si="710"/>
        <v>0.93034507523172583</v>
      </c>
      <c r="AL614" s="230">
        <f t="shared" si="710"/>
        <v>0.93034507523172583</v>
      </c>
      <c r="AM614" s="230">
        <f t="shared" si="710"/>
        <v>0.93034507523172583</v>
      </c>
      <c r="AN614" s="230">
        <f t="shared" si="710"/>
        <v>0.93034507523172583</v>
      </c>
      <c r="AO614" s="230">
        <f t="shared" si="710"/>
        <v>0.93034507523172583</v>
      </c>
      <c r="AP614" s="230">
        <f t="shared" si="710"/>
        <v>0.93034507523172583</v>
      </c>
      <c r="AQ614" s="230">
        <f t="shared" si="710"/>
        <v>0.93034507523172583</v>
      </c>
      <c r="AR614" s="230">
        <f t="shared" si="710"/>
        <v>0.93034507523172583</v>
      </c>
      <c r="AS614" s="230">
        <f t="shared" si="710"/>
        <v>0.93034507523172583</v>
      </c>
      <c r="AT614" s="230">
        <f t="shared" si="710"/>
        <v>0.93034507523172583</v>
      </c>
      <c r="AU614" s="230">
        <f t="shared" si="710"/>
        <v>0.93034507523172583</v>
      </c>
      <c r="AV614" s="230">
        <f t="shared" si="710"/>
        <v>0.93034507523172583</v>
      </c>
      <c r="AW614" s="230">
        <f t="shared" si="710"/>
        <v>0.93034507523172583</v>
      </c>
      <c r="AX614" s="230">
        <f t="shared" si="710"/>
        <v>0.93034507523172583</v>
      </c>
      <c r="AY614" s="230">
        <f t="shared" si="710"/>
        <v>0.93034507523172583</v>
      </c>
      <c r="AZ614" s="230">
        <f t="shared" si="710"/>
        <v>0.93034507523172583</v>
      </c>
      <c r="BA614" s="230">
        <f t="shared" si="710"/>
        <v>0.93034507523172583</v>
      </c>
      <c r="BB614" s="230">
        <f t="shared" si="710"/>
        <v>0.93034507523172583</v>
      </c>
      <c r="BC614" s="230">
        <f t="shared" si="710"/>
        <v>0.93034507523172583</v>
      </c>
      <c r="BD614" s="230">
        <f t="shared" si="710"/>
        <v>0.93034507523172583</v>
      </c>
      <c r="BE614" s="230">
        <f t="shared" si="710"/>
        <v>0.93034507523172583</v>
      </c>
      <c r="BF614" s="230">
        <f t="shared" si="710"/>
        <v>0.93034507523172583</v>
      </c>
      <c r="BG614" s="230">
        <f t="shared" si="710"/>
        <v>0.93034507523172583</v>
      </c>
      <c r="BH614" s="230">
        <f t="shared" si="710"/>
        <v>0.93034507523172583</v>
      </c>
      <c r="BI614" s="230">
        <f t="shared" si="710"/>
        <v>0.93034507523172583</v>
      </c>
      <c r="BJ614" s="230">
        <f t="shared" si="710"/>
        <v>0.93034507523172583</v>
      </c>
      <c r="BK614" s="230">
        <f t="shared" si="710"/>
        <v>0.93034507523172583</v>
      </c>
      <c r="BL614" s="230">
        <f t="shared" si="710"/>
        <v>0.93034507523172583</v>
      </c>
      <c r="BM614" s="230">
        <f t="shared" si="710"/>
        <v>0.93034507523172583</v>
      </c>
      <c r="BN614" s="230">
        <f t="shared" si="710"/>
        <v>0.93034507523172583</v>
      </c>
      <c r="BO614" s="230">
        <f t="shared" si="711"/>
        <v>0.93034507523172583</v>
      </c>
      <c r="BP614" s="230">
        <f t="shared" si="711"/>
        <v>0.93034507523172583</v>
      </c>
      <c r="BQ614" s="230">
        <f t="shared" ref="BQ614:CD615" si="714">BP614</f>
        <v>0.93034507523172583</v>
      </c>
      <c r="BR614" s="230">
        <f t="shared" si="714"/>
        <v>0.93034507523172583</v>
      </c>
      <c r="BS614" s="230">
        <f t="shared" si="714"/>
        <v>0.93034507523172583</v>
      </c>
      <c r="BT614" s="230">
        <f t="shared" si="714"/>
        <v>0.93034507523172583</v>
      </c>
      <c r="BU614" s="230">
        <f t="shared" si="714"/>
        <v>0.93034507523172583</v>
      </c>
      <c r="BV614" s="230">
        <f t="shared" si="714"/>
        <v>0.93034507523172583</v>
      </c>
      <c r="BW614" s="230">
        <f t="shared" si="714"/>
        <v>0.93034507523172583</v>
      </c>
      <c r="BX614" s="230">
        <f t="shared" si="714"/>
        <v>0.93034507523172583</v>
      </c>
      <c r="BY614" s="230">
        <f t="shared" si="714"/>
        <v>0.93034507523172583</v>
      </c>
      <c r="BZ614" s="230">
        <f t="shared" si="714"/>
        <v>0.93034507523172583</v>
      </c>
      <c r="CA614" s="230">
        <f t="shared" si="714"/>
        <v>0.93034507523172583</v>
      </c>
      <c r="CB614" s="230">
        <f t="shared" si="714"/>
        <v>0.93034507523172583</v>
      </c>
      <c r="CC614" s="230">
        <f t="shared" si="714"/>
        <v>0.93034507523172583</v>
      </c>
      <c r="CD614" s="230">
        <f t="shared" si="714"/>
        <v>0.93034507523172583</v>
      </c>
    </row>
    <row r="615" spans="1:82" outlineLevel="1">
      <c r="A615" s="239"/>
      <c r="E615" s="51" t="str">
        <v>Enlaces dedicados locales</v>
      </c>
      <c r="G615" t="s">
        <v>83</v>
      </c>
      <c r="K615"/>
      <c r="Q615" s="229">
        <v>0.99</v>
      </c>
      <c r="R615" s="230">
        <f t="shared" si="710"/>
        <v>0.99</v>
      </c>
      <c r="S615" s="230">
        <f t="shared" si="710"/>
        <v>0.99</v>
      </c>
      <c r="T615" s="230">
        <f t="shared" si="710"/>
        <v>0.99</v>
      </c>
      <c r="U615" s="230">
        <f t="shared" si="710"/>
        <v>0.99</v>
      </c>
      <c r="V615" s="230">
        <f t="shared" si="710"/>
        <v>0.99</v>
      </c>
      <c r="W615" s="230">
        <f t="shared" si="710"/>
        <v>0.99</v>
      </c>
      <c r="X615" s="230">
        <f t="shared" si="710"/>
        <v>0.99</v>
      </c>
      <c r="Y615" s="230">
        <f t="shared" si="710"/>
        <v>0.99</v>
      </c>
      <c r="Z615" s="230">
        <f t="shared" si="710"/>
        <v>0.99</v>
      </c>
      <c r="AA615" s="230">
        <f t="shared" si="710"/>
        <v>0.99</v>
      </c>
      <c r="AB615" s="230">
        <f t="shared" si="710"/>
        <v>0.99</v>
      </c>
      <c r="AC615" s="230">
        <f t="shared" si="710"/>
        <v>0.99</v>
      </c>
      <c r="AD615" s="230">
        <f t="shared" si="710"/>
        <v>0.99</v>
      </c>
      <c r="AE615" s="230">
        <f t="shared" si="710"/>
        <v>0.99</v>
      </c>
      <c r="AF615" s="230">
        <f t="shared" si="710"/>
        <v>0.99</v>
      </c>
      <c r="AG615" s="230">
        <f t="shared" si="710"/>
        <v>0.99</v>
      </c>
      <c r="AH615" s="230">
        <f t="shared" si="710"/>
        <v>0.99</v>
      </c>
      <c r="AI615" s="230">
        <f t="shared" si="710"/>
        <v>0.99</v>
      </c>
      <c r="AJ615" s="230">
        <f t="shared" si="710"/>
        <v>0.99</v>
      </c>
      <c r="AK615" s="230">
        <f t="shared" si="710"/>
        <v>0.99</v>
      </c>
      <c r="AL615" s="230">
        <f t="shared" si="710"/>
        <v>0.99</v>
      </c>
      <c r="AM615" s="230">
        <f t="shared" si="710"/>
        <v>0.99</v>
      </c>
      <c r="AN615" s="230">
        <f t="shared" si="710"/>
        <v>0.99</v>
      </c>
      <c r="AO615" s="230">
        <f t="shared" si="710"/>
        <v>0.99</v>
      </c>
      <c r="AP615" s="230">
        <f t="shared" si="710"/>
        <v>0.99</v>
      </c>
      <c r="AQ615" s="230">
        <f t="shared" si="710"/>
        <v>0.99</v>
      </c>
      <c r="AR615" s="230">
        <f t="shared" si="710"/>
        <v>0.99</v>
      </c>
      <c r="AS615" s="230">
        <f t="shared" si="710"/>
        <v>0.99</v>
      </c>
      <c r="AT615" s="230">
        <f t="shared" si="710"/>
        <v>0.99</v>
      </c>
      <c r="AU615" s="230">
        <f t="shared" si="710"/>
        <v>0.99</v>
      </c>
      <c r="AV615" s="230">
        <f t="shared" si="710"/>
        <v>0.99</v>
      </c>
      <c r="AW615" s="230">
        <f t="shared" si="710"/>
        <v>0.99</v>
      </c>
      <c r="AX615" s="230">
        <f t="shared" si="710"/>
        <v>0.99</v>
      </c>
      <c r="AY615" s="230">
        <f t="shared" si="710"/>
        <v>0.99</v>
      </c>
      <c r="AZ615" s="230">
        <f t="shared" si="710"/>
        <v>0.99</v>
      </c>
      <c r="BA615" s="230">
        <f t="shared" si="710"/>
        <v>0.99</v>
      </c>
      <c r="BB615" s="230">
        <f t="shared" si="710"/>
        <v>0.99</v>
      </c>
      <c r="BC615" s="230">
        <f t="shared" si="710"/>
        <v>0.99</v>
      </c>
      <c r="BD615" s="230">
        <f t="shared" si="710"/>
        <v>0.99</v>
      </c>
      <c r="BE615" s="230">
        <f t="shared" si="710"/>
        <v>0.99</v>
      </c>
      <c r="BF615" s="230">
        <f t="shared" si="710"/>
        <v>0.99</v>
      </c>
      <c r="BG615" s="230">
        <f t="shared" si="710"/>
        <v>0.99</v>
      </c>
      <c r="BH615" s="230">
        <f t="shared" si="710"/>
        <v>0.99</v>
      </c>
      <c r="BI615" s="230">
        <f t="shared" si="710"/>
        <v>0.99</v>
      </c>
      <c r="BJ615" s="230">
        <f t="shared" si="710"/>
        <v>0.99</v>
      </c>
      <c r="BK615" s="230">
        <f t="shared" si="710"/>
        <v>0.99</v>
      </c>
      <c r="BL615" s="230">
        <f t="shared" si="710"/>
        <v>0.99</v>
      </c>
      <c r="BM615" s="230">
        <f t="shared" si="710"/>
        <v>0.99</v>
      </c>
      <c r="BN615" s="230">
        <f t="shared" si="710"/>
        <v>0.99</v>
      </c>
      <c r="BO615" s="230">
        <f t="shared" si="711"/>
        <v>0.99</v>
      </c>
      <c r="BP615" s="230">
        <f t="shared" si="711"/>
        <v>0.99</v>
      </c>
      <c r="BQ615" s="230">
        <f t="shared" si="714"/>
        <v>0.99</v>
      </c>
      <c r="BR615" s="230">
        <f t="shared" si="714"/>
        <v>0.99</v>
      </c>
      <c r="BS615" s="230">
        <f t="shared" si="714"/>
        <v>0.99</v>
      </c>
      <c r="BT615" s="230">
        <f t="shared" si="714"/>
        <v>0.99</v>
      </c>
      <c r="BU615" s="230">
        <f t="shared" si="714"/>
        <v>0.99</v>
      </c>
      <c r="BV615" s="230">
        <f t="shared" si="714"/>
        <v>0.99</v>
      </c>
      <c r="BW615" s="230">
        <f t="shared" si="714"/>
        <v>0.99</v>
      </c>
      <c r="BX615" s="230">
        <f t="shared" si="714"/>
        <v>0.99</v>
      </c>
      <c r="BY615" s="230">
        <f t="shared" si="714"/>
        <v>0.99</v>
      </c>
      <c r="BZ615" s="230">
        <f t="shared" si="714"/>
        <v>0.99</v>
      </c>
      <c r="CA615" s="230">
        <f t="shared" si="714"/>
        <v>0.99</v>
      </c>
      <c r="CB615" s="230">
        <f t="shared" si="714"/>
        <v>0.99</v>
      </c>
      <c r="CC615" s="230">
        <f t="shared" si="714"/>
        <v>0.99</v>
      </c>
      <c r="CD615" s="230">
        <f t="shared" si="714"/>
        <v>0.99</v>
      </c>
    </row>
    <row r="616" spans="1:82" outlineLevel="1">
      <c r="A616" s="239"/>
      <c r="E616" s="51" t="str">
        <v>Enlaces dedicados larga distancia</v>
      </c>
      <c r="G616" t="s">
        <v>83</v>
      </c>
      <c r="K616"/>
      <c r="Q616" s="229">
        <v>0.99</v>
      </c>
      <c r="R616" s="230">
        <f t="shared" ref="R616:BN617" si="715">Q616</f>
        <v>0.99</v>
      </c>
      <c r="S616" s="230">
        <f t="shared" si="715"/>
        <v>0.99</v>
      </c>
      <c r="T616" s="230">
        <f t="shared" si="715"/>
        <v>0.99</v>
      </c>
      <c r="U616" s="230">
        <f t="shared" si="715"/>
        <v>0.99</v>
      </c>
      <c r="V616" s="230">
        <f t="shared" si="715"/>
        <v>0.99</v>
      </c>
      <c r="W616" s="230">
        <f t="shared" si="715"/>
        <v>0.99</v>
      </c>
      <c r="X616" s="230">
        <f t="shared" si="715"/>
        <v>0.99</v>
      </c>
      <c r="Y616" s="230">
        <f t="shared" si="715"/>
        <v>0.99</v>
      </c>
      <c r="Z616" s="230">
        <f t="shared" si="715"/>
        <v>0.99</v>
      </c>
      <c r="AA616" s="230">
        <f t="shared" si="715"/>
        <v>0.99</v>
      </c>
      <c r="AB616" s="230">
        <f t="shared" si="715"/>
        <v>0.99</v>
      </c>
      <c r="AC616" s="230">
        <f t="shared" si="715"/>
        <v>0.99</v>
      </c>
      <c r="AD616" s="230">
        <f t="shared" si="715"/>
        <v>0.99</v>
      </c>
      <c r="AE616" s="230">
        <f t="shared" si="715"/>
        <v>0.99</v>
      </c>
      <c r="AF616" s="230">
        <f t="shared" si="715"/>
        <v>0.99</v>
      </c>
      <c r="AG616" s="230">
        <f t="shared" si="715"/>
        <v>0.99</v>
      </c>
      <c r="AH616" s="230">
        <f t="shared" si="715"/>
        <v>0.99</v>
      </c>
      <c r="AI616" s="230">
        <f t="shared" si="715"/>
        <v>0.99</v>
      </c>
      <c r="AJ616" s="230">
        <f t="shared" si="715"/>
        <v>0.99</v>
      </c>
      <c r="AK616" s="230">
        <f t="shared" si="715"/>
        <v>0.99</v>
      </c>
      <c r="AL616" s="230">
        <f t="shared" si="715"/>
        <v>0.99</v>
      </c>
      <c r="AM616" s="230">
        <f t="shared" si="715"/>
        <v>0.99</v>
      </c>
      <c r="AN616" s="230">
        <f t="shared" si="715"/>
        <v>0.99</v>
      </c>
      <c r="AO616" s="230">
        <f t="shared" si="715"/>
        <v>0.99</v>
      </c>
      <c r="AP616" s="230">
        <f t="shared" si="715"/>
        <v>0.99</v>
      </c>
      <c r="AQ616" s="230">
        <f t="shared" si="715"/>
        <v>0.99</v>
      </c>
      <c r="AR616" s="230">
        <f t="shared" si="715"/>
        <v>0.99</v>
      </c>
      <c r="AS616" s="230">
        <f t="shared" si="715"/>
        <v>0.99</v>
      </c>
      <c r="AT616" s="230">
        <f t="shared" si="715"/>
        <v>0.99</v>
      </c>
      <c r="AU616" s="230">
        <f t="shared" si="715"/>
        <v>0.99</v>
      </c>
      <c r="AV616" s="230">
        <f t="shared" si="715"/>
        <v>0.99</v>
      </c>
      <c r="AW616" s="230">
        <f t="shared" si="715"/>
        <v>0.99</v>
      </c>
      <c r="AX616" s="230">
        <f t="shared" si="715"/>
        <v>0.99</v>
      </c>
      <c r="AY616" s="230">
        <f t="shared" si="715"/>
        <v>0.99</v>
      </c>
      <c r="AZ616" s="230">
        <f t="shared" si="715"/>
        <v>0.99</v>
      </c>
      <c r="BA616" s="230">
        <f t="shared" si="715"/>
        <v>0.99</v>
      </c>
      <c r="BB616" s="230">
        <f t="shared" si="715"/>
        <v>0.99</v>
      </c>
      <c r="BC616" s="230">
        <f t="shared" si="715"/>
        <v>0.99</v>
      </c>
      <c r="BD616" s="230">
        <f t="shared" si="715"/>
        <v>0.99</v>
      </c>
      <c r="BE616" s="230">
        <f t="shared" si="715"/>
        <v>0.99</v>
      </c>
      <c r="BF616" s="230">
        <f t="shared" si="715"/>
        <v>0.99</v>
      </c>
      <c r="BG616" s="230">
        <f t="shared" si="715"/>
        <v>0.99</v>
      </c>
      <c r="BH616" s="230">
        <f t="shared" si="715"/>
        <v>0.99</v>
      </c>
      <c r="BI616" s="230">
        <f t="shared" si="715"/>
        <v>0.99</v>
      </c>
      <c r="BJ616" s="230">
        <f t="shared" si="715"/>
        <v>0.99</v>
      </c>
      <c r="BK616" s="230">
        <f t="shared" si="715"/>
        <v>0.99</v>
      </c>
      <c r="BL616" s="230">
        <f t="shared" si="715"/>
        <v>0.99</v>
      </c>
      <c r="BM616" s="230">
        <f t="shared" si="715"/>
        <v>0.99</v>
      </c>
      <c r="BN616" s="230">
        <f t="shared" si="715"/>
        <v>0.99</v>
      </c>
      <c r="BO616" s="230">
        <f t="shared" ref="BO616:CD616" si="716">BN616</f>
        <v>0.99</v>
      </c>
      <c r="BP616" s="230">
        <f t="shared" si="716"/>
        <v>0.99</v>
      </c>
      <c r="BQ616" s="230">
        <f t="shared" si="716"/>
        <v>0.99</v>
      </c>
      <c r="BR616" s="230">
        <f t="shared" si="716"/>
        <v>0.99</v>
      </c>
      <c r="BS616" s="230">
        <f t="shared" si="716"/>
        <v>0.99</v>
      </c>
      <c r="BT616" s="230">
        <f t="shared" si="716"/>
        <v>0.99</v>
      </c>
      <c r="BU616" s="230">
        <f t="shared" si="716"/>
        <v>0.99</v>
      </c>
      <c r="BV616" s="230">
        <f t="shared" si="716"/>
        <v>0.99</v>
      </c>
      <c r="BW616" s="230">
        <f t="shared" si="716"/>
        <v>0.99</v>
      </c>
      <c r="BX616" s="230">
        <f t="shared" si="716"/>
        <v>0.99</v>
      </c>
      <c r="BY616" s="230">
        <f t="shared" si="716"/>
        <v>0.99</v>
      </c>
      <c r="BZ616" s="230">
        <f t="shared" si="716"/>
        <v>0.99</v>
      </c>
      <c r="CA616" s="230">
        <f t="shared" si="716"/>
        <v>0.99</v>
      </c>
      <c r="CB616" s="230">
        <f t="shared" si="716"/>
        <v>0.99</v>
      </c>
      <c r="CC616" s="230">
        <f t="shared" si="716"/>
        <v>0.99</v>
      </c>
      <c r="CD616" s="230">
        <f t="shared" si="716"/>
        <v>0.99</v>
      </c>
    </row>
    <row r="617" spans="1:82" outlineLevel="1">
      <c r="A617" s="239"/>
      <c r="E617" s="51" t="str">
        <v>xDSL propio (líneas)</v>
      </c>
      <c r="G617" t="s">
        <v>83</v>
      </c>
      <c r="K617"/>
      <c r="Q617" s="342">
        <v>0.97932753013929186</v>
      </c>
      <c r="R617" s="230">
        <f t="shared" si="715"/>
        <v>0.97932753013929186</v>
      </c>
      <c r="S617" s="230">
        <f t="shared" si="715"/>
        <v>0.97932753013929186</v>
      </c>
      <c r="T617" s="230">
        <f t="shared" si="715"/>
        <v>0.97932753013929186</v>
      </c>
      <c r="U617" s="230">
        <f t="shared" si="715"/>
        <v>0.97932753013929186</v>
      </c>
      <c r="V617" s="230">
        <f t="shared" si="715"/>
        <v>0.97932753013929186</v>
      </c>
      <c r="W617" s="230">
        <f t="shared" si="715"/>
        <v>0.97932753013929186</v>
      </c>
      <c r="X617" s="230">
        <f t="shared" si="715"/>
        <v>0.97932753013929186</v>
      </c>
      <c r="Y617" s="230">
        <f t="shared" si="715"/>
        <v>0.97932753013929186</v>
      </c>
      <c r="Z617" s="230">
        <f t="shared" si="715"/>
        <v>0.97932753013929186</v>
      </c>
      <c r="AA617" s="230">
        <f t="shared" si="715"/>
        <v>0.97932753013929186</v>
      </c>
      <c r="AB617" s="230">
        <f t="shared" si="715"/>
        <v>0.97932753013929186</v>
      </c>
      <c r="AC617" s="230">
        <f t="shared" si="715"/>
        <v>0.97932753013929186</v>
      </c>
      <c r="AD617" s="230">
        <f t="shared" si="715"/>
        <v>0.97932753013929186</v>
      </c>
      <c r="AE617" s="230">
        <f t="shared" si="715"/>
        <v>0.97932753013929186</v>
      </c>
      <c r="AF617" s="230">
        <f t="shared" si="715"/>
        <v>0.97932753013929186</v>
      </c>
      <c r="AG617" s="230">
        <f t="shared" si="715"/>
        <v>0.97932753013929186</v>
      </c>
      <c r="AH617" s="230">
        <f t="shared" si="715"/>
        <v>0.97932753013929186</v>
      </c>
      <c r="AI617" s="230">
        <f t="shared" si="715"/>
        <v>0.97932753013929186</v>
      </c>
      <c r="AJ617" s="230">
        <f t="shared" si="715"/>
        <v>0.97932753013929186</v>
      </c>
      <c r="AK617" s="230">
        <f t="shared" si="715"/>
        <v>0.97932753013929186</v>
      </c>
      <c r="AL617" s="230">
        <f t="shared" si="715"/>
        <v>0.97932753013929186</v>
      </c>
      <c r="AM617" s="230">
        <f t="shared" si="715"/>
        <v>0.97932753013929186</v>
      </c>
      <c r="AN617" s="230">
        <f t="shared" si="715"/>
        <v>0.97932753013929186</v>
      </c>
      <c r="AO617" s="230">
        <f t="shared" si="715"/>
        <v>0.97932753013929186</v>
      </c>
      <c r="AP617" s="230">
        <f t="shared" si="715"/>
        <v>0.97932753013929186</v>
      </c>
      <c r="AQ617" s="230">
        <f t="shared" si="715"/>
        <v>0.97932753013929186</v>
      </c>
      <c r="AR617" s="230">
        <f t="shared" si="715"/>
        <v>0.97932753013929186</v>
      </c>
      <c r="AS617" s="230">
        <f t="shared" si="715"/>
        <v>0.97932753013929186</v>
      </c>
      <c r="AT617" s="230">
        <f t="shared" si="715"/>
        <v>0.97932753013929186</v>
      </c>
      <c r="AU617" s="230">
        <f t="shared" si="715"/>
        <v>0.97932753013929186</v>
      </c>
      <c r="AV617" s="230">
        <f t="shared" si="715"/>
        <v>0.97932753013929186</v>
      </c>
      <c r="AW617" s="230">
        <f t="shared" si="715"/>
        <v>0.97932753013929186</v>
      </c>
      <c r="AX617" s="230">
        <f t="shared" si="715"/>
        <v>0.97932753013929186</v>
      </c>
      <c r="AY617" s="230">
        <f t="shared" si="715"/>
        <v>0.97932753013929186</v>
      </c>
      <c r="AZ617" s="230">
        <f t="shared" si="715"/>
        <v>0.97932753013929186</v>
      </c>
      <c r="BA617" s="230">
        <f t="shared" si="715"/>
        <v>0.97932753013929186</v>
      </c>
      <c r="BB617" s="230">
        <f t="shared" si="715"/>
        <v>0.97932753013929186</v>
      </c>
      <c r="BC617" s="230">
        <f t="shared" si="715"/>
        <v>0.97932753013929186</v>
      </c>
      <c r="BD617" s="230">
        <f t="shared" si="715"/>
        <v>0.97932753013929186</v>
      </c>
      <c r="BE617" s="230">
        <f t="shared" si="715"/>
        <v>0.97932753013929186</v>
      </c>
      <c r="BF617" s="230">
        <f t="shared" si="715"/>
        <v>0.97932753013929186</v>
      </c>
      <c r="BG617" s="230">
        <f t="shared" si="715"/>
        <v>0.97932753013929186</v>
      </c>
      <c r="BH617" s="230">
        <f t="shared" si="715"/>
        <v>0.97932753013929186</v>
      </c>
      <c r="BI617" s="230">
        <f t="shared" si="715"/>
        <v>0.97932753013929186</v>
      </c>
      <c r="BJ617" s="230">
        <f t="shared" si="715"/>
        <v>0.97932753013929186</v>
      </c>
      <c r="BK617" s="230">
        <f t="shared" si="715"/>
        <v>0.97932753013929186</v>
      </c>
      <c r="BL617" s="230">
        <f t="shared" si="715"/>
        <v>0.97932753013929186</v>
      </c>
      <c r="BM617" s="230">
        <f t="shared" si="715"/>
        <v>0.97932753013929186</v>
      </c>
      <c r="BN617" s="230">
        <f t="shared" si="715"/>
        <v>0.97932753013929186</v>
      </c>
      <c r="BO617" s="230">
        <f t="shared" ref="BO617:CD617" si="717">BN617</f>
        <v>0.97932753013929186</v>
      </c>
      <c r="BP617" s="230">
        <f t="shared" si="717"/>
        <v>0.97932753013929186</v>
      </c>
      <c r="BQ617" s="230">
        <f t="shared" si="717"/>
        <v>0.97932753013929186</v>
      </c>
      <c r="BR617" s="230">
        <f t="shared" si="717"/>
        <v>0.97932753013929186</v>
      </c>
      <c r="BS617" s="230">
        <f t="shared" si="717"/>
        <v>0.97932753013929186</v>
      </c>
      <c r="BT617" s="230">
        <f t="shared" si="717"/>
        <v>0.97932753013929186</v>
      </c>
      <c r="BU617" s="230">
        <f t="shared" si="717"/>
        <v>0.97932753013929186</v>
      </c>
      <c r="BV617" s="230">
        <f t="shared" si="717"/>
        <v>0.97932753013929186</v>
      </c>
      <c r="BW617" s="230">
        <f t="shared" si="717"/>
        <v>0.97932753013929186</v>
      </c>
      <c r="BX617" s="230">
        <f t="shared" si="717"/>
        <v>0.97932753013929186</v>
      </c>
      <c r="BY617" s="230">
        <f t="shared" si="717"/>
        <v>0.97932753013929186</v>
      </c>
      <c r="BZ617" s="230">
        <f t="shared" si="717"/>
        <v>0.97932753013929186</v>
      </c>
      <c r="CA617" s="230">
        <f t="shared" si="717"/>
        <v>0.97932753013929186</v>
      </c>
      <c r="CB617" s="230">
        <f t="shared" si="717"/>
        <v>0.97932753013929186</v>
      </c>
      <c r="CC617" s="230">
        <f t="shared" si="717"/>
        <v>0.97932753013929186</v>
      </c>
      <c r="CD617" s="230">
        <f t="shared" si="717"/>
        <v>0.97932753013929186</v>
      </c>
    </row>
    <row r="618" spans="1:82" outlineLevel="1">
      <c r="A618" s="239"/>
      <c r="E618" s="51" t="str">
        <v>xDSL propio (contendido)</v>
      </c>
      <c r="G618" t="s">
        <v>83</v>
      </c>
      <c r="K618"/>
      <c r="Q618" s="229">
        <v>0.99</v>
      </c>
      <c r="R618" s="231">
        <f t="shared" ref="R618:BN620" si="718">R617</f>
        <v>0.97932753013929186</v>
      </c>
      <c r="S618" s="231">
        <f t="shared" si="718"/>
        <v>0.97932753013929186</v>
      </c>
      <c r="T618" s="231">
        <f t="shared" si="718"/>
        <v>0.97932753013929186</v>
      </c>
      <c r="U618" s="231">
        <f t="shared" si="718"/>
        <v>0.97932753013929186</v>
      </c>
      <c r="V618" s="231">
        <f t="shared" si="718"/>
        <v>0.97932753013929186</v>
      </c>
      <c r="W618" s="231">
        <f t="shared" si="718"/>
        <v>0.97932753013929186</v>
      </c>
      <c r="X618" s="231">
        <f t="shared" si="718"/>
        <v>0.97932753013929186</v>
      </c>
      <c r="Y618" s="231">
        <f t="shared" si="718"/>
        <v>0.97932753013929186</v>
      </c>
      <c r="Z618" s="231">
        <f t="shared" si="718"/>
        <v>0.97932753013929186</v>
      </c>
      <c r="AA618" s="231">
        <f t="shared" si="718"/>
        <v>0.97932753013929186</v>
      </c>
      <c r="AB618" s="231">
        <f t="shared" si="718"/>
        <v>0.97932753013929186</v>
      </c>
      <c r="AC618" s="231">
        <f t="shared" si="718"/>
        <v>0.97932753013929186</v>
      </c>
      <c r="AD618" s="231">
        <f t="shared" si="718"/>
        <v>0.97932753013929186</v>
      </c>
      <c r="AE618" s="231">
        <f t="shared" si="718"/>
        <v>0.97932753013929186</v>
      </c>
      <c r="AF618" s="231">
        <f t="shared" si="718"/>
        <v>0.97932753013929186</v>
      </c>
      <c r="AG618" s="231">
        <f t="shared" si="718"/>
        <v>0.97932753013929186</v>
      </c>
      <c r="AH618" s="231">
        <f t="shared" si="718"/>
        <v>0.97932753013929186</v>
      </c>
      <c r="AI618" s="231">
        <f t="shared" si="718"/>
        <v>0.97932753013929186</v>
      </c>
      <c r="AJ618" s="231">
        <f t="shared" si="718"/>
        <v>0.97932753013929186</v>
      </c>
      <c r="AK618" s="231">
        <f t="shared" si="718"/>
        <v>0.97932753013929186</v>
      </c>
      <c r="AL618" s="231">
        <f t="shared" si="718"/>
        <v>0.97932753013929186</v>
      </c>
      <c r="AM618" s="231">
        <f t="shared" si="718"/>
        <v>0.97932753013929186</v>
      </c>
      <c r="AN618" s="231">
        <f t="shared" si="718"/>
        <v>0.97932753013929186</v>
      </c>
      <c r="AO618" s="231">
        <f t="shared" si="718"/>
        <v>0.97932753013929186</v>
      </c>
      <c r="AP618" s="231">
        <f t="shared" si="718"/>
        <v>0.97932753013929186</v>
      </c>
      <c r="AQ618" s="231">
        <f t="shared" si="718"/>
        <v>0.97932753013929186</v>
      </c>
      <c r="AR618" s="231">
        <f t="shared" si="718"/>
        <v>0.97932753013929186</v>
      </c>
      <c r="AS618" s="231">
        <f t="shared" si="718"/>
        <v>0.97932753013929186</v>
      </c>
      <c r="AT618" s="231">
        <f t="shared" si="718"/>
        <v>0.97932753013929186</v>
      </c>
      <c r="AU618" s="231">
        <f t="shared" si="718"/>
        <v>0.97932753013929186</v>
      </c>
      <c r="AV618" s="231">
        <f t="shared" si="718"/>
        <v>0.97932753013929186</v>
      </c>
      <c r="AW618" s="231">
        <f t="shared" si="718"/>
        <v>0.97932753013929186</v>
      </c>
      <c r="AX618" s="231">
        <f t="shared" si="718"/>
        <v>0.97932753013929186</v>
      </c>
      <c r="AY618" s="231">
        <f t="shared" si="718"/>
        <v>0.97932753013929186</v>
      </c>
      <c r="AZ618" s="231">
        <f t="shared" si="718"/>
        <v>0.97932753013929186</v>
      </c>
      <c r="BA618" s="231">
        <f t="shared" si="718"/>
        <v>0.97932753013929186</v>
      </c>
      <c r="BB618" s="231">
        <f t="shared" si="718"/>
        <v>0.97932753013929186</v>
      </c>
      <c r="BC618" s="231">
        <f t="shared" si="718"/>
        <v>0.97932753013929186</v>
      </c>
      <c r="BD618" s="231">
        <f t="shared" si="718"/>
        <v>0.97932753013929186</v>
      </c>
      <c r="BE618" s="231">
        <f t="shared" si="718"/>
        <v>0.97932753013929186</v>
      </c>
      <c r="BF618" s="231">
        <f t="shared" si="718"/>
        <v>0.97932753013929186</v>
      </c>
      <c r="BG618" s="231">
        <f t="shared" si="718"/>
        <v>0.97932753013929186</v>
      </c>
      <c r="BH618" s="231">
        <f t="shared" si="718"/>
        <v>0.97932753013929186</v>
      </c>
      <c r="BI618" s="231">
        <f t="shared" si="718"/>
        <v>0.97932753013929186</v>
      </c>
      <c r="BJ618" s="231">
        <f t="shared" si="718"/>
        <v>0.97932753013929186</v>
      </c>
      <c r="BK618" s="231">
        <f t="shared" si="718"/>
        <v>0.97932753013929186</v>
      </c>
      <c r="BL618" s="231">
        <f t="shared" si="718"/>
        <v>0.97932753013929186</v>
      </c>
      <c r="BM618" s="231">
        <f t="shared" si="718"/>
        <v>0.97932753013929186</v>
      </c>
      <c r="BN618" s="231">
        <f t="shared" si="718"/>
        <v>0.97932753013929186</v>
      </c>
      <c r="BO618" s="231">
        <f t="shared" ref="BO618:BP620" si="719">BO617</f>
        <v>0.97932753013929186</v>
      </c>
      <c r="BP618" s="231">
        <f t="shared" si="719"/>
        <v>0.97932753013929186</v>
      </c>
      <c r="BQ618" s="231">
        <f t="shared" ref="BQ618:BT620" si="720">BQ617</f>
        <v>0.97932753013929186</v>
      </c>
      <c r="BR618" s="231">
        <f t="shared" si="720"/>
        <v>0.97932753013929186</v>
      </c>
      <c r="BS618" s="231">
        <f t="shared" si="720"/>
        <v>0.97932753013929186</v>
      </c>
      <c r="BT618" s="231">
        <f t="shared" si="720"/>
        <v>0.97932753013929186</v>
      </c>
      <c r="BU618" s="231">
        <f t="shared" ref="BU618:CD618" si="721">BU617</f>
        <v>0.97932753013929186</v>
      </c>
      <c r="BV618" s="231">
        <f t="shared" si="721"/>
        <v>0.97932753013929186</v>
      </c>
      <c r="BW618" s="231">
        <f t="shared" si="721"/>
        <v>0.97932753013929186</v>
      </c>
      <c r="BX618" s="231">
        <f t="shared" si="721"/>
        <v>0.97932753013929186</v>
      </c>
      <c r="BY618" s="231">
        <f t="shared" si="721"/>
        <v>0.97932753013929186</v>
      </c>
      <c r="BZ618" s="231">
        <f t="shared" si="721"/>
        <v>0.97932753013929186</v>
      </c>
      <c r="CA618" s="231">
        <f t="shared" si="721"/>
        <v>0.97932753013929186</v>
      </c>
      <c r="CB618" s="231">
        <f t="shared" si="721"/>
        <v>0.97932753013929186</v>
      </c>
      <c r="CC618" s="231">
        <f t="shared" si="721"/>
        <v>0.97932753013929186</v>
      </c>
      <c r="CD618" s="231">
        <f t="shared" si="721"/>
        <v>0.97932753013929186</v>
      </c>
    </row>
    <row r="619" spans="1:82" outlineLevel="1">
      <c r="A619" s="239"/>
      <c r="E619" s="51" t="str">
        <v>xDSL ajeno (líneas)</v>
      </c>
      <c r="G619" t="s">
        <v>83</v>
      </c>
      <c r="K619"/>
      <c r="Q619" s="231">
        <f>Q617</f>
        <v>0.97932753013929186</v>
      </c>
      <c r="R619" s="231">
        <f t="shared" si="718"/>
        <v>0.97932753013929186</v>
      </c>
      <c r="S619" s="231">
        <f t="shared" si="718"/>
        <v>0.97932753013929186</v>
      </c>
      <c r="T619" s="231">
        <f t="shared" si="718"/>
        <v>0.97932753013929186</v>
      </c>
      <c r="U619" s="231">
        <f t="shared" si="718"/>
        <v>0.97932753013929186</v>
      </c>
      <c r="V619" s="231">
        <f t="shared" si="718"/>
        <v>0.97932753013929186</v>
      </c>
      <c r="W619" s="231">
        <f t="shared" si="718"/>
        <v>0.97932753013929186</v>
      </c>
      <c r="X619" s="231">
        <f t="shared" si="718"/>
        <v>0.97932753013929186</v>
      </c>
      <c r="Y619" s="231">
        <f t="shared" si="718"/>
        <v>0.97932753013929186</v>
      </c>
      <c r="Z619" s="231">
        <f t="shared" si="718"/>
        <v>0.97932753013929186</v>
      </c>
      <c r="AA619" s="231">
        <f t="shared" si="718"/>
        <v>0.97932753013929186</v>
      </c>
      <c r="AB619" s="231">
        <f t="shared" si="718"/>
        <v>0.97932753013929186</v>
      </c>
      <c r="AC619" s="231">
        <f t="shared" si="718"/>
        <v>0.97932753013929186</v>
      </c>
      <c r="AD619" s="231">
        <f t="shared" si="718"/>
        <v>0.97932753013929186</v>
      </c>
      <c r="AE619" s="231">
        <f t="shared" si="718"/>
        <v>0.97932753013929186</v>
      </c>
      <c r="AF619" s="231">
        <f t="shared" si="718"/>
        <v>0.97932753013929186</v>
      </c>
      <c r="AG619" s="231">
        <f t="shared" si="718"/>
        <v>0.97932753013929186</v>
      </c>
      <c r="AH619" s="231">
        <f t="shared" si="718"/>
        <v>0.97932753013929186</v>
      </c>
      <c r="AI619" s="231">
        <f t="shared" si="718"/>
        <v>0.97932753013929186</v>
      </c>
      <c r="AJ619" s="231">
        <f t="shared" si="718"/>
        <v>0.97932753013929186</v>
      </c>
      <c r="AK619" s="231">
        <f t="shared" si="718"/>
        <v>0.97932753013929186</v>
      </c>
      <c r="AL619" s="231">
        <f t="shared" si="718"/>
        <v>0.97932753013929186</v>
      </c>
      <c r="AM619" s="231">
        <f t="shared" si="718"/>
        <v>0.97932753013929186</v>
      </c>
      <c r="AN619" s="231">
        <f t="shared" si="718"/>
        <v>0.97932753013929186</v>
      </c>
      <c r="AO619" s="231">
        <f t="shared" si="718"/>
        <v>0.97932753013929186</v>
      </c>
      <c r="AP619" s="231">
        <f t="shared" si="718"/>
        <v>0.97932753013929186</v>
      </c>
      <c r="AQ619" s="231">
        <f t="shared" si="718"/>
        <v>0.97932753013929186</v>
      </c>
      <c r="AR619" s="231">
        <f t="shared" si="718"/>
        <v>0.97932753013929186</v>
      </c>
      <c r="AS619" s="231">
        <f t="shared" si="718"/>
        <v>0.97932753013929186</v>
      </c>
      <c r="AT619" s="231">
        <f t="shared" si="718"/>
        <v>0.97932753013929186</v>
      </c>
      <c r="AU619" s="231">
        <f t="shared" si="718"/>
        <v>0.97932753013929186</v>
      </c>
      <c r="AV619" s="231">
        <f t="shared" si="718"/>
        <v>0.97932753013929186</v>
      </c>
      <c r="AW619" s="231">
        <f t="shared" si="718"/>
        <v>0.97932753013929186</v>
      </c>
      <c r="AX619" s="231">
        <f t="shared" si="718"/>
        <v>0.97932753013929186</v>
      </c>
      <c r="AY619" s="231">
        <f t="shared" si="718"/>
        <v>0.97932753013929186</v>
      </c>
      <c r="AZ619" s="231">
        <f t="shared" si="718"/>
        <v>0.97932753013929186</v>
      </c>
      <c r="BA619" s="231">
        <f t="shared" si="718"/>
        <v>0.97932753013929186</v>
      </c>
      <c r="BB619" s="231">
        <f t="shared" si="718"/>
        <v>0.97932753013929186</v>
      </c>
      <c r="BC619" s="231">
        <f t="shared" si="718"/>
        <v>0.97932753013929186</v>
      </c>
      <c r="BD619" s="231">
        <f t="shared" si="718"/>
        <v>0.97932753013929186</v>
      </c>
      <c r="BE619" s="231">
        <f t="shared" si="718"/>
        <v>0.97932753013929186</v>
      </c>
      <c r="BF619" s="231">
        <f t="shared" si="718"/>
        <v>0.97932753013929186</v>
      </c>
      <c r="BG619" s="231">
        <f t="shared" si="718"/>
        <v>0.97932753013929186</v>
      </c>
      <c r="BH619" s="231">
        <f t="shared" si="718"/>
        <v>0.97932753013929186</v>
      </c>
      <c r="BI619" s="231">
        <f t="shared" si="718"/>
        <v>0.97932753013929186</v>
      </c>
      <c r="BJ619" s="231">
        <f t="shared" si="718"/>
        <v>0.97932753013929186</v>
      </c>
      <c r="BK619" s="231">
        <f t="shared" si="718"/>
        <v>0.97932753013929186</v>
      </c>
      <c r="BL619" s="231">
        <f t="shared" si="718"/>
        <v>0.97932753013929186</v>
      </c>
      <c r="BM619" s="231">
        <f t="shared" si="718"/>
        <v>0.97932753013929186</v>
      </c>
      <c r="BN619" s="231">
        <f t="shared" si="718"/>
        <v>0.97932753013929186</v>
      </c>
      <c r="BO619" s="231">
        <f t="shared" si="719"/>
        <v>0.97932753013929186</v>
      </c>
      <c r="BP619" s="231">
        <f t="shared" si="719"/>
        <v>0.97932753013929186</v>
      </c>
      <c r="BQ619" s="231">
        <f t="shared" si="720"/>
        <v>0.97932753013929186</v>
      </c>
      <c r="BR619" s="231">
        <f t="shared" si="720"/>
        <v>0.97932753013929186</v>
      </c>
      <c r="BS619" s="231">
        <f t="shared" si="720"/>
        <v>0.97932753013929186</v>
      </c>
      <c r="BT619" s="231">
        <f t="shared" si="720"/>
        <v>0.97932753013929186</v>
      </c>
      <c r="BU619" s="231">
        <f t="shared" ref="BU619:CD619" si="722">BU618</f>
        <v>0.97932753013929186</v>
      </c>
      <c r="BV619" s="231">
        <f t="shared" si="722"/>
        <v>0.97932753013929186</v>
      </c>
      <c r="BW619" s="231">
        <f t="shared" si="722"/>
        <v>0.97932753013929186</v>
      </c>
      <c r="BX619" s="231">
        <f t="shared" si="722"/>
        <v>0.97932753013929186</v>
      </c>
      <c r="BY619" s="231">
        <f t="shared" si="722"/>
        <v>0.97932753013929186</v>
      </c>
      <c r="BZ619" s="231">
        <f t="shared" si="722"/>
        <v>0.97932753013929186</v>
      </c>
      <c r="CA619" s="231">
        <f t="shared" si="722"/>
        <v>0.97932753013929186</v>
      </c>
      <c r="CB619" s="231">
        <f t="shared" si="722"/>
        <v>0.97932753013929186</v>
      </c>
      <c r="CC619" s="231">
        <f t="shared" si="722"/>
        <v>0.97932753013929186</v>
      </c>
      <c r="CD619" s="231">
        <f t="shared" si="722"/>
        <v>0.97932753013929186</v>
      </c>
    </row>
    <row r="620" spans="1:82" outlineLevel="1">
      <c r="A620" s="239"/>
      <c r="E620" s="51" t="str">
        <v>xDSL ajeno (bitstream)</v>
      </c>
      <c r="G620" t="s">
        <v>83</v>
      </c>
      <c r="K620"/>
      <c r="Q620" s="231">
        <f>Q618</f>
        <v>0.99</v>
      </c>
      <c r="R620" s="231">
        <f t="shared" si="718"/>
        <v>0.97932753013929186</v>
      </c>
      <c r="S620" s="231">
        <f t="shared" si="718"/>
        <v>0.97932753013929186</v>
      </c>
      <c r="T620" s="231">
        <f t="shared" si="718"/>
        <v>0.97932753013929186</v>
      </c>
      <c r="U620" s="231">
        <f t="shared" si="718"/>
        <v>0.97932753013929186</v>
      </c>
      <c r="V620" s="231">
        <f t="shared" si="718"/>
        <v>0.97932753013929186</v>
      </c>
      <c r="W620" s="231">
        <f t="shared" si="718"/>
        <v>0.97932753013929186</v>
      </c>
      <c r="X620" s="231">
        <f t="shared" si="718"/>
        <v>0.97932753013929186</v>
      </c>
      <c r="Y620" s="231">
        <f t="shared" si="718"/>
        <v>0.97932753013929186</v>
      </c>
      <c r="Z620" s="231">
        <f t="shared" si="718"/>
        <v>0.97932753013929186</v>
      </c>
      <c r="AA620" s="231">
        <f t="shared" si="718"/>
        <v>0.97932753013929186</v>
      </c>
      <c r="AB620" s="231">
        <f t="shared" si="718"/>
        <v>0.97932753013929186</v>
      </c>
      <c r="AC620" s="231">
        <f t="shared" si="718"/>
        <v>0.97932753013929186</v>
      </c>
      <c r="AD620" s="231">
        <f t="shared" si="718"/>
        <v>0.97932753013929186</v>
      </c>
      <c r="AE620" s="231">
        <f t="shared" si="718"/>
        <v>0.97932753013929186</v>
      </c>
      <c r="AF620" s="231">
        <f t="shared" si="718"/>
        <v>0.97932753013929186</v>
      </c>
      <c r="AG620" s="231">
        <f t="shared" si="718"/>
        <v>0.97932753013929186</v>
      </c>
      <c r="AH620" s="231">
        <f t="shared" si="718"/>
        <v>0.97932753013929186</v>
      </c>
      <c r="AI620" s="231">
        <f t="shared" si="718"/>
        <v>0.97932753013929186</v>
      </c>
      <c r="AJ620" s="231">
        <f t="shared" si="718"/>
        <v>0.97932753013929186</v>
      </c>
      <c r="AK620" s="231">
        <f t="shared" si="718"/>
        <v>0.97932753013929186</v>
      </c>
      <c r="AL620" s="231">
        <f t="shared" si="718"/>
        <v>0.97932753013929186</v>
      </c>
      <c r="AM620" s="231">
        <f t="shared" si="718"/>
        <v>0.97932753013929186</v>
      </c>
      <c r="AN620" s="231">
        <f t="shared" si="718"/>
        <v>0.97932753013929186</v>
      </c>
      <c r="AO620" s="231">
        <f t="shared" si="718"/>
        <v>0.97932753013929186</v>
      </c>
      <c r="AP620" s="231">
        <f t="shared" si="718"/>
        <v>0.97932753013929186</v>
      </c>
      <c r="AQ620" s="231">
        <f t="shared" si="718"/>
        <v>0.97932753013929186</v>
      </c>
      <c r="AR620" s="231">
        <f t="shared" si="718"/>
        <v>0.97932753013929186</v>
      </c>
      <c r="AS620" s="231">
        <f t="shared" si="718"/>
        <v>0.97932753013929186</v>
      </c>
      <c r="AT620" s="231">
        <f t="shared" si="718"/>
        <v>0.97932753013929186</v>
      </c>
      <c r="AU620" s="231">
        <f t="shared" si="718"/>
        <v>0.97932753013929186</v>
      </c>
      <c r="AV620" s="231">
        <f t="shared" si="718"/>
        <v>0.97932753013929186</v>
      </c>
      <c r="AW620" s="231">
        <f t="shared" si="718"/>
        <v>0.97932753013929186</v>
      </c>
      <c r="AX620" s="231">
        <f t="shared" si="718"/>
        <v>0.97932753013929186</v>
      </c>
      <c r="AY620" s="231">
        <f t="shared" si="718"/>
        <v>0.97932753013929186</v>
      </c>
      <c r="AZ620" s="231">
        <f t="shared" si="718"/>
        <v>0.97932753013929186</v>
      </c>
      <c r="BA620" s="231">
        <f t="shared" si="718"/>
        <v>0.97932753013929186</v>
      </c>
      <c r="BB620" s="231">
        <f t="shared" si="718"/>
        <v>0.97932753013929186</v>
      </c>
      <c r="BC620" s="231">
        <f t="shared" si="718"/>
        <v>0.97932753013929186</v>
      </c>
      <c r="BD620" s="231">
        <f t="shared" si="718"/>
        <v>0.97932753013929186</v>
      </c>
      <c r="BE620" s="231">
        <f t="shared" si="718"/>
        <v>0.97932753013929186</v>
      </c>
      <c r="BF620" s="231">
        <f t="shared" si="718"/>
        <v>0.97932753013929186</v>
      </c>
      <c r="BG620" s="231">
        <f t="shared" si="718"/>
        <v>0.97932753013929186</v>
      </c>
      <c r="BH620" s="231">
        <f t="shared" si="718"/>
        <v>0.97932753013929186</v>
      </c>
      <c r="BI620" s="231">
        <f t="shared" si="718"/>
        <v>0.97932753013929186</v>
      </c>
      <c r="BJ620" s="231">
        <f t="shared" si="718"/>
        <v>0.97932753013929186</v>
      </c>
      <c r="BK620" s="231">
        <f t="shared" si="718"/>
        <v>0.97932753013929186</v>
      </c>
      <c r="BL620" s="231">
        <f t="shared" si="718"/>
        <v>0.97932753013929186</v>
      </c>
      <c r="BM620" s="231">
        <f t="shared" si="718"/>
        <v>0.97932753013929186</v>
      </c>
      <c r="BN620" s="231">
        <f t="shared" si="718"/>
        <v>0.97932753013929186</v>
      </c>
      <c r="BO620" s="231">
        <f t="shared" si="719"/>
        <v>0.97932753013929186</v>
      </c>
      <c r="BP620" s="231">
        <f t="shared" si="719"/>
        <v>0.97932753013929186</v>
      </c>
      <c r="BQ620" s="231">
        <f t="shared" si="720"/>
        <v>0.97932753013929186</v>
      </c>
      <c r="BR620" s="231">
        <f t="shared" si="720"/>
        <v>0.97932753013929186</v>
      </c>
      <c r="BS620" s="231">
        <f t="shared" si="720"/>
        <v>0.97932753013929186</v>
      </c>
      <c r="BT620" s="231">
        <f t="shared" si="720"/>
        <v>0.97932753013929186</v>
      </c>
      <c r="BU620" s="231">
        <f t="shared" ref="BU620:CD620" si="723">BU619</f>
        <v>0.97932753013929186</v>
      </c>
      <c r="BV620" s="231">
        <f t="shared" si="723"/>
        <v>0.97932753013929186</v>
      </c>
      <c r="BW620" s="231">
        <f t="shared" si="723"/>
        <v>0.97932753013929186</v>
      </c>
      <c r="BX620" s="231">
        <f t="shared" si="723"/>
        <v>0.97932753013929186</v>
      </c>
      <c r="BY620" s="231">
        <f t="shared" si="723"/>
        <v>0.97932753013929186</v>
      </c>
      <c r="BZ620" s="231">
        <f t="shared" si="723"/>
        <v>0.97932753013929186</v>
      </c>
      <c r="CA620" s="231">
        <f t="shared" si="723"/>
        <v>0.97932753013929186</v>
      </c>
      <c r="CB620" s="231">
        <f t="shared" si="723"/>
        <v>0.97932753013929186</v>
      </c>
      <c r="CC620" s="231">
        <f t="shared" si="723"/>
        <v>0.97932753013929186</v>
      </c>
      <c r="CD620" s="231">
        <f t="shared" si="723"/>
        <v>0.97932753013929186</v>
      </c>
    </row>
    <row r="621" spans="1:82" outlineLevel="1">
      <c r="A621" s="239"/>
      <c r="E621" s="51" t="str">
        <v>Fixed Service27</v>
      </c>
      <c r="G621" t="s">
        <v>83</v>
      </c>
      <c r="K621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32"/>
      <c r="AU621" s="232"/>
      <c r="AV621" s="232"/>
      <c r="AW621" s="232"/>
      <c r="AX621" s="232"/>
      <c r="AY621" s="232"/>
      <c r="AZ621" s="232"/>
      <c r="BA621" s="232"/>
      <c r="BB621" s="232"/>
      <c r="BC621" s="232"/>
      <c r="BD621" s="232"/>
      <c r="BE621" s="232"/>
      <c r="BF621" s="232"/>
      <c r="BG621" s="232"/>
      <c r="BH621" s="232"/>
      <c r="BI621" s="232"/>
      <c r="BJ621" s="232"/>
      <c r="BK621" s="232"/>
      <c r="BL621" s="232"/>
      <c r="BM621" s="232"/>
      <c r="BN621" s="232"/>
      <c r="BO621" s="232"/>
      <c r="BP621" s="232"/>
      <c r="BQ621" s="232"/>
      <c r="BR621" s="232"/>
      <c r="BS621" s="232"/>
      <c r="BT621" s="232"/>
      <c r="BU621" s="232"/>
      <c r="BV621" s="232"/>
      <c r="BW621" s="232"/>
      <c r="BX621" s="232"/>
      <c r="BY621" s="232"/>
      <c r="BZ621" s="232"/>
      <c r="CA621" s="232"/>
      <c r="CB621" s="232"/>
      <c r="CC621" s="232"/>
      <c r="CD621" s="232"/>
    </row>
    <row r="622" spans="1:82" outlineLevel="1">
      <c r="A622" s="239"/>
      <c r="E622" s="51" t="str">
        <v>Fixed Service28</v>
      </c>
      <c r="G622" t="s">
        <v>83</v>
      </c>
      <c r="K62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32"/>
      <c r="AU622" s="232"/>
      <c r="AV622" s="232"/>
      <c r="AW622" s="232"/>
      <c r="AX622" s="232"/>
      <c r="AY622" s="232"/>
      <c r="AZ622" s="232"/>
      <c r="BA622" s="232"/>
      <c r="BB622" s="232"/>
      <c r="BC622" s="232"/>
      <c r="BD622" s="232"/>
      <c r="BE622" s="232"/>
      <c r="BF622" s="232"/>
      <c r="BG622" s="232"/>
      <c r="BH622" s="232"/>
      <c r="BI622" s="232"/>
      <c r="BJ622" s="232"/>
      <c r="BK622" s="232"/>
      <c r="BL622" s="232"/>
      <c r="BM622" s="232"/>
      <c r="BN622" s="232"/>
      <c r="BO622" s="232"/>
      <c r="BP622" s="232"/>
      <c r="BQ622" s="232"/>
      <c r="BR622" s="232"/>
      <c r="BS622" s="232"/>
      <c r="BT622" s="232"/>
      <c r="BU622" s="232"/>
      <c r="BV622" s="232"/>
      <c r="BW622" s="232"/>
      <c r="BX622" s="232"/>
      <c r="BY622" s="232"/>
      <c r="BZ622" s="232"/>
      <c r="CA622" s="232"/>
      <c r="CB622" s="232"/>
      <c r="CC622" s="232"/>
      <c r="CD622" s="232"/>
    </row>
    <row r="623" spans="1:82" outlineLevel="1">
      <c r="A623" s="239"/>
      <c r="E623" s="51" t="str">
        <v>Fixed Service29</v>
      </c>
      <c r="G623" t="s">
        <v>83</v>
      </c>
      <c r="K623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32"/>
      <c r="AU623" s="232"/>
      <c r="AV623" s="232"/>
      <c r="AW623" s="232"/>
      <c r="AX623" s="232"/>
      <c r="AY623" s="232"/>
      <c r="AZ623" s="232"/>
      <c r="BA623" s="232"/>
      <c r="BB623" s="232"/>
      <c r="BC623" s="232"/>
      <c r="BD623" s="232"/>
      <c r="BE623" s="232"/>
      <c r="BF623" s="232"/>
      <c r="BG623" s="232"/>
      <c r="BH623" s="232"/>
      <c r="BI623" s="232"/>
      <c r="BJ623" s="232"/>
      <c r="BK623" s="232"/>
      <c r="BL623" s="232"/>
      <c r="BM623" s="232"/>
      <c r="BN623" s="232"/>
      <c r="BO623" s="232"/>
      <c r="BP623" s="232"/>
      <c r="BQ623" s="232"/>
      <c r="BR623" s="232"/>
      <c r="BS623" s="232"/>
      <c r="BT623" s="232"/>
      <c r="BU623" s="232"/>
      <c r="BV623" s="232"/>
      <c r="BW623" s="232"/>
      <c r="BX623" s="232"/>
      <c r="BY623" s="232"/>
      <c r="BZ623" s="232"/>
      <c r="CA623" s="232"/>
      <c r="CB623" s="232"/>
      <c r="CC623" s="232"/>
      <c r="CD623" s="232"/>
    </row>
    <row r="624" spans="1:82" outlineLevel="1">
      <c r="A624" s="239"/>
      <c r="E624" s="51" t="str">
        <v>Televisión</v>
      </c>
      <c r="G624" t="s">
        <v>83</v>
      </c>
      <c r="K624"/>
      <c r="Q624" s="342">
        <v>0.97932753013929186</v>
      </c>
      <c r="R624" s="230">
        <f t="shared" ref="R624:BN624" si="724">Q624</f>
        <v>0.97932753013929186</v>
      </c>
      <c r="S624" s="230">
        <f t="shared" si="724"/>
        <v>0.97932753013929186</v>
      </c>
      <c r="T624" s="230">
        <f t="shared" si="724"/>
        <v>0.97932753013929186</v>
      </c>
      <c r="U624" s="230">
        <f t="shared" si="724"/>
        <v>0.97932753013929186</v>
      </c>
      <c r="V624" s="230">
        <f t="shared" si="724"/>
        <v>0.97932753013929186</v>
      </c>
      <c r="W624" s="230">
        <f t="shared" si="724"/>
        <v>0.97932753013929186</v>
      </c>
      <c r="X624" s="230">
        <f t="shared" si="724"/>
        <v>0.97932753013929186</v>
      </c>
      <c r="Y624" s="230">
        <f t="shared" si="724"/>
        <v>0.97932753013929186</v>
      </c>
      <c r="Z624" s="230">
        <f t="shared" si="724"/>
        <v>0.97932753013929186</v>
      </c>
      <c r="AA624" s="230">
        <f t="shared" si="724"/>
        <v>0.97932753013929186</v>
      </c>
      <c r="AB624" s="230">
        <f t="shared" si="724"/>
        <v>0.97932753013929186</v>
      </c>
      <c r="AC624" s="230">
        <f t="shared" si="724"/>
        <v>0.97932753013929186</v>
      </c>
      <c r="AD624" s="230">
        <f t="shared" si="724"/>
        <v>0.97932753013929186</v>
      </c>
      <c r="AE624" s="230">
        <f t="shared" si="724"/>
        <v>0.97932753013929186</v>
      </c>
      <c r="AF624" s="230">
        <f t="shared" si="724"/>
        <v>0.97932753013929186</v>
      </c>
      <c r="AG624" s="230">
        <f t="shared" si="724"/>
        <v>0.97932753013929186</v>
      </c>
      <c r="AH624" s="230">
        <f t="shared" si="724"/>
        <v>0.97932753013929186</v>
      </c>
      <c r="AI624" s="230">
        <f t="shared" si="724"/>
        <v>0.97932753013929186</v>
      </c>
      <c r="AJ624" s="230">
        <f t="shared" si="724"/>
        <v>0.97932753013929186</v>
      </c>
      <c r="AK624" s="230">
        <f t="shared" si="724"/>
        <v>0.97932753013929186</v>
      </c>
      <c r="AL624" s="230">
        <f t="shared" si="724"/>
        <v>0.97932753013929186</v>
      </c>
      <c r="AM624" s="230">
        <f t="shared" si="724"/>
        <v>0.97932753013929186</v>
      </c>
      <c r="AN624" s="230">
        <f t="shared" si="724"/>
        <v>0.97932753013929186</v>
      </c>
      <c r="AO624" s="230">
        <f t="shared" si="724"/>
        <v>0.97932753013929186</v>
      </c>
      <c r="AP624" s="230">
        <f t="shared" si="724"/>
        <v>0.97932753013929186</v>
      </c>
      <c r="AQ624" s="230">
        <f t="shared" si="724"/>
        <v>0.97932753013929186</v>
      </c>
      <c r="AR624" s="230">
        <f t="shared" si="724"/>
        <v>0.97932753013929186</v>
      </c>
      <c r="AS624" s="230">
        <f t="shared" si="724"/>
        <v>0.97932753013929186</v>
      </c>
      <c r="AT624" s="230">
        <f t="shared" si="724"/>
        <v>0.97932753013929186</v>
      </c>
      <c r="AU624" s="230">
        <f t="shared" si="724"/>
        <v>0.97932753013929186</v>
      </c>
      <c r="AV624" s="230">
        <f t="shared" si="724"/>
        <v>0.97932753013929186</v>
      </c>
      <c r="AW624" s="230">
        <f t="shared" si="724"/>
        <v>0.97932753013929186</v>
      </c>
      <c r="AX624" s="230">
        <f t="shared" si="724"/>
        <v>0.97932753013929186</v>
      </c>
      <c r="AY624" s="230">
        <f t="shared" si="724"/>
        <v>0.97932753013929186</v>
      </c>
      <c r="AZ624" s="230">
        <f t="shared" si="724"/>
        <v>0.97932753013929186</v>
      </c>
      <c r="BA624" s="230">
        <f t="shared" si="724"/>
        <v>0.97932753013929186</v>
      </c>
      <c r="BB624" s="230">
        <f t="shared" si="724"/>
        <v>0.97932753013929186</v>
      </c>
      <c r="BC624" s="230">
        <f t="shared" si="724"/>
        <v>0.97932753013929186</v>
      </c>
      <c r="BD624" s="230">
        <f t="shared" si="724"/>
        <v>0.97932753013929186</v>
      </c>
      <c r="BE624" s="230">
        <f t="shared" si="724"/>
        <v>0.97932753013929186</v>
      </c>
      <c r="BF624" s="230">
        <f t="shared" si="724"/>
        <v>0.97932753013929186</v>
      </c>
      <c r="BG624" s="230">
        <f t="shared" si="724"/>
        <v>0.97932753013929186</v>
      </c>
      <c r="BH624" s="230">
        <f t="shared" si="724"/>
        <v>0.97932753013929186</v>
      </c>
      <c r="BI624" s="230">
        <f t="shared" si="724"/>
        <v>0.97932753013929186</v>
      </c>
      <c r="BJ624" s="230">
        <f t="shared" si="724"/>
        <v>0.97932753013929186</v>
      </c>
      <c r="BK624" s="230">
        <f t="shared" si="724"/>
        <v>0.97932753013929186</v>
      </c>
      <c r="BL624" s="230">
        <f t="shared" si="724"/>
        <v>0.97932753013929186</v>
      </c>
      <c r="BM624" s="230">
        <f t="shared" si="724"/>
        <v>0.97932753013929186</v>
      </c>
      <c r="BN624" s="230">
        <f t="shared" si="724"/>
        <v>0.97932753013929186</v>
      </c>
      <c r="BO624" s="230">
        <f t="shared" ref="BO624:CD624" si="725">BN624</f>
        <v>0.97932753013929186</v>
      </c>
      <c r="BP624" s="230">
        <f t="shared" si="725"/>
        <v>0.97932753013929186</v>
      </c>
      <c r="BQ624" s="230">
        <f t="shared" si="725"/>
        <v>0.97932753013929186</v>
      </c>
      <c r="BR624" s="230">
        <f t="shared" si="725"/>
        <v>0.97932753013929186</v>
      </c>
      <c r="BS624" s="230">
        <f t="shared" si="725"/>
        <v>0.97932753013929186</v>
      </c>
      <c r="BT624" s="230">
        <f t="shared" si="725"/>
        <v>0.97932753013929186</v>
      </c>
      <c r="BU624" s="230">
        <f t="shared" si="725"/>
        <v>0.97932753013929186</v>
      </c>
      <c r="BV624" s="230">
        <f t="shared" si="725"/>
        <v>0.97932753013929186</v>
      </c>
      <c r="BW624" s="230">
        <f t="shared" si="725"/>
        <v>0.97932753013929186</v>
      </c>
      <c r="BX624" s="230">
        <f t="shared" si="725"/>
        <v>0.97932753013929186</v>
      </c>
      <c r="BY624" s="230">
        <f t="shared" si="725"/>
        <v>0.97932753013929186</v>
      </c>
      <c r="BZ624" s="230">
        <f t="shared" si="725"/>
        <v>0.97932753013929186</v>
      </c>
      <c r="CA624" s="230">
        <f t="shared" si="725"/>
        <v>0.97932753013929186</v>
      </c>
      <c r="CB624" s="230">
        <f t="shared" si="725"/>
        <v>0.97932753013929186</v>
      </c>
      <c r="CC624" s="230">
        <f t="shared" si="725"/>
        <v>0.97932753013929186</v>
      </c>
      <c r="CD624" s="230">
        <f t="shared" si="725"/>
        <v>0.97932753013929186</v>
      </c>
    </row>
    <row r="625" spans="1:88" ht="12" outlineLevel="1">
      <c r="A625"/>
      <c r="K625"/>
      <c r="CE625" s="19" t="s">
        <v>485</v>
      </c>
    </row>
    <row r="626" spans="1:88" outlineLevel="1">
      <c r="A626"/>
      <c r="K626"/>
    </row>
    <row r="627" spans="1:88" s="85" customFormat="1" ht="18" customHeight="1">
      <c r="A627" s="235">
        <v>6</v>
      </c>
      <c r="B627" s="83" t="s">
        <v>141</v>
      </c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84"/>
      <c r="CF627" s="84"/>
      <c r="CG627" s="84"/>
      <c r="CH627" s="84"/>
      <c r="CI627" s="84"/>
      <c r="CJ627" s="84"/>
    </row>
    <row r="628" spans="1:88">
      <c r="CG628" s="14"/>
      <c r="CH628" s="14"/>
    </row>
    <row r="629" spans="1:88" ht="15.5">
      <c r="B629" s="17" t="s">
        <v>129</v>
      </c>
      <c r="C629" s="17"/>
      <c r="D629" s="17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CG629" s="14"/>
      <c r="CH629" s="14"/>
    </row>
    <row r="630" spans="1:88"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CG630" s="14"/>
      <c r="CH630" s="14"/>
    </row>
    <row r="631" spans="1:88" ht="12" customHeight="1">
      <c r="E631" s="72" t="s">
        <v>539</v>
      </c>
      <c r="G631" s="264" t="s">
        <v>538</v>
      </c>
      <c r="L631" s="152">
        <v>12331676</v>
      </c>
      <c r="M631" s="152">
        <v>13774146</v>
      </c>
      <c r="N631" s="152">
        <v>14975085</v>
      </c>
      <c r="O631" s="152">
        <v>16330066</v>
      </c>
      <c r="P631" s="152">
        <v>18073238</v>
      </c>
      <c r="Q631" s="152">
        <v>19512024</v>
      </c>
      <c r="R631" s="152">
        <v>19861299</v>
      </c>
      <c r="S631" s="152">
        <v>19997903</v>
      </c>
      <c r="T631" s="152">
        <v>20545591</v>
      </c>
      <c r="U631" s="152">
        <v>19642630</v>
      </c>
      <c r="V631" s="152">
        <v>20115944</v>
      </c>
      <c r="W631" s="152">
        <v>19996922</v>
      </c>
      <c r="X631" s="152">
        <v>20588103</v>
      </c>
      <c r="Y631" s="152">
        <v>19863814.4850576</v>
      </c>
      <c r="Z631" s="152">
        <v>19145837</v>
      </c>
      <c r="AA631" s="152">
        <v>19747309.999990001</v>
      </c>
      <c r="CG631" s="14"/>
      <c r="CH631" s="14"/>
    </row>
    <row r="632" spans="1:88">
      <c r="G632" s="109"/>
      <c r="CG632" s="14"/>
      <c r="CH632" s="14"/>
    </row>
    <row r="633" spans="1:88">
      <c r="E633" s="72" t="s">
        <v>358</v>
      </c>
      <c r="G633" s="264" t="s">
        <v>538</v>
      </c>
      <c r="J633" s="53"/>
      <c r="L633" s="152">
        <v>111963</v>
      </c>
      <c r="M633" s="152">
        <v>111070</v>
      </c>
      <c r="N633" s="152">
        <v>231486</v>
      </c>
      <c r="O633" s="152">
        <v>428371</v>
      </c>
      <c r="P633" s="152">
        <v>1055328</v>
      </c>
      <c r="Q633" s="152">
        <v>1921896</v>
      </c>
      <c r="R633" s="152">
        <v>3083989</v>
      </c>
      <c r="S633" s="152">
        <v>4503658</v>
      </c>
      <c r="T633" s="152">
        <v>7450116</v>
      </c>
      <c r="U633" s="152">
        <v>9463672</v>
      </c>
      <c r="V633" s="152">
        <v>11256984</v>
      </c>
      <c r="W633" s="152">
        <v>12291710</v>
      </c>
      <c r="X633" s="152">
        <v>13077275.5</v>
      </c>
      <c r="Y633" s="152">
        <v>13579786.666666666</v>
      </c>
      <c r="Z633" s="152">
        <v>14082297.833333334</v>
      </c>
      <c r="AA633" s="152">
        <v>14584809</v>
      </c>
      <c r="CG633" s="14"/>
      <c r="CH633" s="14"/>
    </row>
    <row r="634" spans="1:88">
      <c r="G634" s="109"/>
      <c r="L634">
        <v>2011</v>
      </c>
      <c r="M634">
        <v>2012</v>
      </c>
      <c r="N634">
        <v>2013</v>
      </c>
      <c r="CG634" s="14"/>
      <c r="CH634" s="14"/>
    </row>
    <row r="635" spans="1:88">
      <c r="E635" s="16" t="s">
        <v>357</v>
      </c>
      <c r="G635" s="264" t="s">
        <v>538</v>
      </c>
      <c r="X635" s="50"/>
      <c r="CG635" s="14"/>
      <c r="CH635" s="14"/>
    </row>
    <row r="636" spans="1:88">
      <c r="E636" s="53" t="s">
        <v>138</v>
      </c>
      <c r="G636" s="109"/>
      <c r="I636" s="53"/>
      <c r="J636" s="53"/>
      <c r="L636" s="154">
        <f>SUM(L637:L638)</f>
        <v>14077880</v>
      </c>
      <c r="M636" s="154">
        <f t="shared" ref="M636:AA636" si="726">SUM(M637:M638)</f>
        <v>21757559</v>
      </c>
      <c r="N636" s="154">
        <f t="shared" si="726"/>
        <v>25928266</v>
      </c>
      <c r="O636" s="154">
        <f t="shared" si="726"/>
        <v>30097700</v>
      </c>
      <c r="P636" s="154">
        <f t="shared" si="726"/>
        <v>38451135.000000007</v>
      </c>
      <c r="Q636" s="154">
        <f t="shared" si="726"/>
        <v>47128745.999999993</v>
      </c>
      <c r="R636" s="154">
        <f t="shared" si="726"/>
        <v>55395461.000000007</v>
      </c>
      <c r="S636" s="154">
        <f t="shared" si="726"/>
        <v>66559462</v>
      </c>
      <c r="T636" s="154">
        <f t="shared" si="726"/>
        <v>75322524</v>
      </c>
      <c r="U636" s="154">
        <f t="shared" si="726"/>
        <v>83219086</v>
      </c>
      <c r="V636" s="154">
        <f t="shared" si="726"/>
        <v>91383493</v>
      </c>
      <c r="W636" s="154">
        <f t="shared" si="726"/>
        <v>94583253</v>
      </c>
      <c r="X636" s="154">
        <f t="shared" si="726"/>
        <v>100727228</v>
      </c>
      <c r="Y636" s="154">
        <f t="shared" si="726"/>
        <v>106748307</v>
      </c>
      <c r="Z636" s="154">
        <f t="shared" si="726"/>
        <v>102403584</v>
      </c>
      <c r="AA636" s="154">
        <f t="shared" si="726"/>
        <v>107692042</v>
      </c>
      <c r="CG636" s="14"/>
      <c r="CH636" s="14"/>
    </row>
    <row r="637" spans="1:88">
      <c r="E637" s="61" t="s">
        <v>492</v>
      </c>
      <c r="G637" s="252"/>
      <c r="H637" s="253"/>
      <c r="I637" s="53" t="s">
        <v>130</v>
      </c>
      <c r="J637" s="53" t="s">
        <v>82</v>
      </c>
      <c r="L637" s="156">
        <v>12449634.99315268</v>
      </c>
      <c r="M637" s="156">
        <v>19974019.932</v>
      </c>
      <c r="N637" s="156">
        <v>23921813</v>
      </c>
      <c r="O637" s="156">
        <v>28069647</v>
      </c>
      <c r="P637" s="156">
        <v>35942592.000000007</v>
      </c>
      <c r="Q637" s="156">
        <v>43860560.999999993</v>
      </c>
      <c r="R637" s="156">
        <v>51091577.000000007</v>
      </c>
      <c r="S637" s="156">
        <v>61360877</v>
      </c>
      <c r="T637" s="152">
        <v>69072289.349506095</v>
      </c>
      <c r="U637" s="152">
        <v>72997624.586897314</v>
      </c>
      <c r="V637" s="152">
        <v>79205393</v>
      </c>
      <c r="W637" s="152">
        <v>80488243</v>
      </c>
      <c r="X637" s="152">
        <v>85109718</v>
      </c>
      <c r="Y637" s="152">
        <v>90399443</v>
      </c>
      <c r="Z637" s="152">
        <v>87259958</v>
      </c>
      <c r="AA637" s="152">
        <v>90650787</v>
      </c>
      <c r="CG637" s="14"/>
      <c r="CH637" s="14"/>
    </row>
    <row r="638" spans="1:88">
      <c r="E638" s="61" t="s">
        <v>493</v>
      </c>
      <c r="G638" s="252"/>
      <c r="H638" s="253"/>
      <c r="I638" s="53" t="s">
        <v>130</v>
      </c>
      <c r="J638" s="53" t="s">
        <v>82</v>
      </c>
      <c r="L638" s="156">
        <v>1628245.0068473204</v>
      </c>
      <c r="M638" s="156">
        <v>1783539.0680000011</v>
      </c>
      <c r="N638" s="156">
        <v>2006453</v>
      </c>
      <c r="O638" s="156">
        <v>2028053</v>
      </c>
      <c r="P638" s="156">
        <v>2508543</v>
      </c>
      <c r="Q638" s="156">
        <v>3268185</v>
      </c>
      <c r="R638" s="156">
        <v>4303884</v>
      </c>
      <c r="S638" s="156">
        <v>5198585</v>
      </c>
      <c r="T638" s="152">
        <v>6250234.6504939077</v>
      </c>
      <c r="U638" s="152">
        <v>10221461.413102679</v>
      </c>
      <c r="V638" s="152">
        <v>12178100</v>
      </c>
      <c r="W638" s="152">
        <v>14095010</v>
      </c>
      <c r="X638" s="152">
        <v>15617510</v>
      </c>
      <c r="Y638" s="152">
        <v>16348864</v>
      </c>
      <c r="Z638" s="152">
        <v>15143626</v>
      </c>
      <c r="AA638" s="152">
        <v>17041255</v>
      </c>
      <c r="CG638" s="14"/>
      <c r="CH638" s="14"/>
    </row>
    <row r="639" spans="1:88">
      <c r="G639" s="109"/>
      <c r="CG639" s="14"/>
      <c r="CH639" s="14"/>
    </row>
    <row r="640" spans="1:88">
      <c r="E640" s="16" t="s">
        <v>160</v>
      </c>
      <c r="G640" s="109"/>
      <c r="S640" s="157"/>
      <c r="V640" s="226"/>
      <c r="BN640" s="14"/>
      <c r="BO640" s="14"/>
      <c r="BP640" s="14"/>
      <c r="BQ640" s="14"/>
    </row>
    <row r="641" spans="1:86">
      <c r="E641" s="62" t="s">
        <v>163</v>
      </c>
      <c r="G641" s="264" t="s">
        <v>538</v>
      </c>
      <c r="H641" t="s">
        <v>540</v>
      </c>
      <c r="I641" t="s">
        <v>383</v>
      </c>
      <c r="J641" t="s">
        <v>82</v>
      </c>
      <c r="S641" s="315">
        <v>100000</v>
      </c>
      <c r="T641" s="315">
        <v>500000</v>
      </c>
      <c r="U641" s="315">
        <v>1000000</v>
      </c>
      <c r="V641" s="152">
        <v>8406608</v>
      </c>
      <c r="W641" s="152">
        <v>18617150</v>
      </c>
      <c r="X641" s="152">
        <v>32307084.75</v>
      </c>
      <c r="Y641" s="152">
        <v>34614402</v>
      </c>
      <c r="Z641" s="152">
        <v>51452750.25</v>
      </c>
      <c r="AA641" s="152">
        <v>63649514</v>
      </c>
      <c r="BQ641" s="14"/>
      <c r="CG641" s="14"/>
    </row>
    <row r="642" spans="1:86" outlineLevel="1">
      <c r="E642" s="62"/>
      <c r="G642" s="264"/>
      <c r="BQ642" s="259"/>
      <c r="BR642" s="259"/>
      <c r="BS642" s="259"/>
      <c r="CG642" s="259"/>
    </row>
    <row r="643" spans="1:86" ht="12" outlineLevel="1">
      <c r="E643" s="62" t="s">
        <v>553</v>
      </c>
      <c r="G643" s="19" t="s">
        <v>560</v>
      </c>
      <c r="H643" s="109"/>
      <c r="I643" t="s">
        <v>383</v>
      </c>
      <c r="J643" s="206" t="s">
        <v>559</v>
      </c>
      <c r="S643" s="165">
        <v>50</v>
      </c>
      <c r="T643" s="165">
        <v>75</v>
      </c>
      <c r="U643" s="152">
        <v>221.2540301553376</v>
      </c>
      <c r="V643" s="152">
        <v>290.81171554041424</v>
      </c>
      <c r="W643" s="152">
        <v>371.0355376136821</v>
      </c>
      <c r="X643" s="152">
        <v>548.22151026077563</v>
      </c>
      <c r="Y643" s="152">
        <v>1009.2504254348474</v>
      </c>
      <c r="Z643" s="152">
        <v>2143.8526399408897</v>
      </c>
      <c r="AA643" s="152">
        <v>4849.473242326153</v>
      </c>
      <c r="BQ643" s="14"/>
      <c r="CG643" s="14"/>
    </row>
    <row r="644" spans="1:86" outlineLevel="1">
      <c r="E644" s="62" t="s">
        <v>384</v>
      </c>
      <c r="G644" s="111"/>
      <c r="I644" t="s">
        <v>383</v>
      </c>
      <c r="J644" s="23" t="s">
        <v>4</v>
      </c>
      <c r="S644" s="154">
        <f t="shared" ref="S644:AA644" si="727">AVERAGE(R641:S641)*S643</f>
        <v>5000000</v>
      </c>
      <c r="T644" s="154">
        <f t="shared" si="727"/>
        <v>22500000</v>
      </c>
      <c r="U644" s="154">
        <f t="shared" si="727"/>
        <v>165940522.61650321</v>
      </c>
      <c r="V644" s="154">
        <f t="shared" si="727"/>
        <v>1367775904.9480925</v>
      </c>
      <c r="W644" s="154">
        <f t="shared" si="727"/>
        <v>5013387288.9360209</v>
      </c>
      <c r="X644" s="154">
        <f t="shared" si="727"/>
        <v>13958880441.759636</v>
      </c>
      <c r="Y644" s="154">
        <f t="shared" si="727"/>
        <v>33770269486.585003</v>
      </c>
      <c r="Z644" s="154">
        <f t="shared" si="727"/>
        <v>92257645781.678497</v>
      </c>
      <c r="AA644" s="154">
        <f t="shared" si="727"/>
        <v>279092675305.76459</v>
      </c>
      <c r="BQ644" s="14"/>
      <c r="CG644" s="14"/>
    </row>
    <row r="645" spans="1:86">
      <c r="G645" s="109"/>
      <c r="BQ645" s="14"/>
      <c r="CG645" s="14"/>
    </row>
    <row r="646" spans="1:86">
      <c r="E646" s="16" t="s">
        <v>183</v>
      </c>
      <c r="G646" s="264" t="s">
        <v>538</v>
      </c>
      <c r="L646" s="243">
        <f>SUM(L647:L649)</f>
        <v>2567216</v>
      </c>
      <c r="M646" s="243">
        <f t="shared" ref="M646:AA646" si="728">SUM(M647:M649)</f>
        <v>2821257</v>
      </c>
      <c r="N646" s="243">
        <f t="shared" si="728"/>
        <v>2800707</v>
      </c>
      <c r="O646" s="243">
        <f t="shared" si="728"/>
        <v>3916415</v>
      </c>
      <c r="P646" s="243">
        <f t="shared" si="728"/>
        <v>4585828</v>
      </c>
      <c r="Q646" s="243">
        <f t="shared" si="728"/>
        <v>5431395</v>
      </c>
      <c r="R646" s="243">
        <f t="shared" si="728"/>
        <v>6027231</v>
      </c>
      <c r="S646" s="243">
        <f t="shared" si="728"/>
        <v>6501159</v>
      </c>
      <c r="T646" s="243">
        <f t="shared" si="728"/>
        <v>7032895</v>
      </c>
      <c r="U646" s="243">
        <f t="shared" si="728"/>
        <v>8026990</v>
      </c>
      <c r="V646" s="243">
        <f t="shared" si="728"/>
        <v>10044267</v>
      </c>
      <c r="W646" s="243">
        <f t="shared" si="728"/>
        <v>11469069</v>
      </c>
      <c r="X646" s="243">
        <f t="shared" si="728"/>
        <v>12957563</v>
      </c>
      <c r="Y646" s="243">
        <f t="shared" si="728"/>
        <v>14555260</v>
      </c>
      <c r="Z646" s="243">
        <f t="shared" si="728"/>
        <v>15106095</v>
      </c>
      <c r="AA646" s="243">
        <f t="shared" si="728"/>
        <v>16935148</v>
      </c>
      <c r="CG646" s="14"/>
      <c r="CH646" s="14"/>
    </row>
    <row r="647" spans="1:86">
      <c r="E647" t="str">
        <f t="array" ref="E647:E651">TV.technologies</f>
        <v>Cable</v>
      </c>
      <c r="G647" s="252"/>
      <c r="I647" s="53" t="s">
        <v>130</v>
      </c>
      <c r="J647" s="53" t="s">
        <v>82</v>
      </c>
      <c r="L647" s="156">
        <v>2221093</v>
      </c>
      <c r="M647" s="156">
        <v>2492709</v>
      </c>
      <c r="N647" s="156">
        <v>2528451</v>
      </c>
      <c r="O647" s="156">
        <v>2658885</v>
      </c>
      <c r="P647" s="156">
        <v>2953251</v>
      </c>
      <c r="Q647" s="156">
        <v>3398843</v>
      </c>
      <c r="R647" s="156">
        <v>3972572</v>
      </c>
      <c r="S647" s="152">
        <v>4274019</v>
      </c>
      <c r="T647" s="152">
        <v>4740979</v>
      </c>
      <c r="U647" s="152">
        <v>5029431</v>
      </c>
      <c r="V647" s="152">
        <v>5330654</v>
      </c>
      <c r="W647" s="152">
        <v>5612180</v>
      </c>
      <c r="X647" s="152">
        <v>5893509</v>
      </c>
      <c r="Y647" s="152">
        <v>6654517</v>
      </c>
      <c r="Z647" s="152">
        <v>6250501</v>
      </c>
      <c r="AA647" s="152">
        <v>6915439</v>
      </c>
      <c r="CG647" s="14"/>
      <c r="CH647" s="14"/>
    </row>
    <row r="648" spans="1:86">
      <c r="E648" t="str">
        <v>Microondas</v>
      </c>
      <c r="G648" s="252"/>
      <c r="I648" s="53" t="s">
        <v>130</v>
      </c>
      <c r="J648" s="53" t="s">
        <v>82</v>
      </c>
      <c r="L648" s="156">
        <v>346123</v>
      </c>
      <c r="M648" s="156">
        <v>328548</v>
      </c>
      <c r="N648" s="156">
        <v>272256</v>
      </c>
      <c r="O648" s="156">
        <v>511770</v>
      </c>
      <c r="P648" s="156">
        <v>691752</v>
      </c>
      <c r="Q648" s="156">
        <v>874150</v>
      </c>
      <c r="R648" s="156">
        <v>724694</v>
      </c>
      <c r="S648" s="152">
        <v>778623</v>
      </c>
      <c r="T648" s="152">
        <v>767649</v>
      </c>
      <c r="U648" s="152">
        <v>557761</v>
      </c>
      <c r="V648" s="152">
        <v>345955</v>
      </c>
      <c r="W648" s="152">
        <v>211494</v>
      </c>
      <c r="X648" s="152">
        <v>154770</v>
      </c>
      <c r="Y648" s="152">
        <v>130357</v>
      </c>
      <c r="Z648" s="152">
        <v>64679</v>
      </c>
      <c r="AA648" s="152">
        <v>48465</v>
      </c>
      <c r="CG648" s="14"/>
      <c r="CH648" s="14"/>
    </row>
    <row r="649" spans="1:86">
      <c r="E649" t="str">
        <v>Satelite</v>
      </c>
      <c r="G649" s="252"/>
      <c r="I649" s="53" t="s">
        <v>130</v>
      </c>
      <c r="J649" s="53" t="s">
        <v>82</v>
      </c>
      <c r="O649" s="156">
        <v>745760</v>
      </c>
      <c r="P649" s="156">
        <v>940825</v>
      </c>
      <c r="Q649" s="156">
        <v>1158402</v>
      </c>
      <c r="R649" s="156">
        <v>1329965</v>
      </c>
      <c r="S649" s="152">
        <v>1448517</v>
      </c>
      <c r="T649" s="152">
        <v>1524267</v>
      </c>
      <c r="U649" s="152">
        <v>2439798</v>
      </c>
      <c r="V649" s="152">
        <v>4367658</v>
      </c>
      <c r="W649" s="152">
        <v>5645395</v>
      </c>
      <c r="X649" s="152">
        <v>6909284</v>
      </c>
      <c r="Y649" s="152">
        <v>7770386</v>
      </c>
      <c r="Z649" s="152">
        <v>8790915</v>
      </c>
      <c r="AA649" s="152">
        <v>9971244</v>
      </c>
      <c r="CG649" s="14"/>
      <c r="CH649" s="14"/>
    </row>
    <row r="650" spans="1:86">
      <c r="E650" t="str">
        <v>IPTV</v>
      </c>
      <c r="G650" s="283"/>
      <c r="I650" s="53" t="s">
        <v>130</v>
      </c>
      <c r="J650" s="53" t="s">
        <v>82</v>
      </c>
      <c r="S650" s="152">
        <v>0</v>
      </c>
      <c r="T650" s="152">
        <v>0</v>
      </c>
      <c r="U650" s="152">
        <v>0</v>
      </c>
      <c r="V650" s="152">
        <v>0</v>
      </c>
      <c r="W650" s="152">
        <v>0</v>
      </c>
      <c r="X650" s="152">
        <v>0</v>
      </c>
      <c r="Y650" s="152">
        <v>61203</v>
      </c>
      <c r="Z650" s="152">
        <v>93837</v>
      </c>
      <c r="AA650" s="152">
        <v>340133</v>
      </c>
      <c r="CG650" s="14"/>
      <c r="CH650" s="14"/>
    </row>
    <row r="651" spans="1:86">
      <c r="E651" t="str">
        <v>spare</v>
      </c>
      <c r="G651" s="109"/>
      <c r="CG651" s="14"/>
      <c r="CH651" s="14"/>
    </row>
    <row r="652" spans="1:86">
      <c r="G652" s="109"/>
      <c r="CG652" s="14"/>
      <c r="CH652" s="14"/>
    </row>
    <row r="653" spans="1:86" s="246" customFormat="1" ht="15.5">
      <c r="A653" s="270"/>
      <c r="B653" s="271" t="s">
        <v>182</v>
      </c>
      <c r="C653" s="271"/>
      <c r="D653" s="271"/>
      <c r="G653" s="272"/>
      <c r="K653" s="273"/>
      <c r="CG653" s="274"/>
      <c r="CH653" s="274"/>
    </row>
    <row r="654" spans="1:86">
      <c r="G654" s="109"/>
      <c r="CG654" s="14"/>
      <c r="CH654" s="14"/>
    </row>
    <row r="655" spans="1:86">
      <c r="E655" s="16" t="s">
        <v>142</v>
      </c>
      <c r="G655" s="109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CG655" s="14"/>
      <c r="CH655" s="14"/>
    </row>
    <row r="656" spans="1:86">
      <c r="E656" s="275" t="s">
        <v>470</v>
      </c>
      <c r="G656" s="109"/>
      <c r="I656" t="s">
        <v>146</v>
      </c>
      <c r="J656" s="23" t="s">
        <v>145</v>
      </c>
      <c r="L656" s="196">
        <f t="shared" ref="L656:AA656" si="729">(L657+L660+L667)/(1-L663)</f>
        <v>112893687973.72383</v>
      </c>
      <c r="M656" s="196">
        <f t="shared" si="729"/>
        <v>122890952201.95721</v>
      </c>
      <c r="N656" s="196">
        <f t="shared" si="729"/>
        <v>132798829396.69794</v>
      </c>
      <c r="O656" s="196">
        <f t="shared" si="729"/>
        <v>140406640899.60181</v>
      </c>
      <c r="P656" s="196">
        <f t="shared" si="729"/>
        <v>146010131613.92453</v>
      </c>
      <c r="Q656" s="196">
        <f t="shared" si="729"/>
        <v>151980120939.94397</v>
      </c>
      <c r="R656" s="196">
        <f t="shared" si="729"/>
        <v>154714724765.08487</v>
      </c>
      <c r="S656" s="196">
        <f t="shared" si="729"/>
        <v>170468967985.92609</v>
      </c>
      <c r="T656" s="196">
        <f t="shared" si="729"/>
        <v>157667352966.10382</v>
      </c>
      <c r="U656" s="196">
        <f t="shared" si="729"/>
        <v>141318767682.33865</v>
      </c>
      <c r="V656" s="196">
        <f t="shared" si="729"/>
        <v>129206605441.31685</v>
      </c>
      <c r="W656" s="196">
        <f t="shared" si="729"/>
        <v>120607880832.55246</v>
      </c>
      <c r="X656" s="196">
        <f t="shared" si="729"/>
        <v>116117417446.07632</v>
      </c>
      <c r="Y656" s="196">
        <f t="shared" si="729"/>
        <v>126692595901.67802</v>
      </c>
      <c r="Z656" s="196">
        <f t="shared" si="729"/>
        <v>122066338703.92203</v>
      </c>
      <c r="AA656" s="196">
        <f t="shared" si="729"/>
        <v>121176861647.03894</v>
      </c>
      <c r="CG656" s="14"/>
      <c r="CH656" s="14"/>
    </row>
    <row r="657" spans="2:16384">
      <c r="E657" s="144" t="s">
        <v>171</v>
      </c>
      <c r="G657" s="264" t="s">
        <v>538</v>
      </c>
      <c r="I657" t="s">
        <v>146</v>
      </c>
      <c r="J657" s="23" t="s">
        <v>145</v>
      </c>
      <c r="L657" s="196">
        <f>L658+L659</f>
        <v>94199662885.023819</v>
      </c>
      <c r="M657" s="196">
        <f t="shared" ref="M657:R657" si="730">M658+M659</f>
        <v>101277394772.73723</v>
      </c>
      <c r="N657" s="196">
        <f t="shared" si="730"/>
        <v>105268274143.93604</v>
      </c>
      <c r="O657" s="196">
        <f t="shared" si="730"/>
        <v>109808928889.10187</v>
      </c>
      <c r="P657" s="196">
        <f t="shared" si="730"/>
        <v>112571452384.21524</v>
      </c>
      <c r="Q657" s="196">
        <f t="shared" si="730"/>
        <v>115666517434.3351</v>
      </c>
      <c r="R657" s="196">
        <f t="shared" si="730"/>
        <v>115262663151.71832</v>
      </c>
      <c r="S657" s="152">
        <v>121760972631.12601</v>
      </c>
      <c r="T657" s="152">
        <v>106273920777.55142</v>
      </c>
      <c r="U657" s="152">
        <v>91133561156.448608</v>
      </c>
      <c r="V657" s="152">
        <v>77050928290.288635</v>
      </c>
      <c r="W657" s="152">
        <v>68463431412.773354</v>
      </c>
      <c r="X657" s="152">
        <v>63575109731.75473</v>
      </c>
      <c r="Y657" s="152">
        <v>69868220285.671448</v>
      </c>
      <c r="Z657" s="152">
        <v>64024728738.350288</v>
      </c>
      <c r="AA657" s="152">
        <v>61343667962.869164</v>
      </c>
      <c r="CG657" s="14"/>
      <c r="CH657" s="14"/>
    </row>
    <row r="658" spans="2:16384">
      <c r="E658" s="261" t="s">
        <v>172</v>
      </c>
      <c r="G658" s="264"/>
      <c r="I658" t="s">
        <v>146</v>
      </c>
      <c r="J658" s="23" t="s">
        <v>145</v>
      </c>
      <c r="L658" s="152">
        <v>62318834237.015396</v>
      </c>
      <c r="M658" s="152">
        <v>67166172218.471039</v>
      </c>
      <c r="N658" s="152">
        <v>71183871717.888489</v>
      </c>
      <c r="O658" s="152">
        <v>74570006580.981903</v>
      </c>
      <c r="P658" s="152">
        <v>76630014019.590652</v>
      </c>
      <c r="Q658" s="152">
        <v>78658668099.410995</v>
      </c>
      <c r="R658" s="152">
        <v>77733909721.410126</v>
      </c>
      <c r="S658" s="295"/>
      <c r="T658" s="295"/>
      <c r="U658" s="295"/>
      <c r="V658" s="295"/>
      <c r="W658" s="295"/>
      <c r="X658" s="295"/>
      <c r="Y658" s="295"/>
      <c r="Z658" s="295"/>
      <c r="AA658" s="295"/>
      <c r="CG658" s="14"/>
      <c r="CH658" s="14"/>
    </row>
    <row r="659" spans="2:16384">
      <c r="E659" s="261" t="s">
        <v>173</v>
      </c>
      <c r="G659" s="264"/>
      <c r="I659" t="s">
        <v>146</v>
      </c>
      <c r="J659" s="23" t="s">
        <v>145</v>
      </c>
      <c r="L659" s="152">
        <v>31880828648.008419</v>
      </c>
      <c r="M659" s="152">
        <v>34111222554.26619</v>
      </c>
      <c r="N659" s="152">
        <v>34084402426.04755</v>
      </c>
      <c r="O659" s="152">
        <v>35238922308.119972</v>
      </c>
      <c r="P659" s="152">
        <v>35941438364.624596</v>
      </c>
      <c r="Q659" s="152">
        <v>37007849334.924103</v>
      </c>
      <c r="R659" s="152">
        <v>37528753430.308189</v>
      </c>
      <c r="S659" s="295"/>
      <c r="T659" s="295"/>
      <c r="U659" s="295"/>
      <c r="V659" s="295"/>
      <c r="W659" s="295"/>
      <c r="X659" s="295"/>
      <c r="Y659" s="295"/>
      <c r="Z659" s="295"/>
      <c r="AA659" s="295"/>
      <c r="CG659" s="14"/>
      <c r="CH659" s="14"/>
    </row>
    <row r="660" spans="2:16384">
      <c r="E660" s="144" t="s">
        <v>176</v>
      </c>
      <c r="G660" s="264" t="s">
        <v>552</v>
      </c>
      <c r="I660" t="s">
        <v>146</v>
      </c>
      <c r="J660" s="23" t="s">
        <v>145</v>
      </c>
      <c r="L660" s="152">
        <v>16810764051.630001</v>
      </c>
      <c r="M660" s="152">
        <v>19575660885.099998</v>
      </c>
      <c r="N660" s="152">
        <v>19026093312.933334</v>
      </c>
      <c r="O660" s="152">
        <v>20358388963</v>
      </c>
      <c r="P660" s="152">
        <v>20986800201.171429</v>
      </c>
      <c r="Q660" s="152">
        <v>22112187784.36417</v>
      </c>
      <c r="R660" s="152">
        <v>23840579870.694122</v>
      </c>
      <c r="S660" s="152">
        <v>25274491348.149651</v>
      </c>
      <c r="T660" s="152">
        <v>26303896451.44492</v>
      </c>
      <c r="U660" s="152">
        <v>26204742998.685539</v>
      </c>
      <c r="V660" s="152">
        <v>28974193589.318939</v>
      </c>
      <c r="W660" s="152">
        <v>29723349949.260063</v>
      </c>
      <c r="X660" s="152">
        <v>30380427351.961067</v>
      </c>
      <c r="Y660" s="152">
        <v>32292130218.747154</v>
      </c>
      <c r="Z660" s="152">
        <v>33768832921.060455</v>
      </c>
      <c r="AA660" s="152">
        <v>35313064487.411148</v>
      </c>
      <c r="AB660" s="50"/>
      <c r="CG660" s="14"/>
      <c r="CH660" s="14"/>
    </row>
    <row r="661" spans="2:16384">
      <c r="K661"/>
      <c r="BR661"/>
      <c r="BS661"/>
    </row>
    <row r="662" spans="2:16384">
      <c r="E662" s="144" t="s">
        <v>143</v>
      </c>
      <c r="G662" s="111"/>
      <c r="H662" s="111"/>
      <c r="I662" t="s">
        <v>146</v>
      </c>
      <c r="J662" s="23" t="s">
        <v>145</v>
      </c>
      <c r="L662" s="248">
        <f t="shared" ref="L662:AA662" si="731">L656*L663</f>
        <v>0</v>
      </c>
      <c r="M662" s="248">
        <f t="shared" si="731"/>
        <v>0</v>
      </c>
      <c r="N662" s="248">
        <f t="shared" si="731"/>
        <v>6507557846.7452335</v>
      </c>
      <c r="O662" s="248">
        <f t="shared" si="731"/>
        <v>8119734779.4999352</v>
      </c>
      <c r="P662" s="248">
        <f t="shared" si="731"/>
        <v>10155744990.514534</v>
      </c>
      <c r="Q662" s="248">
        <f t="shared" si="731"/>
        <v>11977012077.434168</v>
      </c>
      <c r="R662" s="248">
        <f t="shared" si="731"/>
        <v>13094528914.751959</v>
      </c>
      <c r="S662" s="248">
        <f t="shared" si="731"/>
        <v>20628978776.272007</v>
      </c>
      <c r="T662" s="248">
        <f t="shared" si="731"/>
        <v>21915663670.365719</v>
      </c>
      <c r="U662" s="248">
        <f t="shared" si="731"/>
        <v>20884307202.808353</v>
      </c>
      <c r="V662" s="248">
        <f t="shared" si="731"/>
        <v>20229068545.722191</v>
      </c>
      <c r="W662" s="248">
        <f t="shared" si="731"/>
        <v>19335042085.466946</v>
      </c>
      <c r="X662" s="248">
        <f t="shared" si="731"/>
        <v>19050546153.123482</v>
      </c>
      <c r="Y662" s="248">
        <f>Y656*Y663</f>
        <v>21260576059.506584</v>
      </c>
      <c r="Z662" s="248">
        <f t="shared" si="731"/>
        <v>20941923682.175224</v>
      </c>
      <c r="AA662" s="248">
        <f t="shared" si="731"/>
        <v>21243678750.697182</v>
      </c>
      <c r="CG662" s="14"/>
      <c r="CH662" s="14"/>
    </row>
    <row r="663" spans="2:16384">
      <c r="B663" s="204"/>
      <c r="C663" s="204"/>
      <c r="D663" s="204"/>
      <c r="E663" s="62" t="s">
        <v>499</v>
      </c>
      <c r="F663" s="204"/>
      <c r="G663" s="264" t="s">
        <v>551</v>
      </c>
      <c r="H663" s="250" t="s">
        <v>500</v>
      </c>
      <c r="I663" s="204"/>
      <c r="J663" s="204"/>
      <c r="K663" s="204"/>
      <c r="L663" s="288">
        <v>0</v>
      </c>
      <c r="M663" s="288">
        <v>0</v>
      </c>
      <c r="N663" s="288">
        <v>4.9003126581076965E-2</v>
      </c>
      <c r="O663" s="288">
        <v>5.7830133442947164E-2</v>
      </c>
      <c r="P663" s="288">
        <v>6.9555070447905903E-2</v>
      </c>
      <c r="Q663" s="288">
        <v>7.8806438653690566E-2</v>
      </c>
      <c r="R663" s="288">
        <v>8.4636604141166125E-2</v>
      </c>
      <c r="S663" s="288">
        <v>0.12101310297118203</v>
      </c>
      <c r="T663" s="288">
        <v>0.13899937595246661</v>
      </c>
      <c r="U663" s="227">
        <f>AVERAGE(T663,V663)</f>
        <v>0.14778155474545915</v>
      </c>
      <c r="V663" s="288">
        <v>0.15656373353845168</v>
      </c>
      <c r="W663" s="227">
        <f>$V$663+($AA$663-$V$663)/($AA$3-$V$3)*(W3-$V$3)</f>
        <v>0.16031325608241973</v>
      </c>
      <c r="X663" s="227">
        <f>$V$663+($AA$663-$V$663)/($AA$3-$V$3)*(X3-$V$3)</f>
        <v>0.1640627786263878</v>
      </c>
      <c r="Y663" s="227">
        <f>$V$663+($AA$663-$V$663)/($AA$3-$V$3)*(Y3-$V$3)</f>
        <v>0.16781230117035584</v>
      </c>
      <c r="Z663" s="227">
        <f>$V$663+($AA$663-$V$663)/($AA$3-$V$3)*(Z3-$V$3)</f>
        <v>0.17156182371432391</v>
      </c>
      <c r="AA663" s="288">
        <v>0.17531134625829195</v>
      </c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  <c r="BU663" s="204"/>
      <c r="BV663" s="204"/>
      <c r="BW663" s="204"/>
      <c r="BX663" s="204"/>
      <c r="BY663" s="204"/>
      <c r="BZ663" s="204"/>
      <c r="CA663" s="204"/>
      <c r="CB663" s="204"/>
      <c r="CC663" s="204"/>
      <c r="CG663" s="204"/>
      <c r="CH663" s="204"/>
      <c r="CI663" s="204"/>
      <c r="CJ663" s="204"/>
      <c r="CK663" s="204"/>
      <c r="CL663" s="204"/>
      <c r="CM663" s="204"/>
      <c r="CN663" s="204"/>
      <c r="CO663" s="204"/>
      <c r="CP663" s="204"/>
      <c r="CQ663" s="204"/>
      <c r="CR663" s="204"/>
      <c r="CS663" s="204"/>
      <c r="CT663" s="204"/>
      <c r="CU663" s="204"/>
      <c r="CV663" s="204"/>
      <c r="CW663" s="204"/>
      <c r="CX663" s="204"/>
      <c r="CY663" s="204"/>
      <c r="CZ663" s="204"/>
      <c r="DA663" s="204"/>
      <c r="DB663" s="204"/>
      <c r="DC663" s="204"/>
      <c r="DD663" s="204"/>
      <c r="DE663" s="204"/>
      <c r="DF663" s="204"/>
      <c r="DG663" s="204"/>
      <c r="DH663" s="204"/>
      <c r="DI663" s="204"/>
      <c r="DJ663" s="204"/>
      <c r="DK663" s="204"/>
      <c r="DL663" s="204"/>
      <c r="DM663" s="204"/>
      <c r="DN663" s="204"/>
      <c r="DO663" s="204"/>
      <c r="DP663" s="204"/>
      <c r="DQ663" s="204"/>
      <c r="DR663" s="204"/>
      <c r="DS663" s="204"/>
      <c r="DT663" s="204"/>
      <c r="DU663" s="204"/>
      <c r="DV663" s="204"/>
      <c r="DW663" s="204"/>
      <c r="DX663" s="204"/>
      <c r="DY663" s="204"/>
      <c r="DZ663" s="204"/>
      <c r="EA663" s="204"/>
      <c r="EB663" s="204"/>
      <c r="EC663" s="204"/>
      <c r="ED663" s="204"/>
      <c r="EE663" s="204"/>
      <c r="EF663" s="204"/>
      <c r="EG663" s="204"/>
      <c r="EH663" s="204"/>
      <c r="EI663" s="204"/>
      <c r="EJ663" s="204"/>
      <c r="EK663" s="204"/>
      <c r="EL663" s="204"/>
      <c r="EM663" s="204"/>
      <c r="EN663" s="204"/>
      <c r="EO663" s="204"/>
      <c r="EP663" s="204"/>
      <c r="EQ663" s="204"/>
      <c r="ER663" s="204"/>
      <c r="ES663" s="204"/>
      <c r="ET663" s="204"/>
      <c r="EU663" s="204"/>
      <c r="EV663" s="204"/>
      <c r="EW663" s="204"/>
      <c r="EX663" s="204"/>
      <c r="EY663" s="204"/>
      <c r="EZ663" s="204"/>
      <c r="FA663" s="204"/>
      <c r="FB663" s="204"/>
      <c r="FC663" s="204"/>
      <c r="FD663" s="204"/>
      <c r="FE663" s="204"/>
      <c r="FF663" s="204"/>
      <c r="FG663" s="204"/>
      <c r="FH663" s="204"/>
      <c r="FI663" s="204"/>
      <c r="FJ663" s="204"/>
      <c r="FK663" s="204"/>
      <c r="FL663" s="204"/>
      <c r="FM663" s="204"/>
      <c r="FN663" s="204"/>
      <c r="FO663" s="204"/>
      <c r="FP663" s="204"/>
      <c r="FQ663" s="204"/>
      <c r="FR663" s="204"/>
      <c r="FS663" s="204"/>
      <c r="FT663" s="204"/>
      <c r="FU663" s="204"/>
      <c r="FV663" s="204"/>
      <c r="FW663" s="204"/>
      <c r="FX663" s="204"/>
      <c r="FY663" s="204"/>
      <c r="FZ663" s="204"/>
      <c r="GA663" s="204"/>
      <c r="GB663" s="204"/>
      <c r="GC663" s="204"/>
      <c r="GD663" s="204"/>
      <c r="GE663" s="204"/>
      <c r="GF663" s="204"/>
      <c r="GG663" s="204"/>
      <c r="GH663" s="204"/>
      <c r="GI663" s="204"/>
      <c r="GJ663" s="204"/>
      <c r="GK663" s="204"/>
      <c r="GL663" s="204"/>
      <c r="GM663" s="204"/>
      <c r="GN663" s="204"/>
      <c r="GO663" s="204"/>
      <c r="GP663" s="204"/>
      <c r="GQ663" s="204"/>
      <c r="GR663" s="204"/>
      <c r="GS663" s="204"/>
      <c r="GT663" s="204"/>
      <c r="GU663" s="204"/>
      <c r="GV663" s="204"/>
      <c r="GW663" s="204"/>
      <c r="GX663" s="204"/>
      <c r="GY663" s="204"/>
      <c r="GZ663" s="204"/>
      <c r="HA663" s="204"/>
      <c r="HB663" s="204"/>
      <c r="HC663" s="204"/>
      <c r="HD663" s="204"/>
      <c r="HE663" s="204"/>
      <c r="HF663" s="204"/>
      <c r="HG663" s="204"/>
      <c r="HH663" s="204"/>
      <c r="HI663" s="204"/>
      <c r="HJ663" s="204"/>
      <c r="HK663" s="204"/>
      <c r="HL663" s="204"/>
      <c r="HM663" s="204"/>
      <c r="HN663" s="204"/>
      <c r="HO663" s="204"/>
      <c r="HP663" s="204"/>
      <c r="HQ663" s="204"/>
      <c r="HR663" s="204"/>
      <c r="HS663" s="204"/>
      <c r="HT663" s="204"/>
      <c r="HU663" s="204"/>
      <c r="HV663" s="204"/>
      <c r="HW663" s="204"/>
      <c r="HX663" s="204"/>
      <c r="HY663" s="204"/>
      <c r="HZ663" s="204"/>
      <c r="IA663" s="204"/>
      <c r="IB663" s="204"/>
      <c r="IC663" s="204"/>
      <c r="ID663" s="204"/>
      <c r="IE663" s="204"/>
      <c r="IF663" s="204"/>
      <c r="IG663" s="204"/>
      <c r="IH663" s="204"/>
      <c r="II663" s="204"/>
      <c r="IJ663" s="204"/>
      <c r="IK663" s="204"/>
      <c r="IL663" s="204"/>
      <c r="IM663" s="204"/>
      <c r="IN663" s="204"/>
      <c r="IO663" s="204"/>
      <c r="IP663" s="204"/>
      <c r="IQ663" s="204"/>
      <c r="IR663" s="204"/>
      <c r="IS663" s="204"/>
      <c r="IT663" s="204"/>
      <c r="IU663" s="204"/>
      <c r="IV663" s="204"/>
      <c r="IW663" s="204"/>
      <c r="IX663" s="204"/>
      <c r="IY663" s="204"/>
      <c r="IZ663" s="204"/>
      <c r="JA663" s="204"/>
      <c r="JB663" s="204"/>
      <c r="JC663" s="204"/>
      <c r="JD663" s="204"/>
      <c r="JE663" s="204"/>
      <c r="JF663" s="204"/>
      <c r="JG663" s="204"/>
      <c r="JH663" s="204"/>
      <c r="JI663" s="204"/>
      <c r="JJ663" s="204"/>
      <c r="JK663" s="204"/>
      <c r="JL663" s="204"/>
      <c r="JM663" s="204"/>
      <c r="JN663" s="204"/>
      <c r="JO663" s="204"/>
      <c r="JP663" s="204"/>
      <c r="JQ663" s="204"/>
      <c r="JR663" s="204"/>
      <c r="JS663" s="204"/>
      <c r="JT663" s="204"/>
      <c r="JU663" s="204"/>
      <c r="JV663" s="204"/>
      <c r="JW663" s="204"/>
      <c r="JX663" s="204"/>
      <c r="JY663" s="204"/>
      <c r="JZ663" s="204"/>
      <c r="KA663" s="204"/>
      <c r="KB663" s="204"/>
      <c r="KC663" s="204"/>
      <c r="KD663" s="204"/>
      <c r="KE663" s="204"/>
      <c r="KF663" s="204"/>
      <c r="KG663" s="204"/>
      <c r="KH663" s="204"/>
      <c r="KI663" s="204"/>
      <c r="KJ663" s="204"/>
      <c r="KK663" s="204"/>
      <c r="KL663" s="204"/>
      <c r="KM663" s="204"/>
      <c r="KN663" s="204"/>
      <c r="KO663" s="204"/>
      <c r="KP663" s="204"/>
      <c r="KQ663" s="204"/>
      <c r="KR663" s="204"/>
      <c r="KS663" s="204"/>
      <c r="KT663" s="204"/>
      <c r="KU663" s="204"/>
      <c r="KV663" s="204"/>
      <c r="KW663" s="204"/>
      <c r="KX663" s="204"/>
      <c r="KY663" s="204"/>
      <c r="KZ663" s="204"/>
      <c r="LA663" s="204"/>
      <c r="LB663" s="204"/>
      <c r="LC663" s="204"/>
      <c r="LD663" s="204"/>
      <c r="LE663" s="204"/>
      <c r="LF663" s="204"/>
      <c r="LG663" s="204"/>
      <c r="LH663" s="204"/>
      <c r="LI663" s="204"/>
      <c r="LJ663" s="204"/>
      <c r="LK663" s="204"/>
      <c r="LL663" s="204"/>
      <c r="LM663" s="204"/>
      <c r="LN663" s="204"/>
      <c r="LO663" s="204"/>
      <c r="LP663" s="204"/>
      <c r="LQ663" s="204"/>
      <c r="LR663" s="204"/>
      <c r="LS663" s="204"/>
      <c r="LT663" s="204"/>
      <c r="LU663" s="204"/>
      <c r="LV663" s="204"/>
      <c r="LW663" s="204"/>
      <c r="LX663" s="204"/>
      <c r="LY663" s="204"/>
      <c r="LZ663" s="204"/>
      <c r="MA663" s="204"/>
      <c r="MB663" s="204"/>
      <c r="MC663" s="204"/>
      <c r="MD663" s="204"/>
      <c r="ME663" s="204"/>
      <c r="MF663" s="204"/>
      <c r="MG663" s="204"/>
      <c r="MH663" s="204"/>
      <c r="MI663" s="204"/>
      <c r="MJ663" s="204"/>
      <c r="MK663" s="204"/>
      <c r="ML663" s="204"/>
      <c r="MM663" s="204"/>
      <c r="MN663" s="204"/>
      <c r="MO663" s="204"/>
      <c r="MP663" s="204"/>
      <c r="MQ663" s="204"/>
      <c r="MR663" s="204"/>
      <c r="MS663" s="204"/>
      <c r="MT663" s="204"/>
      <c r="MU663" s="204"/>
      <c r="MV663" s="204"/>
      <c r="MW663" s="204"/>
      <c r="MX663" s="204"/>
      <c r="MY663" s="204"/>
      <c r="MZ663" s="204"/>
      <c r="NA663" s="204"/>
      <c r="NB663" s="204"/>
      <c r="NC663" s="204"/>
      <c r="ND663" s="204"/>
      <c r="NE663" s="204"/>
      <c r="NF663" s="204"/>
      <c r="NG663" s="204"/>
      <c r="NH663" s="204"/>
      <c r="NI663" s="204"/>
      <c r="NJ663" s="204"/>
      <c r="NK663" s="204"/>
      <c r="NL663" s="204"/>
      <c r="NM663" s="204"/>
      <c r="NN663" s="204"/>
      <c r="NO663" s="204"/>
      <c r="NP663" s="204"/>
      <c r="NQ663" s="204"/>
      <c r="NR663" s="204"/>
      <c r="NS663" s="204"/>
      <c r="NT663" s="204"/>
      <c r="NU663" s="204"/>
      <c r="NV663" s="204"/>
      <c r="NW663" s="204"/>
      <c r="NX663" s="204"/>
      <c r="NY663" s="204"/>
      <c r="NZ663" s="204"/>
      <c r="OA663" s="204"/>
      <c r="OB663" s="204"/>
      <c r="OC663" s="204"/>
      <c r="OD663" s="204"/>
      <c r="OE663" s="204"/>
      <c r="OF663" s="204"/>
      <c r="OG663" s="204"/>
      <c r="OH663" s="204"/>
      <c r="OI663" s="204"/>
      <c r="OJ663" s="204"/>
      <c r="OK663" s="204"/>
      <c r="OL663" s="204"/>
      <c r="OM663" s="204"/>
      <c r="ON663" s="204"/>
      <c r="OO663" s="204"/>
      <c r="OP663" s="204"/>
      <c r="OQ663" s="204"/>
      <c r="OR663" s="204"/>
      <c r="OS663" s="204"/>
      <c r="OT663" s="204"/>
      <c r="OU663" s="204"/>
      <c r="OV663" s="204"/>
      <c r="OW663" s="204"/>
      <c r="OX663" s="204"/>
      <c r="OY663" s="204"/>
      <c r="OZ663" s="204"/>
      <c r="PA663" s="204"/>
      <c r="PB663" s="204"/>
      <c r="PC663" s="204"/>
      <c r="PD663" s="204"/>
      <c r="PE663" s="204"/>
      <c r="PF663" s="204"/>
      <c r="PG663" s="204"/>
      <c r="PH663" s="204"/>
      <c r="PI663" s="204"/>
      <c r="PJ663" s="204"/>
      <c r="PK663" s="204"/>
      <c r="PL663" s="204"/>
      <c r="PM663" s="204"/>
      <c r="PN663" s="204"/>
      <c r="PO663" s="204"/>
      <c r="PP663" s="204"/>
      <c r="PQ663" s="204"/>
      <c r="PR663" s="204"/>
      <c r="PS663" s="204"/>
      <c r="PT663" s="204"/>
      <c r="PU663" s="204"/>
      <c r="PV663" s="204"/>
      <c r="PW663" s="204"/>
      <c r="PX663" s="204"/>
      <c r="PY663" s="204"/>
      <c r="PZ663" s="204"/>
      <c r="QA663" s="204"/>
      <c r="QB663" s="204"/>
      <c r="QC663" s="204"/>
      <c r="QD663" s="204"/>
      <c r="QE663" s="204"/>
      <c r="QF663" s="204"/>
      <c r="QG663" s="204"/>
      <c r="QH663" s="204"/>
      <c r="QI663" s="204"/>
      <c r="QJ663" s="204"/>
      <c r="QK663" s="204"/>
      <c r="QL663" s="204"/>
      <c r="QM663" s="204"/>
      <c r="QN663" s="204"/>
      <c r="QO663" s="204"/>
      <c r="QP663" s="204"/>
      <c r="QQ663" s="204"/>
      <c r="QR663" s="204"/>
      <c r="QS663" s="204"/>
      <c r="QT663" s="204"/>
      <c r="QU663" s="204"/>
      <c r="QV663" s="204"/>
      <c r="QW663" s="204"/>
      <c r="QX663" s="204"/>
      <c r="QY663" s="204"/>
      <c r="QZ663" s="204"/>
      <c r="RA663" s="204"/>
      <c r="RB663" s="204"/>
      <c r="RC663" s="204"/>
      <c r="RD663" s="204"/>
      <c r="RE663" s="204"/>
      <c r="RF663" s="204"/>
      <c r="RG663" s="204"/>
      <c r="RH663" s="204"/>
      <c r="RI663" s="204"/>
      <c r="RJ663" s="204"/>
      <c r="RK663" s="204"/>
      <c r="RL663" s="204"/>
      <c r="RM663" s="204"/>
      <c r="RN663" s="204"/>
      <c r="RO663" s="204"/>
      <c r="RP663" s="204"/>
      <c r="RQ663" s="204"/>
      <c r="RR663" s="204"/>
      <c r="RS663" s="204"/>
      <c r="RT663" s="204"/>
      <c r="RU663" s="204"/>
      <c r="RV663" s="204"/>
      <c r="RW663" s="204"/>
      <c r="RX663" s="204"/>
      <c r="RY663" s="204"/>
      <c r="RZ663" s="204"/>
      <c r="SA663" s="204"/>
      <c r="SB663" s="204"/>
      <c r="SC663" s="204"/>
      <c r="SD663" s="204"/>
      <c r="SE663" s="204"/>
      <c r="SF663" s="204"/>
      <c r="SG663" s="204"/>
      <c r="SH663" s="204"/>
      <c r="SI663" s="204"/>
      <c r="SJ663" s="204"/>
      <c r="SK663" s="204"/>
      <c r="SL663" s="204"/>
      <c r="SM663" s="204"/>
      <c r="SN663" s="204"/>
      <c r="SO663" s="204"/>
      <c r="SP663" s="204"/>
      <c r="SQ663" s="204"/>
      <c r="SR663" s="204"/>
      <c r="SS663" s="204"/>
      <c r="ST663" s="204"/>
      <c r="SU663" s="204"/>
      <c r="SV663" s="204"/>
      <c r="SW663" s="204"/>
      <c r="SX663" s="204"/>
      <c r="SY663" s="204"/>
      <c r="SZ663" s="204"/>
      <c r="TA663" s="204"/>
      <c r="TB663" s="204"/>
      <c r="TC663" s="204"/>
      <c r="TD663" s="204"/>
      <c r="TE663" s="204"/>
      <c r="TF663" s="204"/>
      <c r="TG663" s="204"/>
      <c r="TH663" s="204"/>
      <c r="TI663" s="204"/>
      <c r="TJ663" s="204"/>
      <c r="TK663" s="204"/>
      <c r="TL663" s="204"/>
      <c r="TM663" s="204"/>
      <c r="TN663" s="204"/>
      <c r="TO663" s="204"/>
      <c r="TP663" s="204"/>
      <c r="TQ663" s="204"/>
      <c r="TR663" s="204"/>
      <c r="TS663" s="204"/>
      <c r="TT663" s="204"/>
      <c r="TU663" s="204"/>
      <c r="TV663" s="204"/>
      <c r="TW663" s="204"/>
      <c r="TX663" s="204"/>
      <c r="TY663" s="204"/>
      <c r="TZ663" s="204"/>
      <c r="UA663" s="204"/>
      <c r="UB663" s="204"/>
      <c r="UC663" s="204"/>
      <c r="UD663" s="204"/>
      <c r="UE663" s="204"/>
      <c r="UF663" s="204"/>
      <c r="UG663" s="204"/>
      <c r="UH663" s="204"/>
      <c r="UI663" s="204"/>
      <c r="UJ663" s="204"/>
      <c r="UK663" s="204"/>
      <c r="UL663" s="204"/>
      <c r="UM663" s="204"/>
      <c r="UN663" s="204"/>
      <c r="UO663" s="204"/>
      <c r="UP663" s="204"/>
      <c r="UQ663" s="204"/>
      <c r="UR663" s="204"/>
      <c r="US663" s="204"/>
      <c r="UT663" s="204"/>
      <c r="UU663" s="204"/>
      <c r="UV663" s="204"/>
      <c r="UW663" s="204"/>
      <c r="UX663" s="204"/>
      <c r="UY663" s="204"/>
      <c r="UZ663" s="204"/>
      <c r="VA663" s="204"/>
      <c r="VB663" s="204"/>
      <c r="VC663" s="204"/>
      <c r="VD663" s="204"/>
      <c r="VE663" s="204"/>
      <c r="VF663" s="204"/>
      <c r="VG663" s="204"/>
      <c r="VH663" s="204"/>
      <c r="VI663" s="204"/>
      <c r="VJ663" s="204"/>
      <c r="VK663" s="204"/>
      <c r="VL663" s="204"/>
      <c r="VM663" s="204"/>
      <c r="VN663" s="204"/>
      <c r="VO663" s="204"/>
      <c r="VP663" s="204"/>
      <c r="VQ663" s="204"/>
      <c r="VR663" s="204"/>
      <c r="VS663" s="204"/>
      <c r="VT663" s="204"/>
      <c r="VU663" s="204"/>
      <c r="VV663" s="204"/>
      <c r="VW663" s="204"/>
      <c r="VX663" s="204"/>
      <c r="VY663" s="204"/>
      <c r="VZ663" s="204"/>
      <c r="WA663" s="204"/>
      <c r="WB663" s="204"/>
      <c r="WC663" s="204"/>
      <c r="WD663" s="204"/>
      <c r="WE663" s="204"/>
      <c r="WF663" s="204"/>
      <c r="WG663" s="204"/>
      <c r="WH663" s="204"/>
      <c r="WI663" s="204"/>
      <c r="WJ663" s="204"/>
      <c r="WK663" s="204"/>
      <c r="WL663" s="204"/>
      <c r="WM663" s="204"/>
      <c r="WN663" s="204"/>
      <c r="WO663" s="204"/>
      <c r="WP663" s="204"/>
      <c r="WQ663" s="204"/>
      <c r="WR663" s="204"/>
      <c r="WS663" s="204"/>
      <c r="WT663" s="204"/>
      <c r="WU663" s="204"/>
      <c r="WV663" s="204"/>
      <c r="WW663" s="204"/>
      <c r="WX663" s="204"/>
      <c r="WY663" s="204"/>
      <c r="WZ663" s="204"/>
      <c r="XA663" s="204"/>
      <c r="XB663" s="204"/>
      <c r="XC663" s="204"/>
      <c r="XD663" s="204"/>
      <c r="XE663" s="204"/>
      <c r="XF663" s="204"/>
      <c r="XG663" s="204"/>
      <c r="XH663" s="204"/>
      <c r="XI663" s="204"/>
      <c r="XJ663" s="204"/>
      <c r="XK663" s="204"/>
      <c r="XL663" s="204"/>
      <c r="XM663" s="204"/>
      <c r="XN663" s="204"/>
      <c r="XO663" s="204"/>
      <c r="XP663" s="204"/>
      <c r="XQ663" s="204"/>
      <c r="XR663" s="204"/>
      <c r="XS663" s="204"/>
      <c r="XT663" s="204"/>
      <c r="XU663" s="204"/>
      <c r="XV663" s="204"/>
      <c r="XW663" s="204"/>
      <c r="XX663" s="204"/>
      <c r="XY663" s="204"/>
      <c r="XZ663" s="204"/>
      <c r="YA663" s="204"/>
      <c r="YB663" s="204"/>
      <c r="YC663" s="204"/>
      <c r="YD663" s="204"/>
      <c r="YE663" s="204"/>
      <c r="YF663" s="204"/>
      <c r="YG663" s="204"/>
      <c r="YH663" s="204"/>
      <c r="YI663" s="204"/>
      <c r="YJ663" s="204"/>
      <c r="YK663" s="204"/>
      <c r="YL663" s="204"/>
      <c r="YM663" s="204"/>
      <c r="YN663" s="204"/>
      <c r="YO663" s="204"/>
      <c r="YP663" s="204"/>
      <c r="YQ663" s="204"/>
      <c r="YR663" s="204"/>
      <c r="YS663" s="204"/>
      <c r="YT663" s="204"/>
      <c r="YU663" s="204"/>
      <c r="YV663" s="204"/>
      <c r="YW663" s="204"/>
      <c r="YX663" s="204"/>
      <c r="YY663" s="204"/>
      <c r="YZ663" s="204"/>
      <c r="ZA663" s="204"/>
      <c r="ZB663" s="204"/>
      <c r="ZC663" s="204"/>
      <c r="ZD663" s="204"/>
      <c r="ZE663" s="204"/>
      <c r="ZF663" s="204"/>
      <c r="ZG663" s="204"/>
      <c r="ZH663" s="204"/>
      <c r="ZI663" s="204"/>
      <c r="ZJ663" s="204"/>
      <c r="ZK663" s="204"/>
      <c r="ZL663" s="204"/>
      <c r="ZM663" s="204"/>
      <c r="ZN663" s="204"/>
      <c r="ZO663" s="204"/>
      <c r="ZP663" s="204"/>
      <c r="ZQ663" s="204"/>
      <c r="ZR663" s="204"/>
      <c r="ZS663" s="204"/>
      <c r="ZT663" s="204"/>
      <c r="ZU663" s="204"/>
      <c r="ZV663" s="204"/>
      <c r="ZW663" s="204"/>
      <c r="ZX663" s="204"/>
      <c r="ZY663" s="204"/>
      <c r="ZZ663" s="204"/>
      <c r="AAA663" s="204"/>
      <c r="AAB663" s="204"/>
      <c r="AAC663" s="204"/>
      <c r="AAD663" s="204"/>
      <c r="AAE663" s="204"/>
      <c r="AAF663" s="204"/>
      <c r="AAG663" s="204"/>
      <c r="AAH663" s="204"/>
      <c r="AAI663" s="204"/>
      <c r="AAJ663" s="204"/>
      <c r="AAK663" s="204"/>
      <c r="AAL663" s="204"/>
      <c r="AAM663" s="204"/>
      <c r="AAN663" s="204"/>
      <c r="AAO663" s="204"/>
      <c r="AAP663" s="204"/>
      <c r="AAQ663" s="204"/>
      <c r="AAR663" s="204"/>
      <c r="AAS663" s="204"/>
      <c r="AAT663" s="204"/>
      <c r="AAU663" s="204"/>
      <c r="AAV663" s="204"/>
      <c r="AAW663" s="204"/>
      <c r="AAX663" s="204"/>
      <c r="AAY663" s="204"/>
      <c r="AAZ663" s="204"/>
      <c r="ABA663" s="204"/>
      <c r="ABB663" s="204"/>
      <c r="ABC663" s="204"/>
      <c r="ABD663" s="204"/>
      <c r="ABE663" s="204"/>
      <c r="ABF663" s="204"/>
      <c r="ABG663" s="204"/>
      <c r="ABH663" s="204"/>
      <c r="ABI663" s="204"/>
      <c r="ABJ663" s="204"/>
      <c r="ABK663" s="204"/>
      <c r="ABL663" s="204"/>
      <c r="ABM663" s="204"/>
      <c r="ABN663" s="204"/>
      <c r="ABO663" s="204"/>
      <c r="ABP663" s="204"/>
      <c r="ABQ663" s="204"/>
      <c r="ABR663" s="204"/>
      <c r="ABS663" s="204"/>
      <c r="ABT663" s="204"/>
      <c r="ABU663" s="204"/>
      <c r="ABV663" s="204"/>
      <c r="ABW663" s="204"/>
      <c r="ABX663" s="204"/>
      <c r="ABY663" s="204"/>
      <c r="ABZ663" s="204"/>
      <c r="ACA663" s="204"/>
      <c r="ACB663" s="204"/>
      <c r="ACC663" s="204"/>
      <c r="ACD663" s="204"/>
      <c r="ACE663" s="204"/>
      <c r="ACF663" s="204"/>
      <c r="ACG663" s="204"/>
      <c r="ACH663" s="204"/>
      <c r="ACI663" s="204"/>
      <c r="ACJ663" s="204"/>
      <c r="ACK663" s="204"/>
      <c r="ACL663" s="204"/>
      <c r="ACM663" s="204"/>
      <c r="ACN663" s="204"/>
      <c r="ACO663" s="204"/>
      <c r="ACP663" s="204"/>
      <c r="ACQ663" s="204"/>
      <c r="ACR663" s="204"/>
      <c r="ACS663" s="204"/>
      <c r="ACT663" s="204"/>
      <c r="ACU663" s="204"/>
      <c r="ACV663" s="204"/>
      <c r="ACW663" s="204"/>
      <c r="ACX663" s="204"/>
      <c r="ACY663" s="204"/>
      <c r="ACZ663" s="204"/>
      <c r="ADA663" s="204"/>
      <c r="ADB663" s="204"/>
      <c r="ADC663" s="204"/>
      <c r="ADD663" s="204"/>
      <c r="ADE663" s="204"/>
      <c r="ADF663" s="204"/>
      <c r="ADG663" s="204"/>
      <c r="ADH663" s="204"/>
      <c r="ADI663" s="204"/>
      <c r="ADJ663" s="204"/>
      <c r="ADK663" s="204"/>
      <c r="ADL663" s="204"/>
      <c r="ADM663" s="204"/>
      <c r="ADN663" s="204"/>
      <c r="ADO663" s="204"/>
      <c r="ADP663" s="204"/>
      <c r="ADQ663" s="204"/>
      <c r="ADR663" s="204"/>
      <c r="ADS663" s="204"/>
      <c r="ADT663" s="204"/>
      <c r="ADU663" s="204"/>
      <c r="ADV663" s="204"/>
      <c r="ADW663" s="204"/>
      <c r="ADX663" s="204"/>
      <c r="ADY663" s="204"/>
      <c r="ADZ663" s="204"/>
      <c r="AEA663" s="204"/>
      <c r="AEB663" s="204"/>
      <c r="AEC663" s="204"/>
      <c r="AED663" s="204"/>
      <c r="AEE663" s="204"/>
      <c r="AEF663" s="204"/>
      <c r="AEG663" s="204"/>
      <c r="AEH663" s="204"/>
      <c r="AEI663" s="204"/>
      <c r="AEJ663" s="204"/>
      <c r="AEK663" s="204"/>
      <c r="AEL663" s="204"/>
      <c r="AEM663" s="204"/>
      <c r="AEN663" s="204"/>
      <c r="AEO663" s="204"/>
      <c r="AEP663" s="204"/>
      <c r="AEQ663" s="204"/>
      <c r="AER663" s="204"/>
      <c r="AES663" s="204"/>
      <c r="AET663" s="204"/>
      <c r="AEU663" s="204"/>
      <c r="AEV663" s="204"/>
      <c r="AEW663" s="204"/>
      <c r="AEX663" s="204"/>
      <c r="AEY663" s="204"/>
      <c r="AEZ663" s="204"/>
      <c r="AFA663" s="204"/>
      <c r="AFB663" s="204"/>
      <c r="AFC663" s="204"/>
      <c r="AFD663" s="204"/>
      <c r="AFE663" s="204"/>
      <c r="AFF663" s="204"/>
      <c r="AFG663" s="204"/>
      <c r="AFH663" s="204"/>
      <c r="AFI663" s="204"/>
      <c r="AFJ663" s="204"/>
      <c r="AFK663" s="204"/>
      <c r="AFL663" s="204"/>
      <c r="AFM663" s="204"/>
      <c r="AFN663" s="204"/>
      <c r="AFO663" s="204"/>
      <c r="AFP663" s="204"/>
      <c r="AFQ663" s="204"/>
      <c r="AFR663" s="204"/>
      <c r="AFS663" s="204"/>
      <c r="AFT663" s="204"/>
      <c r="AFU663" s="204"/>
      <c r="AFV663" s="204"/>
      <c r="AFW663" s="204"/>
      <c r="AFX663" s="204"/>
      <c r="AFY663" s="204"/>
      <c r="AFZ663" s="204"/>
      <c r="AGA663" s="204"/>
      <c r="AGB663" s="204"/>
      <c r="AGC663" s="204"/>
      <c r="AGD663" s="204"/>
      <c r="AGE663" s="204"/>
      <c r="AGF663" s="204"/>
      <c r="AGG663" s="204"/>
      <c r="AGH663" s="204"/>
      <c r="AGI663" s="204"/>
      <c r="AGJ663" s="204"/>
      <c r="AGK663" s="204"/>
      <c r="AGL663" s="204"/>
      <c r="AGM663" s="204"/>
      <c r="AGN663" s="204"/>
      <c r="AGO663" s="204"/>
      <c r="AGP663" s="204"/>
      <c r="AGQ663" s="204"/>
      <c r="AGR663" s="204"/>
      <c r="AGS663" s="204"/>
      <c r="AGT663" s="204"/>
      <c r="AGU663" s="204"/>
      <c r="AGV663" s="204"/>
      <c r="AGW663" s="204"/>
      <c r="AGX663" s="204"/>
      <c r="AGY663" s="204"/>
      <c r="AGZ663" s="204"/>
      <c r="AHA663" s="204"/>
      <c r="AHB663" s="204"/>
      <c r="AHC663" s="204"/>
      <c r="AHD663" s="204"/>
      <c r="AHE663" s="204"/>
      <c r="AHF663" s="204"/>
      <c r="AHG663" s="204"/>
      <c r="AHH663" s="204"/>
      <c r="AHI663" s="204"/>
      <c r="AHJ663" s="204"/>
      <c r="AHK663" s="204"/>
      <c r="AHL663" s="204"/>
      <c r="AHM663" s="204"/>
      <c r="AHN663" s="204"/>
      <c r="AHO663" s="204"/>
      <c r="AHP663" s="204"/>
      <c r="AHQ663" s="204"/>
      <c r="AHR663" s="204"/>
      <c r="AHS663" s="204"/>
      <c r="AHT663" s="204"/>
      <c r="AHU663" s="204"/>
      <c r="AHV663" s="204"/>
      <c r="AHW663" s="204"/>
      <c r="AHX663" s="204"/>
      <c r="AHY663" s="204"/>
      <c r="AHZ663" s="204"/>
      <c r="AIA663" s="204"/>
      <c r="AIB663" s="204"/>
      <c r="AIC663" s="204"/>
      <c r="AID663" s="204"/>
      <c r="AIE663" s="204"/>
      <c r="AIF663" s="204"/>
      <c r="AIG663" s="204"/>
      <c r="AIH663" s="204"/>
      <c r="AII663" s="204"/>
      <c r="AIJ663" s="204"/>
      <c r="AIK663" s="204"/>
      <c r="AIL663" s="204"/>
      <c r="AIM663" s="204"/>
      <c r="AIN663" s="204"/>
      <c r="AIO663" s="204"/>
      <c r="AIP663" s="204"/>
      <c r="AIQ663" s="204"/>
      <c r="AIR663" s="204"/>
      <c r="AIS663" s="204"/>
      <c r="AIT663" s="204"/>
      <c r="AIU663" s="204"/>
      <c r="AIV663" s="204"/>
      <c r="AIW663" s="204"/>
      <c r="AIX663" s="204"/>
      <c r="AIY663" s="204"/>
      <c r="AIZ663" s="204"/>
      <c r="AJA663" s="204"/>
      <c r="AJB663" s="204"/>
      <c r="AJC663" s="204"/>
      <c r="AJD663" s="204"/>
      <c r="AJE663" s="204"/>
      <c r="AJF663" s="204"/>
      <c r="AJG663" s="204"/>
      <c r="AJH663" s="204"/>
      <c r="AJI663" s="204"/>
      <c r="AJJ663" s="204"/>
      <c r="AJK663" s="204"/>
      <c r="AJL663" s="204"/>
      <c r="AJM663" s="204"/>
      <c r="AJN663" s="204"/>
      <c r="AJO663" s="204"/>
      <c r="AJP663" s="204"/>
      <c r="AJQ663" s="204"/>
      <c r="AJR663" s="204"/>
      <c r="AJS663" s="204"/>
      <c r="AJT663" s="204"/>
      <c r="AJU663" s="204"/>
      <c r="AJV663" s="204"/>
      <c r="AJW663" s="204"/>
      <c r="AJX663" s="204"/>
      <c r="AJY663" s="204"/>
      <c r="AJZ663" s="204"/>
      <c r="AKA663" s="204"/>
      <c r="AKB663" s="204"/>
      <c r="AKC663" s="204"/>
      <c r="AKD663" s="204"/>
      <c r="AKE663" s="204"/>
      <c r="AKF663" s="204"/>
      <c r="AKG663" s="204"/>
      <c r="AKH663" s="204"/>
      <c r="AKI663" s="204"/>
      <c r="AKJ663" s="204"/>
      <c r="AKK663" s="204"/>
      <c r="AKL663" s="204"/>
      <c r="AKM663" s="204"/>
      <c r="AKN663" s="204"/>
      <c r="AKO663" s="204"/>
      <c r="AKP663" s="204"/>
      <c r="AKQ663" s="204"/>
      <c r="AKR663" s="204"/>
      <c r="AKS663" s="204"/>
      <c r="AKT663" s="204"/>
      <c r="AKU663" s="204"/>
      <c r="AKV663" s="204"/>
      <c r="AKW663" s="204"/>
      <c r="AKX663" s="204"/>
      <c r="AKY663" s="204"/>
      <c r="AKZ663" s="204"/>
      <c r="ALA663" s="204"/>
      <c r="ALB663" s="204"/>
      <c r="ALC663" s="204"/>
      <c r="ALD663" s="204"/>
      <c r="ALE663" s="204"/>
      <c r="ALF663" s="204"/>
      <c r="ALG663" s="204"/>
      <c r="ALH663" s="204"/>
      <c r="ALI663" s="204"/>
      <c r="ALJ663" s="204"/>
      <c r="ALK663" s="204"/>
      <c r="ALL663" s="204"/>
      <c r="ALM663" s="204"/>
      <c r="ALN663" s="204"/>
      <c r="ALO663" s="204"/>
      <c r="ALP663" s="204"/>
      <c r="ALQ663" s="204"/>
      <c r="ALR663" s="204"/>
      <c r="ALS663" s="204"/>
      <c r="ALT663" s="204"/>
      <c r="ALU663" s="204"/>
      <c r="ALV663" s="204"/>
      <c r="ALW663" s="204"/>
      <c r="ALX663" s="204"/>
      <c r="ALY663" s="204"/>
      <c r="ALZ663" s="204"/>
      <c r="AMA663" s="204"/>
      <c r="AMB663" s="204"/>
      <c r="AMC663" s="204"/>
      <c r="AMD663" s="204"/>
      <c r="AME663" s="204"/>
      <c r="AMF663" s="204"/>
      <c r="AMG663" s="204"/>
      <c r="AMH663" s="204"/>
      <c r="AMI663" s="204"/>
      <c r="AMJ663" s="204"/>
      <c r="AMK663" s="204"/>
      <c r="AML663" s="204"/>
      <c r="AMM663" s="204"/>
      <c r="AMN663" s="204"/>
      <c r="AMO663" s="204"/>
      <c r="AMP663" s="204"/>
      <c r="AMQ663" s="204"/>
      <c r="AMR663" s="204"/>
      <c r="AMS663" s="204"/>
      <c r="AMT663" s="204"/>
      <c r="AMU663" s="204"/>
      <c r="AMV663" s="204"/>
      <c r="AMW663" s="204"/>
      <c r="AMX663" s="204"/>
      <c r="AMY663" s="204"/>
      <c r="AMZ663" s="204"/>
      <c r="ANA663" s="204"/>
      <c r="ANB663" s="204"/>
      <c r="ANC663" s="204"/>
      <c r="AND663" s="204"/>
      <c r="ANE663" s="204"/>
      <c r="ANF663" s="204"/>
      <c r="ANG663" s="204"/>
      <c r="ANH663" s="204"/>
      <c r="ANI663" s="204"/>
      <c r="ANJ663" s="204"/>
      <c r="ANK663" s="204"/>
      <c r="ANL663" s="204"/>
      <c r="ANM663" s="204"/>
      <c r="ANN663" s="204"/>
      <c r="ANO663" s="204"/>
      <c r="ANP663" s="204"/>
      <c r="ANQ663" s="204"/>
      <c r="ANR663" s="204"/>
      <c r="ANS663" s="204"/>
      <c r="ANT663" s="204"/>
      <c r="ANU663" s="204"/>
      <c r="ANV663" s="204"/>
      <c r="ANW663" s="204"/>
      <c r="ANX663" s="204"/>
      <c r="ANY663" s="204"/>
      <c r="ANZ663" s="204"/>
      <c r="AOA663" s="204"/>
      <c r="AOB663" s="204"/>
      <c r="AOC663" s="204"/>
      <c r="AOD663" s="204"/>
      <c r="AOE663" s="204"/>
      <c r="AOF663" s="204"/>
      <c r="AOG663" s="204"/>
      <c r="AOH663" s="204"/>
      <c r="AOI663" s="204"/>
      <c r="AOJ663" s="204"/>
      <c r="AOK663" s="204"/>
      <c r="AOL663" s="204"/>
      <c r="AOM663" s="204"/>
      <c r="AON663" s="204"/>
      <c r="AOO663" s="204"/>
      <c r="AOP663" s="204"/>
      <c r="AOQ663" s="204"/>
      <c r="AOR663" s="204"/>
      <c r="AOS663" s="204"/>
      <c r="AOT663" s="204"/>
      <c r="AOU663" s="204"/>
      <c r="AOV663" s="204"/>
      <c r="AOW663" s="204"/>
      <c r="AOX663" s="204"/>
      <c r="AOY663" s="204"/>
      <c r="AOZ663" s="204"/>
      <c r="APA663" s="204"/>
      <c r="APB663" s="204"/>
      <c r="APC663" s="204"/>
      <c r="APD663" s="204"/>
      <c r="APE663" s="204"/>
      <c r="APF663" s="204"/>
      <c r="APG663" s="204"/>
      <c r="APH663" s="204"/>
      <c r="API663" s="204"/>
      <c r="APJ663" s="204"/>
      <c r="APK663" s="204"/>
      <c r="APL663" s="204"/>
      <c r="APM663" s="204"/>
      <c r="APN663" s="204"/>
      <c r="APO663" s="204"/>
      <c r="APP663" s="204"/>
      <c r="APQ663" s="204"/>
      <c r="APR663" s="204"/>
      <c r="APS663" s="204"/>
      <c r="APT663" s="204"/>
      <c r="APU663" s="204"/>
      <c r="APV663" s="204"/>
      <c r="APW663" s="204"/>
      <c r="APX663" s="204"/>
      <c r="APY663" s="204"/>
      <c r="APZ663" s="204"/>
      <c r="AQA663" s="204"/>
      <c r="AQB663" s="204"/>
      <c r="AQC663" s="204"/>
      <c r="AQD663" s="204"/>
      <c r="AQE663" s="204"/>
      <c r="AQF663" s="204"/>
      <c r="AQG663" s="204"/>
      <c r="AQH663" s="204"/>
      <c r="AQI663" s="204"/>
      <c r="AQJ663" s="204"/>
      <c r="AQK663" s="204"/>
      <c r="AQL663" s="204"/>
      <c r="AQM663" s="204"/>
      <c r="AQN663" s="204"/>
      <c r="AQO663" s="204"/>
      <c r="AQP663" s="204"/>
      <c r="AQQ663" s="204"/>
      <c r="AQR663" s="204"/>
      <c r="AQS663" s="204"/>
      <c r="AQT663" s="204"/>
      <c r="AQU663" s="204"/>
      <c r="AQV663" s="204"/>
      <c r="AQW663" s="204"/>
      <c r="AQX663" s="204"/>
      <c r="AQY663" s="204"/>
      <c r="AQZ663" s="204"/>
      <c r="ARA663" s="204"/>
      <c r="ARB663" s="204"/>
      <c r="ARC663" s="204"/>
      <c r="ARD663" s="204"/>
      <c r="ARE663" s="204"/>
      <c r="ARF663" s="204"/>
      <c r="ARG663" s="204"/>
      <c r="ARH663" s="204"/>
      <c r="ARI663" s="204"/>
      <c r="ARJ663" s="204"/>
      <c r="ARK663" s="204"/>
      <c r="ARL663" s="204"/>
      <c r="ARM663" s="204"/>
      <c r="ARN663" s="204"/>
      <c r="ARO663" s="204"/>
      <c r="ARP663" s="204"/>
      <c r="ARQ663" s="204"/>
      <c r="ARR663" s="204"/>
      <c r="ARS663" s="204"/>
      <c r="ART663" s="204"/>
      <c r="ARU663" s="204"/>
      <c r="ARV663" s="204"/>
      <c r="ARW663" s="204"/>
      <c r="ARX663" s="204"/>
      <c r="ARY663" s="204"/>
      <c r="ARZ663" s="204"/>
      <c r="ASA663" s="204"/>
      <c r="ASB663" s="204"/>
      <c r="ASC663" s="204"/>
      <c r="ASD663" s="204"/>
      <c r="ASE663" s="204"/>
      <c r="ASF663" s="204"/>
      <c r="ASG663" s="204"/>
      <c r="ASH663" s="204"/>
      <c r="ASI663" s="204"/>
      <c r="ASJ663" s="204"/>
      <c r="ASK663" s="204"/>
      <c r="ASL663" s="204"/>
      <c r="ASM663" s="204"/>
      <c r="ASN663" s="204"/>
      <c r="ASO663" s="204"/>
      <c r="ASP663" s="204"/>
      <c r="ASQ663" s="204"/>
      <c r="ASR663" s="204"/>
      <c r="ASS663" s="204"/>
      <c r="AST663" s="204"/>
      <c r="ASU663" s="204"/>
      <c r="ASV663" s="204"/>
      <c r="ASW663" s="204"/>
      <c r="ASX663" s="204"/>
      <c r="ASY663" s="204"/>
      <c r="ASZ663" s="204"/>
      <c r="ATA663" s="204"/>
      <c r="ATB663" s="204"/>
      <c r="ATC663" s="204"/>
      <c r="ATD663" s="204"/>
      <c r="ATE663" s="204"/>
      <c r="ATF663" s="204"/>
      <c r="ATG663" s="204"/>
      <c r="ATH663" s="204"/>
      <c r="ATI663" s="204"/>
      <c r="ATJ663" s="204"/>
      <c r="ATK663" s="204"/>
      <c r="ATL663" s="204"/>
      <c r="ATM663" s="204"/>
      <c r="ATN663" s="204"/>
      <c r="ATO663" s="204"/>
      <c r="ATP663" s="204"/>
      <c r="ATQ663" s="204"/>
      <c r="ATR663" s="204"/>
      <c r="ATS663" s="204"/>
      <c r="ATT663" s="204"/>
      <c r="ATU663" s="204"/>
      <c r="ATV663" s="204"/>
      <c r="ATW663" s="204"/>
      <c r="ATX663" s="204"/>
      <c r="ATY663" s="204"/>
      <c r="ATZ663" s="204"/>
      <c r="AUA663" s="204"/>
      <c r="AUB663" s="204"/>
      <c r="AUC663" s="204"/>
      <c r="AUD663" s="204"/>
      <c r="AUE663" s="204"/>
      <c r="AUF663" s="204"/>
      <c r="AUG663" s="204"/>
      <c r="AUH663" s="204"/>
      <c r="AUI663" s="204"/>
      <c r="AUJ663" s="204"/>
      <c r="AUK663" s="204"/>
      <c r="AUL663" s="204"/>
      <c r="AUM663" s="204"/>
      <c r="AUN663" s="204"/>
      <c r="AUO663" s="204"/>
      <c r="AUP663" s="204"/>
      <c r="AUQ663" s="204"/>
      <c r="AUR663" s="204"/>
      <c r="AUS663" s="204"/>
      <c r="AUT663" s="204"/>
      <c r="AUU663" s="204"/>
      <c r="AUV663" s="204"/>
      <c r="AUW663" s="204"/>
      <c r="AUX663" s="204"/>
      <c r="AUY663" s="204"/>
      <c r="AUZ663" s="204"/>
      <c r="AVA663" s="204"/>
      <c r="AVB663" s="204"/>
      <c r="AVC663" s="204"/>
      <c r="AVD663" s="204"/>
      <c r="AVE663" s="204"/>
      <c r="AVF663" s="204"/>
      <c r="AVG663" s="204"/>
      <c r="AVH663" s="204"/>
      <c r="AVI663" s="204"/>
      <c r="AVJ663" s="204"/>
      <c r="AVK663" s="204"/>
      <c r="AVL663" s="204"/>
      <c r="AVM663" s="204"/>
      <c r="AVN663" s="204"/>
      <c r="AVO663" s="204"/>
      <c r="AVP663" s="204"/>
      <c r="AVQ663" s="204"/>
      <c r="AVR663" s="204"/>
      <c r="AVS663" s="204"/>
      <c r="AVT663" s="204"/>
      <c r="AVU663" s="204"/>
      <c r="AVV663" s="204"/>
      <c r="AVW663" s="204"/>
      <c r="AVX663" s="204"/>
      <c r="AVY663" s="204"/>
      <c r="AVZ663" s="204"/>
      <c r="AWA663" s="204"/>
      <c r="AWB663" s="204"/>
      <c r="AWC663" s="204"/>
      <c r="AWD663" s="204"/>
      <c r="AWE663" s="204"/>
      <c r="AWF663" s="204"/>
      <c r="AWG663" s="204"/>
      <c r="AWH663" s="204"/>
      <c r="AWI663" s="204"/>
      <c r="AWJ663" s="204"/>
      <c r="AWK663" s="204"/>
      <c r="AWL663" s="204"/>
      <c r="AWM663" s="204"/>
      <c r="AWN663" s="204"/>
      <c r="AWO663" s="204"/>
      <c r="AWP663" s="204"/>
      <c r="AWQ663" s="204"/>
      <c r="AWR663" s="204"/>
      <c r="AWS663" s="204"/>
      <c r="AWT663" s="204"/>
      <c r="AWU663" s="204"/>
      <c r="AWV663" s="204"/>
      <c r="AWW663" s="204"/>
      <c r="AWX663" s="204"/>
      <c r="AWY663" s="204"/>
      <c r="AWZ663" s="204"/>
      <c r="AXA663" s="204"/>
      <c r="AXB663" s="204"/>
      <c r="AXC663" s="204"/>
      <c r="AXD663" s="204"/>
      <c r="AXE663" s="204"/>
      <c r="AXF663" s="204"/>
      <c r="AXG663" s="204"/>
      <c r="AXH663" s="204"/>
      <c r="AXI663" s="204"/>
      <c r="AXJ663" s="204"/>
      <c r="AXK663" s="204"/>
      <c r="AXL663" s="204"/>
      <c r="AXM663" s="204"/>
      <c r="AXN663" s="204"/>
      <c r="AXO663" s="204"/>
      <c r="AXP663" s="204"/>
      <c r="AXQ663" s="204"/>
      <c r="AXR663" s="204"/>
      <c r="AXS663" s="204"/>
      <c r="AXT663" s="204"/>
      <c r="AXU663" s="204"/>
      <c r="AXV663" s="204"/>
      <c r="AXW663" s="204"/>
      <c r="AXX663" s="204"/>
      <c r="AXY663" s="204"/>
      <c r="AXZ663" s="204"/>
      <c r="AYA663" s="204"/>
      <c r="AYB663" s="204"/>
      <c r="AYC663" s="204"/>
      <c r="AYD663" s="204"/>
      <c r="AYE663" s="204"/>
      <c r="AYF663" s="204"/>
      <c r="AYG663" s="204"/>
      <c r="AYH663" s="204"/>
      <c r="AYI663" s="204"/>
      <c r="AYJ663" s="204"/>
      <c r="AYK663" s="204"/>
      <c r="AYL663" s="204"/>
      <c r="AYM663" s="204"/>
      <c r="AYN663" s="204"/>
      <c r="AYO663" s="204"/>
      <c r="AYP663" s="204"/>
      <c r="AYQ663" s="204"/>
      <c r="AYR663" s="204"/>
      <c r="AYS663" s="204"/>
      <c r="AYT663" s="204"/>
      <c r="AYU663" s="204"/>
      <c r="AYV663" s="204"/>
      <c r="AYW663" s="204"/>
      <c r="AYX663" s="204"/>
      <c r="AYY663" s="204"/>
      <c r="AYZ663" s="204"/>
      <c r="AZA663" s="204"/>
      <c r="AZB663" s="204"/>
      <c r="AZC663" s="204"/>
      <c r="AZD663" s="204"/>
      <c r="AZE663" s="204"/>
      <c r="AZF663" s="204"/>
      <c r="AZG663" s="204"/>
      <c r="AZH663" s="204"/>
      <c r="AZI663" s="204"/>
      <c r="AZJ663" s="204"/>
      <c r="AZK663" s="204"/>
      <c r="AZL663" s="204"/>
      <c r="AZM663" s="204"/>
      <c r="AZN663" s="204"/>
      <c r="AZO663" s="204"/>
      <c r="AZP663" s="204"/>
      <c r="AZQ663" s="204"/>
      <c r="AZR663" s="204"/>
      <c r="AZS663" s="204"/>
      <c r="AZT663" s="204"/>
      <c r="AZU663" s="204"/>
      <c r="AZV663" s="204"/>
      <c r="AZW663" s="204"/>
      <c r="AZX663" s="204"/>
      <c r="AZY663" s="204"/>
      <c r="AZZ663" s="204"/>
      <c r="BAA663" s="204"/>
      <c r="BAB663" s="204"/>
      <c r="BAC663" s="204"/>
      <c r="BAD663" s="204"/>
      <c r="BAE663" s="204"/>
      <c r="BAF663" s="204"/>
      <c r="BAG663" s="204"/>
      <c r="BAH663" s="204"/>
      <c r="BAI663" s="204"/>
      <c r="BAJ663" s="204"/>
      <c r="BAK663" s="204"/>
      <c r="BAL663" s="204"/>
      <c r="BAM663" s="204"/>
      <c r="BAN663" s="204"/>
      <c r="BAO663" s="204"/>
      <c r="BAP663" s="204"/>
      <c r="BAQ663" s="204"/>
      <c r="BAR663" s="204"/>
      <c r="BAS663" s="204"/>
      <c r="BAT663" s="204"/>
      <c r="BAU663" s="204"/>
      <c r="BAV663" s="204"/>
      <c r="BAW663" s="204"/>
      <c r="BAX663" s="204"/>
      <c r="BAY663" s="204"/>
      <c r="BAZ663" s="204"/>
      <c r="BBA663" s="204"/>
      <c r="BBB663" s="204"/>
      <c r="BBC663" s="204"/>
      <c r="BBD663" s="204"/>
      <c r="BBE663" s="204"/>
      <c r="BBF663" s="204"/>
      <c r="BBG663" s="204"/>
      <c r="BBH663" s="204"/>
      <c r="BBI663" s="204"/>
      <c r="BBJ663" s="204"/>
      <c r="BBK663" s="204"/>
      <c r="BBL663" s="204"/>
      <c r="BBM663" s="204"/>
      <c r="BBN663" s="204"/>
      <c r="BBO663" s="204"/>
      <c r="BBP663" s="204"/>
      <c r="BBQ663" s="204"/>
      <c r="BBR663" s="204"/>
      <c r="BBS663" s="204"/>
      <c r="BBT663" s="204"/>
      <c r="BBU663" s="204"/>
      <c r="BBV663" s="204"/>
      <c r="BBW663" s="204"/>
      <c r="BBX663" s="204"/>
      <c r="BBY663" s="204"/>
      <c r="BBZ663" s="204"/>
      <c r="BCA663" s="204"/>
      <c r="BCB663" s="204"/>
      <c r="BCC663" s="204"/>
      <c r="BCD663" s="204"/>
      <c r="BCE663" s="204"/>
      <c r="BCF663" s="204"/>
      <c r="BCG663" s="204"/>
      <c r="BCH663" s="204"/>
      <c r="BCI663" s="204"/>
      <c r="BCJ663" s="204"/>
      <c r="BCK663" s="204"/>
      <c r="BCL663" s="204"/>
      <c r="BCM663" s="204"/>
      <c r="BCN663" s="204"/>
      <c r="BCO663" s="204"/>
      <c r="BCP663" s="204"/>
      <c r="BCQ663" s="204"/>
      <c r="BCR663" s="204"/>
      <c r="BCS663" s="204"/>
      <c r="BCT663" s="204"/>
      <c r="BCU663" s="204"/>
      <c r="BCV663" s="204"/>
      <c r="BCW663" s="204"/>
      <c r="BCX663" s="204"/>
      <c r="BCY663" s="204"/>
      <c r="BCZ663" s="204"/>
      <c r="BDA663" s="204"/>
      <c r="BDB663" s="204"/>
      <c r="BDC663" s="204"/>
      <c r="BDD663" s="204"/>
      <c r="BDE663" s="204"/>
      <c r="BDF663" s="204"/>
      <c r="BDG663" s="204"/>
      <c r="BDH663" s="204"/>
      <c r="BDI663" s="204"/>
      <c r="BDJ663" s="204"/>
      <c r="BDK663" s="204"/>
      <c r="BDL663" s="204"/>
      <c r="BDM663" s="204"/>
      <c r="BDN663" s="204"/>
      <c r="BDO663" s="204"/>
      <c r="BDP663" s="204"/>
      <c r="BDQ663" s="204"/>
      <c r="BDR663" s="204"/>
      <c r="BDS663" s="204"/>
      <c r="BDT663" s="204"/>
      <c r="BDU663" s="204"/>
      <c r="BDV663" s="204"/>
      <c r="BDW663" s="204"/>
      <c r="BDX663" s="204"/>
      <c r="BDY663" s="204"/>
      <c r="BDZ663" s="204"/>
      <c r="BEA663" s="204"/>
      <c r="BEB663" s="204"/>
      <c r="BEC663" s="204"/>
      <c r="BED663" s="204"/>
      <c r="BEE663" s="204"/>
      <c r="BEF663" s="204"/>
      <c r="BEG663" s="204"/>
      <c r="BEH663" s="204"/>
      <c r="BEI663" s="204"/>
      <c r="BEJ663" s="204"/>
      <c r="BEK663" s="204"/>
      <c r="BEL663" s="204"/>
      <c r="BEM663" s="204"/>
      <c r="BEN663" s="204"/>
      <c r="BEO663" s="204"/>
      <c r="BEP663" s="204"/>
      <c r="BEQ663" s="204"/>
      <c r="BER663" s="204"/>
      <c r="BES663" s="204"/>
      <c r="BET663" s="204"/>
      <c r="BEU663" s="204"/>
      <c r="BEV663" s="204"/>
      <c r="BEW663" s="204"/>
      <c r="BEX663" s="204"/>
      <c r="BEY663" s="204"/>
      <c r="BEZ663" s="204"/>
      <c r="BFA663" s="204"/>
      <c r="BFB663" s="204"/>
      <c r="BFC663" s="204"/>
      <c r="BFD663" s="204"/>
      <c r="BFE663" s="204"/>
      <c r="BFF663" s="204"/>
      <c r="BFG663" s="204"/>
      <c r="BFH663" s="204"/>
      <c r="BFI663" s="204"/>
      <c r="BFJ663" s="204"/>
      <c r="BFK663" s="204"/>
      <c r="BFL663" s="204"/>
      <c r="BFM663" s="204"/>
      <c r="BFN663" s="204"/>
      <c r="BFO663" s="204"/>
      <c r="BFP663" s="204"/>
      <c r="BFQ663" s="204"/>
      <c r="BFR663" s="204"/>
      <c r="BFS663" s="204"/>
      <c r="BFT663" s="204"/>
      <c r="BFU663" s="204"/>
      <c r="BFV663" s="204"/>
      <c r="BFW663" s="204"/>
      <c r="BFX663" s="204"/>
      <c r="BFY663" s="204"/>
      <c r="BFZ663" s="204"/>
      <c r="BGA663" s="204"/>
      <c r="BGB663" s="204"/>
      <c r="BGC663" s="204"/>
      <c r="BGD663" s="204"/>
      <c r="BGE663" s="204"/>
      <c r="BGF663" s="204"/>
      <c r="BGG663" s="204"/>
      <c r="BGH663" s="204"/>
      <c r="BGI663" s="204"/>
      <c r="BGJ663" s="204"/>
      <c r="BGK663" s="204"/>
      <c r="BGL663" s="204"/>
      <c r="BGM663" s="204"/>
      <c r="BGN663" s="204"/>
      <c r="BGO663" s="204"/>
      <c r="BGP663" s="204"/>
      <c r="BGQ663" s="204"/>
      <c r="BGR663" s="204"/>
      <c r="BGS663" s="204"/>
      <c r="BGT663" s="204"/>
      <c r="BGU663" s="204"/>
      <c r="BGV663" s="204"/>
      <c r="BGW663" s="204"/>
      <c r="BGX663" s="204"/>
      <c r="BGY663" s="204"/>
      <c r="BGZ663" s="204"/>
      <c r="BHA663" s="204"/>
      <c r="BHB663" s="204"/>
      <c r="BHC663" s="204"/>
      <c r="BHD663" s="204"/>
      <c r="BHE663" s="204"/>
      <c r="BHF663" s="204"/>
      <c r="BHG663" s="204"/>
      <c r="BHH663" s="204"/>
      <c r="BHI663" s="204"/>
      <c r="BHJ663" s="204"/>
      <c r="BHK663" s="204"/>
      <c r="BHL663" s="204"/>
      <c r="BHM663" s="204"/>
      <c r="BHN663" s="204"/>
      <c r="BHO663" s="204"/>
      <c r="BHP663" s="204"/>
      <c r="BHQ663" s="204"/>
      <c r="BHR663" s="204"/>
      <c r="BHS663" s="204"/>
      <c r="BHT663" s="204"/>
      <c r="BHU663" s="204"/>
      <c r="BHV663" s="204"/>
      <c r="BHW663" s="204"/>
      <c r="BHX663" s="204"/>
      <c r="BHY663" s="204"/>
      <c r="BHZ663" s="204"/>
      <c r="BIA663" s="204"/>
      <c r="BIB663" s="204"/>
      <c r="BIC663" s="204"/>
      <c r="BID663" s="204"/>
      <c r="BIE663" s="204"/>
      <c r="BIF663" s="204"/>
      <c r="BIG663" s="204"/>
      <c r="BIH663" s="204"/>
      <c r="BII663" s="204"/>
      <c r="BIJ663" s="204"/>
      <c r="BIK663" s="204"/>
      <c r="BIL663" s="204"/>
      <c r="BIM663" s="204"/>
      <c r="BIN663" s="204"/>
      <c r="BIO663" s="204"/>
      <c r="BIP663" s="204"/>
      <c r="BIQ663" s="204"/>
      <c r="BIR663" s="204"/>
      <c r="BIS663" s="204"/>
      <c r="BIT663" s="204"/>
      <c r="BIU663" s="204"/>
      <c r="BIV663" s="204"/>
      <c r="BIW663" s="204"/>
      <c r="BIX663" s="204"/>
      <c r="BIY663" s="204"/>
      <c r="BIZ663" s="204"/>
      <c r="BJA663" s="204"/>
      <c r="BJB663" s="204"/>
      <c r="BJC663" s="204"/>
      <c r="BJD663" s="204"/>
      <c r="BJE663" s="204"/>
      <c r="BJF663" s="204"/>
      <c r="BJG663" s="204"/>
      <c r="BJH663" s="204"/>
      <c r="BJI663" s="204"/>
      <c r="BJJ663" s="204"/>
      <c r="BJK663" s="204"/>
      <c r="BJL663" s="204"/>
      <c r="BJM663" s="204"/>
      <c r="BJN663" s="204"/>
      <c r="BJO663" s="204"/>
      <c r="BJP663" s="204"/>
      <c r="BJQ663" s="204"/>
      <c r="BJR663" s="204"/>
      <c r="BJS663" s="204"/>
      <c r="BJT663" s="204"/>
      <c r="BJU663" s="204"/>
      <c r="BJV663" s="204"/>
      <c r="BJW663" s="204"/>
      <c r="BJX663" s="204"/>
      <c r="BJY663" s="204"/>
      <c r="BJZ663" s="204"/>
      <c r="BKA663" s="204"/>
      <c r="BKB663" s="204"/>
      <c r="BKC663" s="204"/>
      <c r="BKD663" s="204"/>
      <c r="BKE663" s="204"/>
      <c r="BKF663" s="204"/>
      <c r="BKG663" s="204"/>
      <c r="BKH663" s="204"/>
      <c r="BKI663" s="204"/>
      <c r="BKJ663" s="204"/>
      <c r="BKK663" s="204"/>
      <c r="BKL663" s="204"/>
      <c r="BKM663" s="204"/>
      <c r="BKN663" s="204"/>
      <c r="BKO663" s="204"/>
      <c r="BKP663" s="204"/>
      <c r="BKQ663" s="204"/>
      <c r="BKR663" s="204"/>
      <c r="BKS663" s="204"/>
      <c r="BKT663" s="204"/>
      <c r="BKU663" s="204"/>
      <c r="BKV663" s="204"/>
      <c r="BKW663" s="204"/>
      <c r="BKX663" s="204"/>
      <c r="BKY663" s="204"/>
      <c r="BKZ663" s="204"/>
      <c r="BLA663" s="204"/>
      <c r="BLB663" s="204"/>
      <c r="BLC663" s="204"/>
      <c r="BLD663" s="204"/>
      <c r="BLE663" s="204"/>
      <c r="BLF663" s="204"/>
      <c r="BLG663" s="204"/>
      <c r="BLH663" s="204"/>
      <c r="BLI663" s="204"/>
      <c r="BLJ663" s="204"/>
      <c r="BLK663" s="204"/>
      <c r="BLL663" s="204"/>
      <c r="BLM663" s="204"/>
      <c r="BLN663" s="204"/>
      <c r="BLO663" s="204"/>
      <c r="BLP663" s="204"/>
      <c r="BLQ663" s="204"/>
      <c r="BLR663" s="204"/>
      <c r="BLS663" s="204"/>
      <c r="BLT663" s="204"/>
      <c r="BLU663" s="204"/>
      <c r="BLV663" s="204"/>
      <c r="BLW663" s="204"/>
      <c r="BLX663" s="204"/>
      <c r="BLY663" s="204"/>
      <c r="BLZ663" s="204"/>
      <c r="BMA663" s="204"/>
      <c r="BMB663" s="204"/>
      <c r="BMC663" s="204"/>
      <c r="BMD663" s="204"/>
      <c r="BME663" s="204"/>
      <c r="BMF663" s="204"/>
      <c r="BMG663" s="204"/>
      <c r="BMH663" s="204"/>
      <c r="BMI663" s="204"/>
      <c r="BMJ663" s="204"/>
      <c r="BMK663" s="204"/>
      <c r="BML663" s="204"/>
      <c r="BMM663" s="204"/>
      <c r="BMN663" s="204"/>
      <c r="BMO663" s="204"/>
      <c r="BMP663" s="204"/>
      <c r="BMQ663" s="204"/>
      <c r="BMR663" s="204"/>
      <c r="BMS663" s="204"/>
      <c r="BMT663" s="204"/>
      <c r="BMU663" s="204"/>
      <c r="BMV663" s="204"/>
      <c r="BMW663" s="204"/>
      <c r="BMX663" s="204"/>
      <c r="BMY663" s="204"/>
      <c r="BMZ663" s="204"/>
      <c r="BNA663" s="204"/>
      <c r="BNB663" s="204"/>
      <c r="BNC663" s="204"/>
      <c r="BND663" s="204"/>
      <c r="BNE663" s="204"/>
      <c r="BNF663" s="204"/>
      <c r="BNG663" s="204"/>
      <c r="BNH663" s="204"/>
      <c r="BNI663" s="204"/>
      <c r="BNJ663" s="204"/>
      <c r="BNK663" s="204"/>
      <c r="BNL663" s="204"/>
      <c r="BNM663" s="204"/>
      <c r="BNN663" s="204"/>
      <c r="BNO663" s="204"/>
      <c r="BNP663" s="204"/>
      <c r="BNQ663" s="204"/>
      <c r="BNR663" s="204"/>
      <c r="BNS663" s="204"/>
      <c r="BNT663" s="204"/>
      <c r="BNU663" s="204"/>
      <c r="BNV663" s="204"/>
      <c r="BNW663" s="204"/>
      <c r="BNX663" s="204"/>
      <c r="BNY663" s="204"/>
      <c r="BNZ663" s="204"/>
      <c r="BOA663" s="204"/>
      <c r="BOB663" s="204"/>
      <c r="BOC663" s="204"/>
      <c r="BOD663" s="204"/>
      <c r="BOE663" s="204"/>
      <c r="BOF663" s="204"/>
      <c r="BOG663" s="204"/>
      <c r="BOH663" s="204"/>
      <c r="BOI663" s="204"/>
      <c r="BOJ663" s="204"/>
      <c r="BOK663" s="204"/>
      <c r="BOL663" s="204"/>
      <c r="BOM663" s="204"/>
      <c r="BON663" s="204"/>
      <c r="BOO663" s="204"/>
      <c r="BOP663" s="204"/>
      <c r="BOQ663" s="204"/>
      <c r="BOR663" s="204"/>
      <c r="BOS663" s="204"/>
      <c r="BOT663" s="204"/>
      <c r="BOU663" s="204"/>
      <c r="BOV663" s="204"/>
      <c r="BOW663" s="204"/>
      <c r="BOX663" s="204"/>
      <c r="BOY663" s="204"/>
      <c r="BOZ663" s="204"/>
      <c r="BPA663" s="204"/>
      <c r="BPB663" s="204"/>
      <c r="BPC663" s="204"/>
      <c r="BPD663" s="204"/>
      <c r="BPE663" s="204"/>
      <c r="BPF663" s="204"/>
      <c r="BPG663" s="204"/>
      <c r="BPH663" s="204"/>
      <c r="BPI663" s="204"/>
      <c r="BPJ663" s="204"/>
      <c r="BPK663" s="204"/>
      <c r="BPL663" s="204"/>
      <c r="BPM663" s="204"/>
      <c r="BPN663" s="204"/>
      <c r="BPO663" s="204"/>
      <c r="BPP663" s="204"/>
      <c r="BPQ663" s="204"/>
      <c r="BPR663" s="204"/>
      <c r="BPS663" s="204"/>
      <c r="BPT663" s="204"/>
      <c r="BPU663" s="204"/>
      <c r="BPV663" s="204"/>
      <c r="BPW663" s="204"/>
      <c r="BPX663" s="204"/>
      <c r="BPY663" s="204"/>
      <c r="BPZ663" s="204"/>
      <c r="BQA663" s="204"/>
      <c r="BQB663" s="204"/>
      <c r="BQC663" s="204"/>
      <c r="BQD663" s="204"/>
      <c r="BQE663" s="204"/>
      <c r="BQF663" s="204"/>
      <c r="BQG663" s="204"/>
      <c r="BQH663" s="204"/>
      <c r="BQI663" s="204"/>
      <c r="BQJ663" s="204"/>
      <c r="BQK663" s="204"/>
      <c r="BQL663" s="204"/>
      <c r="BQM663" s="204"/>
      <c r="BQN663" s="204"/>
      <c r="BQO663" s="204"/>
      <c r="BQP663" s="204"/>
      <c r="BQQ663" s="204"/>
      <c r="BQR663" s="204"/>
      <c r="BQS663" s="204"/>
      <c r="BQT663" s="204"/>
      <c r="BQU663" s="204"/>
      <c r="BQV663" s="204"/>
      <c r="BQW663" s="204"/>
      <c r="BQX663" s="204"/>
      <c r="BQY663" s="204"/>
      <c r="BQZ663" s="204"/>
      <c r="BRA663" s="204"/>
      <c r="BRB663" s="204"/>
      <c r="BRC663" s="204"/>
      <c r="BRD663" s="204"/>
      <c r="BRE663" s="204"/>
      <c r="BRF663" s="204"/>
      <c r="BRG663" s="204"/>
      <c r="BRH663" s="204"/>
      <c r="BRI663" s="204"/>
      <c r="BRJ663" s="204"/>
      <c r="BRK663" s="204"/>
      <c r="BRL663" s="204"/>
      <c r="BRM663" s="204"/>
      <c r="BRN663" s="204"/>
      <c r="BRO663" s="204"/>
      <c r="BRP663" s="204"/>
      <c r="BRQ663" s="204"/>
      <c r="BRR663" s="204"/>
      <c r="BRS663" s="204"/>
      <c r="BRT663" s="204"/>
      <c r="BRU663" s="204"/>
      <c r="BRV663" s="204"/>
      <c r="BRW663" s="204"/>
      <c r="BRX663" s="204"/>
      <c r="BRY663" s="204"/>
      <c r="BRZ663" s="204"/>
      <c r="BSA663" s="204"/>
      <c r="BSB663" s="204"/>
      <c r="BSC663" s="204"/>
      <c r="BSD663" s="204"/>
      <c r="BSE663" s="204"/>
      <c r="BSF663" s="204"/>
      <c r="BSG663" s="204"/>
      <c r="BSH663" s="204"/>
      <c r="BSI663" s="204"/>
      <c r="BSJ663" s="204"/>
      <c r="BSK663" s="204"/>
      <c r="BSL663" s="204"/>
      <c r="BSM663" s="204"/>
      <c r="BSN663" s="204"/>
      <c r="BSO663" s="204"/>
      <c r="BSP663" s="204"/>
      <c r="BSQ663" s="204"/>
      <c r="BSR663" s="204"/>
      <c r="BSS663" s="204"/>
      <c r="BST663" s="204"/>
      <c r="BSU663" s="204"/>
      <c r="BSV663" s="204"/>
      <c r="BSW663" s="204"/>
      <c r="BSX663" s="204"/>
      <c r="BSY663" s="204"/>
      <c r="BSZ663" s="204"/>
      <c r="BTA663" s="204"/>
      <c r="BTB663" s="204"/>
      <c r="BTC663" s="204"/>
      <c r="BTD663" s="204"/>
      <c r="BTE663" s="204"/>
      <c r="BTF663" s="204"/>
      <c r="BTG663" s="204"/>
      <c r="BTH663" s="204"/>
      <c r="BTI663" s="204"/>
      <c r="BTJ663" s="204"/>
      <c r="BTK663" s="204"/>
      <c r="BTL663" s="204"/>
      <c r="BTM663" s="204"/>
      <c r="BTN663" s="204"/>
      <c r="BTO663" s="204"/>
      <c r="BTP663" s="204"/>
      <c r="BTQ663" s="204"/>
      <c r="BTR663" s="204"/>
      <c r="BTS663" s="204"/>
      <c r="BTT663" s="204"/>
      <c r="BTU663" s="204"/>
      <c r="BTV663" s="204"/>
      <c r="BTW663" s="204"/>
      <c r="BTX663" s="204"/>
      <c r="BTY663" s="204"/>
      <c r="BTZ663" s="204"/>
      <c r="BUA663" s="204"/>
      <c r="BUB663" s="204"/>
      <c r="BUC663" s="204"/>
      <c r="BUD663" s="204"/>
      <c r="BUE663" s="204"/>
      <c r="BUF663" s="204"/>
      <c r="BUG663" s="204"/>
      <c r="BUH663" s="204"/>
      <c r="BUI663" s="204"/>
      <c r="BUJ663" s="204"/>
      <c r="BUK663" s="204"/>
      <c r="BUL663" s="204"/>
      <c r="BUM663" s="204"/>
      <c r="BUN663" s="204"/>
      <c r="BUO663" s="204"/>
      <c r="BUP663" s="204"/>
      <c r="BUQ663" s="204"/>
      <c r="BUR663" s="204"/>
      <c r="BUS663" s="204"/>
      <c r="BUT663" s="204"/>
      <c r="BUU663" s="204"/>
      <c r="BUV663" s="204"/>
      <c r="BUW663" s="204"/>
      <c r="BUX663" s="204"/>
      <c r="BUY663" s="204"/>
      <c r="BUZ663" s="204"/>
      <c r="BVA663" s="204"/>
      <c r="BVB663" s="204"/>
      <c r="BVC663" s="204"/>
      <c r="BVD663" s="204"/>
      <c r="BVE663" s="204"/>
      <c r="BVF663" s="204"/>
      <c r="BVG663" s="204"/>
      <c r="BVH663" s="204"/>
      <c r="BVI663" s="204"/>
      <c r="BVJ663" s="204"/>
      <c r="BVK663" s="204"/>
      <c r="BVL663" s="204"/>
      <c r="BVM663" s="204"/>
      <c r="BVN663" s="204"/>
      <c r="BVO663" s="204"/>
      <c r="BVP663" s="204"/>
      <c r="BVQ663" s="204"/>
      <c r="BVR663" s="204"/>
      <c r="BVS663" s="204"/>
      <c r="BVT663" s="204"/>
      <c r="BVU663" s="204"/>
      <c r="BVV663" s="204"/>
      <c r="BVW663" s="204"/>
      <c r="BVX663" s="204"/>
      <c r="BVY663" s="204"/>
      <c r="BVZ663" s="204"/>
      <c r="BWA663" s="204"/>
      <c r="BWB663" s="204"/>
      <c r="BWC663" s="204"/>
      <c r="BWD663" s="204"/>
      <c r="BWE663" s="204"/>
      <c r="BWF663" s="204"/>
      <c r="BWG663" s="204"/>
      <c r="BWH663" s="204"/>
      <c r="BWI663" s="204"/>
      <c r="BWJ663" s="204"/>
      <c r="BWK663" s="204"/>
      <c r="BWL663" s="204"/>
      <c r="BWM663" s="204"/>
      <c r="BWN663" s="204"/>
      <c r="BWO663" s="204"/>
      <c r="BWP663" s="204"/>
      <c r="BWQ663" s="204"/>
      <c r="BWR663" s="204"/>
      <c r="BWS663" s="204"/>
      <c r="BWT663" s="204"/>
      <c r="BWU663" s="204"/>
      <c r="BWV663" s="204"/>
      <c r="BWW663" s="204"/>
      <c r="BWX663" s="204"/>
      <c r="BWY663" s="204"/>
      <c r="BWZ663" s="204"/>
      <c r="BXA663" s="204"/>
      <c r="BXB663" s="204"/>
      <c r="BXC663" s="204"/>
      <c r="BXD663" s="204"/>
      <c r="BXE663" s="204"/>
      <c r="BXF663" s="204"/>
      <c r="BXG663" s="204"/>
      <c r="BXH663" s="204"/>
      <c r="BXI663" s="204"/>
      <c r="BXJ663" s="204"/>
      <c r="BXK663" s="204"/>
      <c r="BXL663" s="204"/>
      <c r="BXM663" s="204"/>
      <c r="BXN663" s="204"/>
      <c r="BXO663" s="204"/>
      <c r="BXP663" s="204"/>
      <c r="BXQ663" s="204"/>
      <c r="BXR663" s="204"/>
      <c r="BXS663" s="204"/>
      <c r="BXT663" s="204"/>
      <c r="BXU663" s="204"/>
      <c r="BXV663" s="204"/>
      <c r="BXW663" s="204"/>
      <c r="BXX663" s="204"/>
      <c r="BXY663" s="204"/>
      <c r="BXZ663" s="204"/>
      <c r="BYA663" s="204"/>
      <c r="BYB663" s="204"/>
      <c r="BYC663" s="204"/>
      <c r="BYD663" s="204"/>
      <c r="BYE663" s="204"/>
      <c r="BYF663" s="204"/>
      <c r="BYG663" s="204"/>
      <c r="BYH663" s="204"/>
      <c r="BYI663" s="204"/>
      <c r="BYJ663" s="204"/>
      <c r="BYK663" s="204"/>
      <c r="BYL663" s="204"/>
      <c r="BYM663" s="204"/>
      <c r="BYN663" s="204"/>
      <c r="BYO663" s="204"/>
      <c r="BYP663" s="204"/>
      <c r="BYQ663" s="204"/>
      <c r="BYR663" s="204"/>
      <c r="BYS663" s="204"/>
      <c r="BYT663" s="204"/>
      <c r="BYU663" s="204"/>
      <c r="BYV663" s="204"/>
      <c r="BYW663" s="204"/>
      <c r="BYX663" s="204"/>
      <c r="BYY663" s="204"/>
      <c r="BYZ663" s="204"/>
      <c r="BZA663" s="204"/>
      <c r="BZB663" s="204"/>
      <c r="BZC663" s="204"/>
      <c r="BZD663" s="204"/>
      <c r="BZE663" s="204"/>
      <c r="BZF663" s="204"/>
      <c r="BZG663" s="204"/>
      <c r="BZH663" s="204"/>
      <c r="BZI663" s="204"/>
      <c r="BZJ663" s="204"/>
      <c r="BZK663" s="204"/>
      <c r="BZL663" s="204"/>
      <c r="BZM663" s="204"/>
      <c r="BZN663" s="204"/>
      <c r="BZO663" s="204"/>
      <c r="BZP663" s="204"/>
      <c r="BZQ663" s="204"/>
      <c r="BZR663" s="204"/>
      <c r="BZS663" s="204"/>
      <c r="BZT663" s="204"/>
      <c r="BZU663" s="204"/>
      <c r="BZV663" s="204"/>
      <c r="BZW663" s="204"/>
      <c r="BZX663" s="204"/>
      <c r="BZY663" s="204"/>
      <c r="BZZ663" s="204"/>
      <c r="CAA663" s="204"/>
      <c r="CAB663" s="204"/>
      <c r="CAC663" s="204"/>
      <c r="CAD663" s="204"/>
      <c r="CAE663" s="204"/>
      <c r="CAF663" s="204"/>
      <c r="CAG663" s="204"/>
      <c r="CAH663" s="204"/>
      <c r="CAI663" s="204"/>
      <c r="CAJ663" s="204"/>
      <c r="CAK663" s="204"/>
      <c r="CAL663" s="204"/>
      <c r="CAM663" s="204"/>
      <c r="CAN663" s="204"/>
      <c r="CAO663" s="204"/>
      <c r="CAP663" s="204"/>
      <c r="CAQ663" s="204"/>
      <c r="CAR663" s="204"/>
      <c r="CAS663" s="204"/>
      <c r="CAT663" s="204"/>
      <c r="CAU663" s="204"/>
      <c r="CAV663" s="204"/>
      <c r="CAW663" s="204"/>
      <c r="CAX663" s="204"/>
      <c r="CAY663" s="204"/>
      <c r="CAZ663" s="204"/>
      <c r="CBA663" s="204"/>
      <c r="CBB663" s="204"/>
      <c r="CBC663" s="204"/>
      <c r="CBD663" s="204"/>
      <c r="CBE663" s="204"/>
      <c r="CBF663" s="204"/>
      <c r="CBG663" s="204"/>
      <c r="CBH663" s="204"/>
      <c r="CBI663" s="204"/>
      <c r="CBJ663" s="204"/>
      <c r="CBK663" s="204"/>
      <c r="CBL663" s="204"/>
      <c r="CBM663" s="204"/>
      <c r="CBN663" s="204"/>
      <c r="CBO663" s="204"/>
      <c r="CBP663" s="204"/>
      <c r="CBQ663" s="204"/>
      <c r="CBR663" s="204"/>
      <c r="CBS663" s="204"/>
      <c r="CBT663" s="204"/>
      <c r="CBU663" s="204"/>
      <c r="CBV663" s="204"/>
      <c r="CBW663" s="204"/>
      <c r="CBX663" s="204"/>
      <c r="CBY663" s="204"/>
      <c r="CBZ663" s="204"/>
      <c r="CCA663" s="204"/>
      <c r="CCB663" s="204"/>
      <c r="CCC663" s="204"/>
      <c r="CCD663" s="204"/>
      <c r="CCE663" s="204"/>
      <c r="CCF663" s="204"/>
      <c r="CCG663" s="204"/>
      <c r="CCH663" s="204"/>
      <c r="CCI663" s="204"/>
      <c r="CCJ663" s="204"/>
      <c r="CCK663" s="204"/>
      <c r="CCL663" s="204"/>
      <c r="CCM663" s="204"/>
      <c r="CCN663" s="204"/>
      <c r="CCO663" s="204"/>
      <c r="CCP663" s="204"/>
      <c r="CCQ663" s="204"/>
      <c r="CCR663" s="204"/>
      <c r="CCS663" s="204"/>
      <c r="CCT663" s="204"/>
      <c r="CCU663" s="204"/>
      <c r="CCV663" s="204"/>
      <c r="CCW663" s="204"/>
      <c r="CCX663" s="204"/>
      <c r="CCY663" s="204"/>
      <c r="CCZ663" s="204"/>
      <c r="CDA663" s="204"/>
      <c r="CDB663" s="204"/>
      <c r="CDC663" s="204"/>
      <c r="CDD663" s="204"/>
      <c r="CDE663" s="204"/>
      <c r="CDF663" s="204"/>
      <c r="CDG663" s="204"/>
      <c r="CDH663" s="204"/>
      <c r="CDI663" s="204"/>
      <c r="CDJ663" s="204"/>
      <c r="CDK663" s="204"/>
      <c r="CDL663" s="204"/>
      <c r="CDM663" s="204"/>
      <c r="CDN663" s="204"/>
      <c r="CDO663" s="204"/>
      <c r="CDP663" s="204"/>
      <c r="CDQ663" s="204"/>
      <c r="CDR663" s="204"/>
      <c r="CDS663" s="204"/>
      <c r="CDT663" s="204"/>
      <c r="CDU663" s="204"/>
      <c r="CDV663" s="204"/>
      <c r="CDW663" s="204"/>
      <c r="CDX663" s="204"/>
      <c r="CDY663" s="204"/>
      <c r="CDZ663" s="204"/>
      <c r="CEA663" s="204"/>
      <c r="CEB663" s="204"/>
      <c r="CEC663" s="204"/>
      <c r="CED663" s="204"/>
      <c r="CEE663" s="204"/>
      <c r="CEF663" s="204"/>
      <c r="CEG663" s="204"/>
      <c r="CEH663" s="204"/>
      <c r="CEI663" s="204"/>
      <c r="CEJ663" s="204"/>
      <c r="CEK663" s="204"/>
      <c r="CEL663" s="204"/>
      <c r="CEM663" s="204"/>
      <c r="CEN663" s="204"/>
      <c r="CEO663" s="204"/>
      <c r="CEP663" s="204"/>
      <c r="CEQ663" s="204"/>
      <c r="CER663" s="204"/>
      <c r="CES663" s="204"/>
      <c r="CET663" s="204"/>
      <c r="CEU663" s="204"/>
      <c r="CEV663" s="204"/>
      <c r="CEW663" s="204"/>
      <c r="CEX663" s="204"/>
      <c r="CEY663" s="204"/>
      <c r="CEZ663" s="204"/>
      <c r="CFA663" s="204"/>
      <c r="CFB663" s="204"/>
      <c r="CFC663" s="204"/>
      <c r="CFD663" s="204"/>
      <c r="CFE663" s="204"/>
      <c r="CFF663" s="204"/>
      <c r="CFG663" s="204"/>
      <c r="CFH663" s="204"/>
      <c r="CFI663" s="204"/>
      <c r="CFJ663" s="204"/>
      <c r="CFK663" s="204"/>
      <c r="CFL663" s="204"/>
      <c r="CFM663" s="204"/>
      <c r="CFN663" s="204"/>
      <c r="CFO663" s="204"/>
      <c r="CFP663" s="204"/>
      <c r="CFQ663" s="204"/>
      <c r="CFR663" s="204"/>
      <c r="CFS663" s="204"/>
      <c r="CFT663" s="204"/>
      <c r="CFU663" s="204"/>
      <c r="CFV663" s="204"/>
      <c r="CFW663" s="204"/>
      <c r="CFX663" s="204"/>
      <c r="CFY663" s="204"/>
      <c r="CFZ663" s="204"/>
      <c r="CGA663" s="204"/>
      <c r="CGB663" s="204"/>
      <c r="CGC663" s="204"/>
      <c r="CGD663" s="204"/>
      <c r="CGE663" s="204"/>
      <c r="CGF663" s="204"/>
      <c r="CGG663" s="204"/>
      <c r="CGH663" s="204"/>
      <c r="CGI663" s="204"/>
      <c r="CGJ663" s="204"/>
      <c r="CGK663" s="204"/>
      <c r="CGL663" s="204"/>
      <c r="CGM663" s="204"/>
      <c r="CGN663" s="204"/>
      <c r="CGO663" s="204"/>
      <c r="CGP663" s="204"/>
      <c r="CGQ663" s="204"/>
      <c r="CGR663" s="204"/>
      <c r="CGS663" s="204"/>
      <c r="CGT663" s="204"/>
      <c r="CGU663" s="204"/>
      <c r="CGV663" s="204"/>
      <c r="CGW663" s="204"/>
      <c r="CGX663" s="204"/>
      <c r="CGY663" s="204"/>
      <c r="CGZ663" s="204"/>
      <c r="CHA663" s="204"/>
      <c r="CHB663" s="204"/>
      <c r="CHC663" s="204"/>
      <c r="CHD663" s="204"/>
      <c r="CHE663" s="204"/>
      <c r="CHF663" s="204"/>
      <c r="CHG663" s="204"/>
      <c r="CHH663" s="204"/>
      <c r="CHI663" s="204"/>
      <c r="CHJ663" s="204"/>
      <c r="CHK663" s="204"/>
      <c r="CHL663" s="204"/>
      <c r="CHM663" s="204"/>
      <c r="CHN663" s="204"/>
      <c r="CHO663" s="204"/>
      <c r="CHP663" s="204"/>
      <c r="CHQ663" s="204"/>
      <c r="CHR663" s="204"/>
      <c r="CHS663" s="204"/>
      <c r="CHT663" s="204"/>
      <c r="CHU663" s="204"/>
      <c r="CHV663" s="204"/>
      <c r="CHW663" s="204"/>
      <c r="CHX663" s="204"/>
      <c r="CHY663" s="204"/>
      <c r="CHZ663" s="204"/>
      <c r="CIA663" s="204"/>
      <c r="CIB663" s="204"/>
      <c r="CIC663" s="204"/>
      <c r="CID663" s="204"/>
      <c r="CIE663" s="204"/>
      <c r="CIF663" s="204"/>
      <c r="CIG663" s="204"/>
      <c r="CIH663" s="204"/>
      <c r="CII663" s="204"/>
      <c r="CIJ663" s="204"/>
      <c r="CIK663" s="204"/>
      <c r="CIL663" s="204"/>
      <c r="CIM663" s="204"/>
      <c r="CIN663" s="204"/>
      <c r="CIO663" s="204"/>
      <c r="CIP663" s="204"/>
      <c r="CIQ663" s="204"/>
      <c r="CIR663" s="204"/>
      <c r="CIS663" s="204"/>
      <c r="CIT663" s="204"/>
      <c r="CIU663" s="204"/>
      <c r="CIV663" s="204"/>
      <c r="CIW663" s="204"/>
      <c r="CIX663" s="204"/>
      <c r="CIY663" s="204"/>
      <c r="CIZ663" s="204"/>
      <c r="CJA663" s="204"/>
      <c r="CJB663" s="204"/>
      <c r="CJC663" s="204"/>
      <c r="CJD663" s="204"/>
      <c r="CJE663" s="204"/>
      <c r="CJF663" s="204"/>
      <c r="CJG663" s="204"/>
      <c r="CJH663" s="204"/>
      <c r="CJI663" s="204"/>
      <c r="CJJ663" s="204"/>
      <c r="CJK663" s="204"/>
      <c r="CJL663" s="204"/>
      <c r="CJM663" s="204"/>
      <c r="CJN663" s="204"/>
      <c r="CJO663" s="204"/>
      <c r="CJP663" s="204"/>
      <c r="CJQ663" s="204"/>
      <c r="CJR663" s="204"/>
      <c r="CJS663" s="204"/>
      <c r="CJT663" s="204"/>
      <c r="CJU663" s="204"/>
      <c r="CJV663" s="204"/>
      <c r="CJW663" s="204"/>
      <c r="CJX663" s="204"/>
      <c r="CJY663" s="204"/>
      <c r="CJZ663" s="204"/>
      <c r="CKA663" s="204"/>
      <c r="CKB663" s="204"/>
      <c r="CKC663" s="204"/>
      <c r="CKD663" s="204"/>
      <c r="CKE663" s="204"/>
      <c r="CKF663" s="204"/>
      <c r="CKG663" s="204"/>
      <c r="CKH663" s="204"/>
      <c r="CKI663" s="204"/>
      <c r="CKJ663" s="204"/>
      <c r="CKK663" s="204"/>
      <c r="CKL663" s="204"/>
      <c r="CKM663" s="204"/>
      <c r="CKN663" s="204"/>
      <c r="CKO663" s="204"/>
      <c r="CKP663" s="204"/>
      <c r="CKQ663" s="204"/>
      <c r="CKR663" s="204"/>
      <c r="CKS663" s="204"/>
      <c r="CKT663" s="204"/>
      <c r="CKU663" s="204"/>
      <c r="CKV663" s="204"/>
      <c r="CKW663" s="204"/>
      <c r="CKX663" s="204"/>
      <c r="CKY663" s="204"/>
      <c r="CKZ663" s="204"/>
      <c r="CLA663" s="204"/>
      <c r="CLB663" s="204"/>
      <c r="CLC663" s="204"/>
      <c r="CLD663" s="204"/>
      <c r="CLE663" s="204"/>
      <c r="CLF663" s="204"/>
      <c r="CLG663" s="204"/>
      <c r="CLH663" s="204"/>
      <c r="CLI663" s="204"/>
      <c r="CLJ663" s="204"/>
      <c r="CLK663" s="204"/>
      <c r="CLL663" s="204"/>
      <c r="CLM663" s="204"/>
      <c r="CLN663" s="204"/>
      <c r="CLO663" s="204"/>
      <c r="CLP663" s="204"/>
      <c r="CLQ663" s="204"/>
      <c r="CLR663" s="204"/>
      <c r="CLS663" s="204"/>
      <c r="CLT663" s="204"/>
      <c r="CLU663" s="204"/>
      <c r="CLV663" s="204"/>
      <c r="CLW663" s="204"/>
      <c r="CLX663" s="204"/>
      <c r="CLY663" s="204"/>
      <c r="CLZ663" s="204"/>
      <c r="CMA663" s="204"/>
      <c r="CMB663" s="204"/>
      <c r="CMC663" s="204"/>
      <c r="CMD663" s="204"/>
      <c r="CME663" s="204"/>
      <c r="CMF663" s="204"/>
      <c r="CMG663" s="204"/>
      <c r="CMH663" s="204"/>
      <c r="CMI663" s="204"/>
      <c r="CMJ663" s="204"/>
      <c r="CMK663" s="204"/>
      <c r="CML663" s="204"/>
      <c r="CMM663" s="204"/>
      <c r="CMN663" s="204"/>
      <c r="CMO663" s="204"/>
      <c r="CMP663" s="204"/>
      <c r="CMQ663" s="204"/>
      <c r="CMR663" s="204"/>
      <c r="CMS663" s="204"/>
      <c r="CMT663" s="204"/>
      <c r="CMU663" s="204"/>
      <c r="CMV663" s="204"/>
      <c r="CMW663" s="204"/>
      <c r="CMX663" s="204"/>
      <c r="CMY663" s="204"/>
      <c r="CMZ663" s="204"/>
      <c r="CNA663" s="204"/>
      <c r="CNB663" s="204"/>
      <c r="CNC663" s="204"/>
      <c r="CND663" s="204"/>
      <c r="CNE663" s="204"/>
      <c r="CNF663" s="204"/>
      <c r="CNG663" s="204"/>
      <c r="CNH663" s="204"/>
      <c r="CNI663" s="204"/>
      <c r="CNJ663" s="204"/>
      <c r="CNK663" s="204"/>
      <c r="CNL663" s="204"/>
      <c r="CNM663" s="204"/>
      <c r="CNN663" s="204"/>
      <c r="CNO663" s="204"/>
      <c r="CNP663" s="204"/>
      <c r="CNQ663" s="204"/>
      <c r="CNR663" s="204"/>
      <c r="CNS663" s="204"/>
      <c r="CNT663" s="204"/>
      <c r="CNU663" s="204"/>
      <c r="CNV663" s="204"/>
      <c r="CNW663" s="204"/>
      <c r="CNX663" s="204"/>
      <c r="CNY663" s="204"/>
      <c r="CNZ663" s="204"/>
      <c r="COA663" s="204"/>
      <c r="COB663" s="204"/>
      <c r="COC663" s="204"/>
      <c r="COD663" s="204"/>
      <c r="COE663" s="204"/>
      <c r="COF663" s="204"/>
      <c r="COG663" s="204"/>
      <c r="COH663" s="204"/>
      <c r="COI663" s="204"/>
      <c r="COJ663" s="204"/>
      <c r="COK663" s="204"/>
      <c r="COL663" s="204"/>
      <c r="COM663" s="204"/>
      <c r="CON663" s="204"/>
      <c r="COO663" s="204"/>
      <c r="COP663" s="204"/>
      <c r="COQ663" s="204"/>
      <c r="COR663" s="204"/>
      <c r="COS663" s="204"/>
      <c r="COT663" s="204"/>
      <c r="COU663" s="204"/>
      <c r="COV663" s="204"/>
      <c r="COW663" s="204"/>
      <c r="COX663" s="204"/>
      <c r="COY663" s="204"/>
      <c r="COZ663" s="204"/>
      <c r="CPA663" s="204"/>
      <c r="CPB663" s="204"/>
      <c r="CPC663" s="204"/>
      <c r="CPD663" s="204"/>
      <c r="CPE663" s="204"/>
      <c r="CPF663" s="204"/>
      <c r="CPG663" s="204"/>
      <c r="CPH663" s="204"/>
      <c r="CPI663" s="204"/>
      <c r="CPJ663" s="204"/>
      <c r="CPK663" s="204"/>
      <c r="CPL663" s="204"/>
      <c r="CPM663" s="204"/>
      <c r="CPN663" s="204"/>
      <c r="CPO663" s="204"/>
      <c r="CPP663" s="204"/>
      <c r="CPQ663" s="204"/>
      <c r="CPR663" s="204"/>
      <c r="CPS663" s="204"/>
      <c r="CPT663" s="204"/>
      <c r="CPU663" s="204"/>
      <c r="CPV663" s="204"/>
      <c r="CPW663" s="204"/>
      <c r="CPX663" s="204"/>
      <c r="CPY663" s="204"/>
      <c r="CPZ663" s="204"/>
      <c r="CQA663" s="204"/>
      <c r="CQB663" s="204"/>
      <c r="CQC663" s="204"/>
      <c r="CQD663" s="204"/>
      <c r="CQE663" s="204"/>
      <c r="CQF663" s="204"/>
      <c r="CQG663" s="204"/>
      <c r="CQH663" s="204"/>
      <c r="CQI663" s="204"/>
      <c r="CQJ663" s="204"/>
      <c r="CQK663" s="204"/>
      <c r="CQL663" s="204"/>
      <c r="CQM663" s="204"/>
      <c r="CQN663" s="204"/>
      <c r="CQO663" s="204"/>
      <c r="CQP663" s="204"/>
      <c r="CQQ663" s="204"/>
      <c r="CQR663" s="204"/>
      <c r="CQS663" s="204"/>
      <c r="CQT663" s="204"/>
      <c r="CQU663" s="204"/>
      <c r="CQV663" s="204"/>
      <c r="CQW663" s="204"/>
      <c r="CQX663" s="204"/>
      <c r="CQY663" s="204"/>
      <c r="CQZ663" s="204"/>
      <c r="CRA663" s="204"/>
      <c r="CRB663" s="204"/>
      <c r="CRC663" s="204"/>
      <c r="CRD663" s="204"/>
      <c r="CRE663" s="204"/>
      <c r="CRF663" s="204"/>
      <c r="CRG663" s="204"/>
      <c r="CRH663" s="204"/>
      <c r="CRI663" s="204"/>
      <c r="CRJ663" s="204"/>
      <c r="CRK663" s="204"/>
      <c r="CRL663" s="204"/>
      <c r="CRM663" s="204"/>
      <c r="CRN663" s="204"/>
      <c r="CRO663" s="204"/>
      <c r="CRP663" s="204"/>
      <c r="CRQ663" s="204"/>
      <c r="CRR663" s="204"/>
      <c r="CRS663" s="204"/>
      <c r="CRT663" s="204"/>
      <c r="CRU663" s="204"/>
      <c r="CRV663" s="204"/>
      <c r="CRW663" s="204"/>
      <c r="CRX663" s="204"/>
      <c r="CRY663" s="204"/>
      <c r="CRZ663" s="204"/>
      <c r="CSA663" s="204"/>
      <c r="CSB663" s="204"/>
      <c r="CSC663" s="204"/>
      <c r="CSD663" s="204"/>
      <c r="CSE663" s="204"/>
      <c r="CSF663" s="204"/>
      <c r="CSG663" s="204"/>
      <c r="CSH663" s="204"/>
      <c r="CSI663" s="204"/>
      <c r="CSJ663" s="204"/>
      <c r="CSK663" s="204"/>
      <c r="CSL663" s="204"/>
      <c r="CSM663" s="204"/>
      <c r="CSN663" s="204"/>
      <c r="CSO663" s="204"/>
      <c r="CSP663" s="204"/>
      <c r="CSQ663" s="204"/>
      <c r="CSR663" s="204"/>
      <c r="CSS663" s="204"/>
      <c r="CST663" s="204"/>
      <c r="CSU663" s="204"/>
      <c r="CSV663" s="204"/>
      <c r="CSW663" s="204"/>
      <c r="CSX663" s="204"/>
      <c r="CSY663" s="204"/>
      <c r="CSZ663" s="204"/>
      <c r="CTA663" s="204"/>
      <c r="CTB663" s="204"/>
      <c r="CTC663" s="204"/>
      <c r="CTD663" s="204"/>
      <c r="CTE663" s="204"/>
      <c r="CTF663" s="204"/>
      <c r="CTG663" s="204"/>
      <c r="CTH663" s="204"/>
      <c r="CTI663" s="204"/>
      <c r="CTJ663" s="204"/>
      <c r="CTK663" s="204"/>
      <c r="CTL663" s="204"/>
      <c r="CTM663" s="204"/>
      <c r="CTN663" s="204"/>
      <c r="CTO663" s="204"/>
      <c r="CTP663" s="204"/>
      <c r="CTQ663" s="204"/>
      <c r="CTR663" s="204"/>
      <c r="CTS663" s="204"/>
      <c r="CTT663" s="204"/>
      <c r="CTU663" s="204"/>
      <c r="CTV663" s="204"/>
      <c r="CTW663" s="204"/>
      <c r="CTX663" s="204"/>
      <c r="CTY663" s="204"/>
      <c r="CTZ663" s="204"/>
      <c r="CUA663" s="204"/>
      <c r="CUB663" s="204"/>
      <c r="CUC663" s="204"/>
      <c r="CUD663" s="204"/>
      <c r="CUE663" s="204"/>
      <c r="CUF663" s="204"/>
      <c r="CUG663" s="204"/>
      <c r="CUH663" s="204"/>
      <c r="CUI663" s="204"/>
      <c r="CUJ663" s="204"/>
      <c r="CUK663" s="204"/>
      <c r="CUL663" s="204"/>
      <c r="CUM663" s="204"/>
      <c r="CUN663" s="204"/>
      <c r="CUO663" s="204"/>
      <c r="CUP663" s="204"/>
      <c r="CUQ663" s="204"/>
      <c r="CUR663" s="204"/>
      <c r="CUS663" s="204"/>
      <c r="CUT663" s="204"/>
      <c r="CUU663" s="204"/>
      <c r="CUV663" s="204"/>
      <c r="CUW663" s="204"/>
      <c r="CUX663" s="204"/>
      <c r="CUY663" s="204"/>
      <c r="CUZ663" s="204"/>
      <c r="CVA663" s="204"/>
      <c r="CVB663" s="204"/>
      <c r="CVC663" s="204"/>
      <c r="CVD663" s="204"/>
      <c r="CVE663" s="204"/>
      <c r="CVF663" s="204"/>
      <c r="CVG663" s="204"/>
      <c r="CVH663" s="204"/>
      <c r="CVI663" s="204"/>
      <c r="CVJ663" s="204"/>
      <c r="CVK663" s="204"/>
      <c r="CVL663" s="204"/>
      <c r="CVM663" s="204"/>
      <c r="CVN663" s="204"/>
      <c r="CVO663" s="204"/>
      <c r="CVP663" s="204"/>
      <c r="CVQ663" s="204"/>
      <c r="CVR663" s="204"/>
      <c r="CVS663" s="204"/>
      <c r="CVT663" s="204"/>
      <c r="CVU663" s="204"/>
      <c r="CVV663" s="204"/>
      <c r="CVW663" s="204"/>
      <c r="CVX663" s="204"/>
      <c r="CVY663" s="204"/>
      <c r="CVZ663" s="204"/>
      <c r="CWA663" s="204"/>
      <c r="CWB663" s="204"/>
      <c r="CWC663" s="204"/>
      <c r="CWD663" s="204"/>
      <c r="CWE663" s="204"/>
      <c r="CWF663" s="204"/>
      <c r="CWG663" s="204"/>
      <c r="CWH663" s="204"/>
      <c r="CWI663" s="204"/>
      <c r="CWJ663" s="204"/>
      <c r="CWK663" s="204"/>
      <c r="CWL663" s="204"/>
      <c r="CWM663" s="204"/>
      <c r="CWN663" s="204"/>
      <c r="CWO663" s="204"/>
      <c r="CWP663" s="204"/>
      <c r="CWQ663" s="204"/>
      <c r="CWR663" s="204"/>
      <c r="CWS663" s="204"/>
      <c r="CWT663" s="204"/>
      <c r="CWU663" s="204"/>
      <c r="CWV663" s="204"/>
      <c r="CWW663" s="204"/>
      <c r="CWX663" s="204"/>
      <c r="CWY663" s="204"/>
      <c r="CWZ663" s="204"/>
      <c r="CXA663" s="204"/>
      <c r="CXB663" s="204"/>
      <c r="CXC663" s="204"/>
      <c r="CXD663" s="204"/>
      <c r="CXE663" s="204"/>
      <c r="CXF663" s="204"/>
      <c r="CXG663" s="204"/>
      <c r="CXH663" s="204"/>
      <c r="CXI663" s="204"/>
      <c r="CXJ663" s="204"/>
      <c r="CXK663" s="204"/>
      <c r="CXL663" s="204"/>
      <c r="CXM663" s="204"/>
      <c r="CXN663" s="204"/>
      <c r="CXO663" s="204"/>
      <c r="CXP663" s="204"/>
      <c r="CXQ663" s="204"/>
      <c r="CXR663" s="204"/>
      <c r="CXS663" s="204"/>
      <c r="CXT663" s="204"/>
      <c r="CXU663" s="204"/>
      <c r="CXV663" s="204"/>
      <c r="CXW663" s="204"/>
      <c r="CXX663" s="204"/>
      <c r="CXY663" s="204"/>
      <c r="CXZ663" s="204"/>
      <c r="CYA663" s="204"/>
      <c r="CYB663" s="204"/>
      <c r="CYC663" s="204"/>
      <c r="CYD663" s="204"/>
      <c r="CYE663" s="204"/>
      <c r="CYF663" s="204"/>
      <c r="CYG663" s="204"/>
      <c r="CYH663" s="204"/>
      <c r="CYI663" s="204"/>
      <c r="CYJ663" s="204"/>
      <c r="CYK663" s="204"/>
      <c r="CYL663" s="204"/>
      <c r="CYM663" s="204"/>
      <c r="CYN663" s="204"/>
      <c r="CYO663" s="204"/>
      <c r="CYP663" s="204"/>
      <c r="CYQ663" s="204"/>
      <c r="CYR663" s="204"/>
      <c r="CYS663" s="204"/>
      <c r="CYT663" s="204"/>
      <c r="CYU663" s="204"/>
      <c r="CYV663" s="204"/>
      <c r="CYW663" s="204"/>
      <c r="CYX663" s="204"/>
      <c r="CYY663" s="204"/>
      <c r="CYZ663" s="204"/>
      <c r="CZA663" s="204"/>
      <c r="CZB663" s="204"/>
      <c r="CZC663" s="204"/>
      <c r="CZD663" s="204"/>
      <c r="CZE663" s="204"/>
      <c r="CZF663" s="204"/>
      <c r="CZG663" s="204"/>
      <c r="CZH663" s="204"/>
      <c r="CZI663" s="204"/>
      <c r="CZJ663" s="204"/>
      <c r="CZK663" s="204"/>
      <c r="CZL663" s="204"/>
      <c r="CZM663" s="204"/>
      <c r="CZN663" s="204"/>
      <c r="CZO663" s="204"/>
      <c r="CZP663" s="204"/>
      <c r="CZQ663" s="204"/>
      <c r="CZR663" s="204"/>
      <c r="CZS663" s="204"/>
      <c r="CZT663" s="204"/>
      <c r="CZU663" s="204"/>
      <c r="CZV663" s="204"/>
      <c r="CZW663" s="204"/>
      <c r="CZX663" s="204"/>
      <c r="CZY663" s="204"/>
      <c r="CZZ663" s="204"/>
      <c r="DAA663" s="204"/>
      <c r="DAB663" s="204"/>
      <c r="DAC663" s="204"/>
      <c r="DAD663" s="204"/>
      <c r="DAE663" s="204"/>
      <c r="DAF663" s="204"/>
      <c r="DAG663" s="204"/>
      <c r="DAH663" s="204"/>
      <c r="DAI663" s="204"/>
      <c r="DAJ663" s="204"/>
      <c r="DAK663" s="204"/>
      <c r="DAL663" s="204"/>
      <c r="DAM663" s="204"/>
      <c r="DAN663" s="204"/>
      <c r="DAO663" s="204"/>
      <c r="DAP663" s="204"/>
      <c r="DAQ663" s="204"/>
      <c r="DAR663" s="204"/>
      <c r="DAS663" s="204"/>
      <c r="DAT663" s="204"/>
      <c r="DAU663" s="204"/>
      <c r="DAV663" s="204"/>
      <c r="DAW663" s="204"/>
      <c r="DAX663" s="204"/>
      <c r="DAY663" s="204"/>
      <c r="DAZ663" s="204"/>
      <c r="DBA663" s="204"/>
      <c r="DBB663" s="204"/>
      <c r="DBC663" s="204"/>
      <c r="DBD663" s="204"/>
      <c r="DBE663" s="204"/>
      <c r="DBF663" s="204"/>
      <c r="DBG663" s="204"/>
      <c r="DBH663" s="204"/>
      <c r="DBI663" s="204"/>
      <c r="DBJ663" s="204"/>
      <c r="DBK663" s="204"/>
      <c r="DBL663" s="204"/>
      <c r="DBM663" s="204"/>
      <c r="DBN663" s="204"/>
      <c r="DBO663" s="204"/>
      <c r="DBP663" s="204"/>
      <c r="DBQ663" s="204"/>
      <c r="DBR663" s="204"/>
      <c r="DBS663" s="204"/>
      <c r="DBT663" s="204"/>
      <c r="DBU663" s="204"/>
      <c r="DBV663" s="204"/>
      <c r="DBW663" s="204"/>
      <c r="DBX663" s="204"/>
      <c r="DBY663" s="204"/>
      <c r="DBZ663" s="204"/>
      <c r="DCA663" s="204"/>
      <c r="DCB663" s="204"/>
      <c r="DCC663" s="204"/>
      <c r="DCD663" s="204"/>
      <c r="DCE663" s="204"/>
      <c r="DCF663" s="204"/>
      <c r="DCG663" s="204"/>
      <c r="DCH663" s="204"/>
      <c r="DCI663" s="204"/>
      <c r="DCJ663" s="204"/>
      <c r="DCK663" s="204"/>
      <c r="DCL663" s="204"/>
      <c r="DCM663" s="204"/>
      <c r="DCN663" s="204"/>
      <c r="DCO663" s="204"/>
      <c r="DCP663" s="204"/>
      <c r="DCQ663" s="204"/>
      <c r="DCR663" s="204"/>
      <c r="DCS663" s="204"/>
      <c r="DCT663" s="204"/>
      <c r="DCU663" s="204"/>
      <c r="DCV663" s="204"/>
      <c r="DCW663" s="204"/>
      <c r="DCX663" s="204"/>
      <c r="DCY663" s="204"/>
      <c r="DCZ663" s="204"/>
      <c r="DDA663" s="204"/>
      <c r="DDB663" s="204"/>
      <c r="DDC663" s="204"/>
      <c r="DDD663" s="204"/>
      <c r="DDE663" s="204"/>
      <c r="DDF663" s="204"/>
      <c r="DDG663" s="204"/>
      <c r="DDH663" s="204"/>
      <c r="DDI663" s="204"/>
      <c r="DDJ663" s="204"/>
      <c r="DDK663" s="204"/>
      <c r="DDL663" s="204"/>
      <c r="DDM663" s="204"/>
      <c r="DDN663" s="204"/>
      <c r="DDO663" s="204"/>
      <c r="DDP663" s="204"/>
      <c r="DDQ663" s="204"/>
      <c r="DDR663" s="204"/>
      <c r="DDS663" s="204"/>
      <c r="DDT663" s="204"/>
      <c r="DDU663" s="204"/>
      <c r="DDV663" s="204"/>
      <c r="DDW663" s="204"/>
      <c r="DDX663" s="204"/>
      <c r="DDY663" s="204"/>
      <c r="DDZ663" s="204"/>
      <c r="DEA663" s="204"/>
      <c r="DEB663" s="204"/>
      <c r="DEC663" s="204"/>
      <c r="DED663" s="204"/>
      <c r="DEE663" s="204"/>
      <c r="DEF663" s="204"/>
      <c r="DEG663" s="204"/>
      <c r="DEH663" s="204"/>
      <c r="DEI663" s="204"/>
      <c r="DEJ663" s="204"/>
      <c r="DEK663" s="204"/>
      <c r="DEL663" s="204"/>
      <c r="DEM663" s="204"/>
      <c r="DEN663" s="204"/>
      <c r="DEO663" s="204"/>
      <c r="DEP663" s="204"/>
      <c r="DEQ663" s="204"/>
      <c r="DER663" s="204"/>
      <c r="DES663" s="204"/>
      <c r="DET663" s="204"/>
      <c r="DEU663" s="204"/>
      <c r="DEV663" s="204"/>
      <c r="DEW663" s="204"/>
      <c r="DEX663" s="204"/>
      <c r="DEY663" s="204"/>
      <c r="DEZ663" s="204"/>
      <c r="DFA663" s="204"/>
      <c r="DFB663" s="204"/>
      <c r="DFC663" s="204"/>
      <c r="DFD663" s="204"/>
      <c r="DFE663" s="204"/>
      <c r="DFF663" s="204"/>
      <c r="DFG663" s="204"/>
      <c r="DFH663" s="204"/>
      <c r="DFI663" s="204"/>
      <c r="DFJ663" s="204"/>
      <c r="DFK663" s="204"/>
      <c r="DFL663" s="204"/>
      <c r="DFM663" s="204"/>
      <c r="DFN663" s="204"/>
      <c r="DFO663" s="204"/>
      <c r="DFP663" s="204"/>
      <c r="DFQ663" s="204"/>
      <c r="DFR663" s="204"/>
      <c r="DFS663" s="204"/>
      <c r="DFT663" s="204"/>
      <c r="DFU663" s="204"/>
      <c r="DFV663" s="204"/>
      <c r="DFW663" s="204"/>
      <c r="DFX663" s="204"/>
      <c r="DFY663" s="204"/>
      <c r="DFZ663" s="204"/>
      <c r="DGA663" s="204"/>
      <c r="DGB663" s="204"/>
      <c r="DGC663" s="204"/>
      <c r="DGD663" s="204"/>
      <c r="DGE663" s="204"/>
      <c r="DGF663" s="204"/>
      <c r="DGG663" s="204"/>
      <c r="DGH663" s="204"/>
      <c r="DGI663" s="204"/>
      <c r="DGJ663" s="204"/>
      <c r="DGK663" s="204"/>
      <c r="DGL663" s="204"/>
      <c r="DGM663" s="204"/>
      <c r="DGN663" s="204"/>
      <c r="DGO663" s="204"/>
      <c r="DGP663" s="204"/>
      <c r="DGQ663" s="204"/>
      <c r="DGR663" s="204"/>
      <c r="DGS663" s="204"/>
      <c r="DGT663" s="204"/>
      <c r="DGU663" s="204"/>
      <c r="DGV663" s="204"/>
      <c r="DGW663" s="204"/>
      <c r="DGX663" s="204"/>
      <c r="DGY663" s="204"/>
      <c r="DGZ663" s="204"/>
      <c r="DHA663" s="204"/>
      <c r="DHB663" s="204"/>
      <c r="DHC663" s="204"/>
      <c r="DHD663" s="204"/>
      <c r="DHE663" s="204"/>
      <c r="DHF663" s="204"/>
      <c r="DHG663" s="204"/>
      <c r="DHH663" s="204"/>
      <c r="DHI663" s="204"/>
      <c r="DHJ663" s="204"/>
      <c r="DHK663" s="204"/>
      <c r="DHL663" s="204"/>
      <c r="DHM663" s="204"/>
      <c r="DHN663" s="204"/>
      <c r="DHO663" s="204"/>
      <c r="DHP663" s="204"/>
      <c r="DHQ663" s="204"/>
      <c r="DHR663" s="204"/>
      <c r="DHS663" s="204"/>
      <c r="DHT663" s="204"/>
      <c r="DHU663" s="204"/>
      <c r="DHV663" s="204"/>
      <c r="DHW663" s="204"/>
      <c r="DHX663" s="204"/>
      <c r="DHY663" s="204"/>
      <c r="DHZ663" s="204"/>
      <c r="DIA663" s="204"/>
      <c r="DIB663" s="204"/>
      <c r="DIC663" s="204"/>
      <c r="DID663" s="204"/>
      <c r="DIE663" s="204"/>
      <c r="DIF663" s="204"/>
      <c r="DIG663" s="204"/>
      <c r="DIH663" s="204"/>
      <c r="DII663" s="204"/>
      <c r="DIJ663" s="204"/>
      <c r="DIK663" s="204"/>
      <c r="DIL663" s="204"/>
      <c r="DIM663" s="204"/>
      <c r="DIN663" s="204"/>
      <c r="DIO663" s="204"/>
      <c r="DIP663" s="204"/>
      <c r="DIQ663" s="204"/>
      <c r="DIR663" s="204"/>
      <c r="DIS663" s="204"/>
      <c r="DIT663" s="204"/>
      <c r="DIU663" s="204"/>
      <c r="DIV663" s="204"/>
      <c r="DIW663" s="204"/>
      <c r="DIX663" s="204"/>
      <c r="DIY663" s="204"/>
      <c r="DIZ663" s="204"/>
      <c r="DJA663" s="204"/>
      <c r="DJB663" s="204"/>
      <c r="DJC663" s="204"/>
      <c r="DJD663" s="204"/>
      <c r="DJE663" s="204"/>
      <c r="DJF663" s="204"/>
      <c r="DJG663" s="204"/>
      <c r="DJH663" s="204"/>
      <c r="DJI663" s="204"/>
      <c r="DJJ663" s="204"/>
      <c r="DJK663" s="204"/>
      <c r="DJL663" s="204"/>
      <c r="DJM663" s="204"/>
      <c r="DJN663" s="204"/>
      <c r="DJO663" s="204"/>
      <c r="DJP663" s="204"/>
      <c r="DJQ663" s="204"/>
      <c r="DJR663" s="204"/>
      <c r="DJS663" s="204"/>
      <c r="DJT663" s="204"/>
      <c r="DJU663" s="204"/>
      <c r="DJV663" s="204"/>
      <c r="DJW663" s="204"/>
      <c r="DJX663" s="204"/>
      <c r="DJY663" s="204"/>
      <c r="DJZ663" s="204"/>
      <c r="DKA663" s="204"/>
      <c r="DKB663" s="204"/>
      <c r="DKC663" s="204"/>
      <c r="DKD663" s="204"/>
      <c r="DKE663" s="204"/>
      <c r="DKF663" s="204"/>
      <c r="DKG663" s="204"/>
      <c r="DKH663" s="204"/>
      <c r="DKI663" s="204"/>
      <c r="DKJ663" s="204"/>
      <c r="DKK663" s="204"/>
      <c r="DKL663" s="204"/>
      <c r="DKM663" s="204"/>
      <c r="DKN663" s="204"/>
      <c r="DKO663" s="204"/>
      <c r="DKP663" s="204"/>
      <c r="DKQ663" s="204"/>
      <c r="DKR663" s="204"/>
      <c r="DKS663" s="204"/>
      <c r="DKT663" s="204"/>
      <c r="DKU663" s="204"/>
      <c r="DKV663" s="204"/>
      <c r="DKW663" s="204"/>
      <c r="DKX663" s="204"/>
      <c r="DKY663" s="204"/>
      <c r="DKZ663" s="204"/>
      <c r="DLA663" s="204"/>
      <c r="DLB663" s="204"/>
      <c r="DLC663" s="204"/>
      <c r="DLD663" s="204"/>
      <c r="DLE663" s="204"/>
      <c r="DLF663" s="204"/>
      <c r="DLG663" s="204"/>
      <c r="DLH663" s="204"/>
      <c r="DLI663" s="204"/>
      <c r="DLJ663" s="204"/>
      <c r="DLK663" s="204"/>
      <c r="DLL663" s="204"/>
      <c r="DLM663" s="204"/>
      <c r="DLN663" s="204"/>
      <c r="DLO663" s="204"/>
      <c r="DLP663" s="204"/>
      <c r="DLQ663" s="204"/>
      <c r="DLR663" s="204"/>
      <c r="DLS663" s="204"/>
      <c r="DLT663" s="204"/>
      <c r="DLU663" s="204"/>
      <c r="DLV663" s="204"/>
      <c r="DLW663" s="204"/>
      <c r="DLX663" s="204"/>
      <c r="DLY663" s="204"/>
      <c r="DLZ663" s="204"/>
      <c r="DMA663" s="204"/>
      <c r="DMB663" s="204"/>
      <c r="DMC663" s="204"/>
      <c r="DMD663" s="204"/>
      <c r="DME663" s="204"/>
      <c r="DMF663" s="204"/>
      <c r="DMG663" s="204"/>
      <c r="DMH663" s="204"/>
      <c r="DMI663" s="204"/>
      <c r="DMJ663" s="204"/>
      <c r="DMK663" s="204"/>
      <c r="DML663" s="204"/>
      <c r="DMM663" s="204"/>
      <c r="DMN663" s="204"/>
      <c r="DMO663" s="204"/>
      <c r="DMP663" s="204"/>
      <c r="DMQ663" s="204"/>
      <c r="DMR663" s="204"/>
      <c r="DMS663" s="204"/>
      <c r="DMT663" s="204"/>
      <c r="DMU663" s="204"/>
      <c r="DMV663" s="204"/>
      <c r="DMW663" s="204"/>
      <c r="DMX663" s="204"/>
      <c r="DMY663" s="204"/>
      <c r="DMZ663" s="204"/>
      <c r="DNA663" s="204"/>
      <c r="DNB663" s="204"/>
      <c r="DNC663" s="204"/>
      <c r="DND663" s="204"/>
      <c r="DNE663" s="204"/>
      <c r="DNF663" s="204"/>
      <c r="DNG663" s="204"/>
      <c r="DNH663" s="204"/>
      <c r="DNI663" s="204"/>
      <c r="DNJ663" s="204"/>
      <c r="DNK663" s="204"/>
      <c r="DNL663" s="204"/>
      <c r="DNM663" s="204"/>
      <c r="DNN663" s="204"/>
      <c r="DNO663" s="204"/>
      <c r="DNP663" s="204"/>
      <c r="DNQ663" s="204"/>
      <c r="DNR663" s="204"/>
      <c r="DNS663" s="204"/>
      <c r="DNT663" s="204"/>
      <c r="DNU663" s="204"/>
      <c r="DNV663" s="204"/>
      <c r="DNW663" s="204"/>
      <c r="DNX663" s="204"/>
      <c r="DNY663" s="204"/>
      <c r="DNZ663" s="204"/>
      <c r="DOA663" s="204"/>
      <c r="DOB663" s="204"/>
      <c r="DOC663" s="204"/>
      <c r="DOD663" s="204"/>
      <c r="DOE663" s="204"/>
      <c r="DOF663" s="204"/>
      <c r="DOG663" s="204"/>
      <c r="DOH663" s="204"/>
      <c r="DOI663" s="204"/>
      <c r="DOJ663" s="204"/>
      <c r="DOK663" s="204"/>
      <c r="DOL663" s="204"/>
      <c r="DOM663" s="204"/>
      <c r="DON663" s="204"/>
      <c r="DOO663" s="204"/>
      <c r="DOP663" s="204"/>
      <c r="DOQ663" s="204"/>
      <c r="DOR663" s="204"/>
      <c r="DOS663" s="204"/>
      <c r="DOT663" s="204"/>
      <c r="DOU663" s="204"/>
      <c r="DOV663" s="204"/>
      <c r="DOW663" s="204"/>
      <c r="DOX663" s="204"/>
      <c r="DOY663" s="204"/>
      <c r="DOZ663" s="204"/>
      <c r="DPA663" s="204"/>
      <c r="DPB663" s="204"/>
      <c r="DPC663" s="204"/>
      <c r="DPD663" s="204"/>
      <c r="DPE663" s="204"/>
      <c r="DPF663" s="204"/>
      <c r="DPG663" s="204"/>
      <c r="DPH663" s="204"/>
      <c r="DPI663" s="204"/>
      <c r="DPJ663" s="204"/>
      <c r="DPK663" s="204"/>
      <c r="DPL663" s="204"/>
      <c r="DPM663" s="204"/>
      <c r="DPN663" s="204"/>
      <c r="DPO663" s="204"/>
      <c r="DPP663" s="204"/>
      <c r="DPQ663" s="204"/>
      <c r="DPR663" s="204"/>
      <c r="DPS663" s="204"/>
      <c r="DPT663" s="204"/>
      <c r="DPU663" s="204"/>
      <c r="DPV663" s="204"/>
      <c r="DPW663" s="204"/>
      <c r="DPX663" s="204"/>
      <c r="DPY663" s="204"/>
      <c r="DPZ663" s="204"/>
      <c r="DQA663" s="204"/>
      <c r="DQB663" s="204"/>
      <c r="DQC663" s="204"/>
      <c r="DQD663" s="204"/>
      <c r="DQE663" s="204"/>
      <c r="DQF663" s="204"/>
      <c r="DQG663" s="204"/>
      <c r="DQH663" s="204"/>
      <c r="DQI663" s="204"/>
      <c r="DQJ663" s="204"/>
      <c r="DQK663" s="204"/>
      <c r="DQL663" s="204"/>
      <c r="DQM663" s="204"/>
      <c r="DQN663" s="204"/>
      <c r="DQO663" s="204"/>
      <c r="DQP663" s="204"/>
      <c r="DQQ663" s="204"/>
      <c r="DQR663" s="204"/>
      <c r="DQS663" s="204"/>
      <c r="DQT663" s="204"/>
      <c r="DQU663" s="204"/>
      <c r="DQV663" s="204"/>
      <c r="DQW663" s="204"/>
      <c r="DQX663" s="204"/>
      <c r="DQY663" s="204"/>
      <c r="DQZ663" s="204"/>
      <c r="DRA663" s="204"/>
      <c r="DRB663" s="204"/>
      <c r="DRC663" s="204"/>
      <c r="DRD663" s="204"/>
      <c r="DRE663" s="204"/>
      <c r="DRF663" s="204"/>
      <c r="DRG663" s="204"/>
      <c r="DRH663" s="204"/>
      <c r="DRI663" s="204"/>
      <c r="DRJ663" s="204"/>
      <c r="DRK663" s="204"/>
      <c r="DRL663" s="204"/>
      <c r="DRM663" s="204"/>
      <c r="DRN663" s="204"/>
      <c r="DRO663" s="204"/>
      <c r="DRP663" s="204"/>
      <c r="DRQ663" s="204"/>
      <c r="DRR663" s="204"/>
      <c r="DRS663" s="204"/>
      <c r="DRT663" s="204"/>
      <c r="DRU663" s="204"/>
      <c r="DRV663" s="204"/>
      <c r="DRW663" s="204"/>
      <c r="DRX663" s="204"/>
      <c r="DRY663" s="204"/>
      <c r="DRZ663" s="204"/>
      <c r="DSA663" s="204"/>
      <c r="DSB663" s="204"/>
      <c r="DSC663" s="204"/>
      <c r="DSD663" s="204"/>
      <c r="DSE663" s="204"/>
      <c r="DSF663" s="204"/>
      <c r="DSG663" s="204"/>
      <c r="DSH663" s="204"/>
      <c r="DSI663" s="204"/>
      <c r="DSJ663" s="204"/>
      <c r="DSK663" s="204"/>
      <c r="DSL663" s="204"/>
      <c r="DSM663" s="204"/>
      <c r="DSN663" s="204"/>
      <c r="DSO663" s="204"/>
      <c r="DSP663" s="204"/>
      <c r="DSQ663" s="204"/>
      <c r="DSR663" s="204"/>
      <c r="DSS663" s="204"/>
      <c r="DST663" s="204"/>
      <c r="DSU663" s="204"/>
      <c r="DSV663" s="204"/>
      <c r="DSW663" s="204"/>
      <c r="DSX663" s="204"/>
      <c r="DSY663" s="204"/>
      <c r="DSZ663" s="204"/>
      <c r="DTA663" s="204"/>
      <c r="DTB663" s="204"/>
      <c r="DTC663" s="204"/>
      <c r="DTD663" s="204"/>
      <c r="DTE663" s="204"/>
      <c r="DTF663" s="204"/>
      <c r="DTG663" s="204"/>
      <c r="DTH663" s="204"/>
      <c r="DTI663" s="204"/>
      <c r="DTJ663" s="204"/>
      <c r="DTK663" s="204"/>
      <c r="DTL663" s="204"/>
      <c r="DTM663" s="204"/>
      <c r="DTN663" s="204"/>
      <c r="DTO663" s="204"/>
      <c r="DTP663" s="204"/>
      <c r="DTQ663" s="204"/>
      <c r="DTR663" s="204"/>
      <c r="DTS663" s="204"/>
      <c r="DTT663" s="204"/>
      <c r="DTU663" s="204"/>
      <c r="DTV663" s="204"/>
      <c r="DTW663" s="204"/>
      <c r="DTX663" s="204"/>
      <c r="DTY663" s="204"/>
      <c r="DTZ663" s="204"/>
      <c r="DUA663" s="204"/>
      <c r="DUB663" s="204"/>
      <c r="DUC663" s="204"/>
      <c r="DUD663" s="204"/>
      <c r="DUE663" s="204"/>
      <c r="DUF663" s="204"/>
      <c r="DUG663" s="204"/>
      <c r="DUH663" s="204"/>
      <c r="DUI663" s="204"/>
      <c r="DUJ663" s="204"/>
      <c r="DUK663" s="204"/>
      <c r="DUL663" s="204"/>
      <c r="DUM663" s="204"/>
      <c r="DUN663" s="204"/>
      <c r="DUO663" s="204"/>
      <c r="DUP663" s="204"/>
      <c r="DUQ663" s="204"/>
      <c r="DUR663" s="204"/>
      <c r="DUS663" s="204"/>
      <c r="DUT663" s="204"/>
      <c r="DUU663" s="204"/>
      <c r="DUV663" s="204"/>
      <c r="DUW663" s="204"/>
      <c r="DUX663" s="204"/>
      <c r="DUY663" s="204"/>
      <c r="DUZ663" s="204"/>
      <c r="DVA663" s="204"/>
      <c r="DVB663" s="204"/>
      <c r="DVC663" s="204"/>
      <c r="DVD663" s="204"/>
      <c r="DVE663" s="204"/>
      <c r="DVF663" s="204"/>
      <c r="DVG663" s="204"/>
      <c r="DVH663" s="204"/>
      <c r="DVI663" s="204"/>
      <c r="DVJ663" s="204"/>
      <c r="DVK663" s="204"/>
      <c r="DVL663" s="204"/>
      <c r="DVM663" s="204"/>
      <c r="DVN663" s="204"/>
      <c r="DVO663" s="204"/>
      <c r="DVP663" s="204"/>
      <c r="DVQ663" s="204"/>
      <c r="DVR663" s="204"/>
      <c r="DVS663" s="204"/>
      <c r="DVT663" s="204"/>
      <c r="DVU663" s="204"/>
      <c r="DVV663" s="204"/>
      <c r="DVW663" s="204"/>
      <c r="DVX663" s="204"/>
      <c r="DVY663" s="204"/>
      <c r="DVZ663" s="204"/>
      <c r="DWA663" s="204"/>
      <c r="DWB663" s="204"/>
      <c r="DWC663" s="204"/>
      <c r="DWD663" s="204"/>
      <c r="DWE663" s="204"/>
      <c r="DWF663" s="204"/>
      <c r="DWG663" s="204"/>
      <c r="DWH663" s="204"/>
      <c r="DWI663" s="204"/>
      <c r="DWJ663" s="204"/>
      <c r="DWK663" s="204"/>
      <c r="DWL663" s="204"/>
      <c r="DWM663" s="204"/>
      <c r="DWN663" s="204"/>
      <c r="DWO663" s="204"/>
      <c r="DWP663" s="204"/>
      <c r="DWQ663" s="204"/>
      <c r="DWR663" s="204"/>
      <c r="DWS663" s="204"/>
      <c r="DWT663" s="204"/>
      <c r="DWU663" s="204"/>
      <c r="DWV663" s="204"/>
      <c r="DWW663" s="204"/>
      <c r="DWX663" s="204"/>
      <c r="DWY663" s="204"/>
      <c r="DWZ663" s="204"/>
      <c r="DXA663" s="204"/>
      <c r="DXB663" s="204"/>
      <c r="DXC663" s="204"/>
      <c r="DXD663" s="204"/>
      <c r="DXE663" s="204"/>
      <c r="DXF663" s="204"/>
      <c r="DXG663" s="204"/>
      <c r="DXH663" s="204"/>
      <c r="DXI663" s="204"/>
      <c r="DXJ663" s="204"/>
      <c r="DXK663" s="204"/>
      <c r="DXL663" s="204"/>
      <c r="DXM663" s="204"/>
      <c r="DXN663" s="204"/>
      <c r="DXO663" s="204"/>
      <c r="DXP663" s="204"/>
      <c r="DXQ663" s="204"/>
      <c r="DXR663" s="204"/>
      <c r="DXS663" s="204"/>
      <c r="DXT663" s="204"/>
      <c r="DXU663" s="204"/>
      <c r="DXV663" s="204"/>
      <c r="DXW663" s="204"/>
      <c r="DXX663" s="204"/>
      <c r="DXY663" s="204"/>
      <c r="DXZ663" s="204"/>
      <c r="DYA663" s="204"/>
      <c r="DYB663" s="204"/>
      <c r="DYC663" s="204"/>
      <c r="DYD663" s="204"/>
      <c r="DYE663" s="204"/>
      <c r="DYF663" s="204"/>
      <c r="DYG663" s="204"/>
      <c r="DYH663" s="204"/>
      <c r="DYI663" s="204"/>
      <c r="DYJ663" s="204"/>
      <c r="DYK663" s="204"/>
      <c r="DYL663" s="204"/>
      <c r="DYM663" s="204"/>
      <c r="DYN663" s="204"/>
      <c r="DYO663" s="204"/>
      <c r="DYP663" s="204"/>
      <c r="DYQ663" s="204"/>
      <c r="DYR663" s="204"/>
      <c r="DYS663" s="204"/>
      <c r="DYT663" s="204"/>
      <c r="DYU663" s="204"/>
      <c r="DYV663" s="204"/>
      <c r="DYW663" s="204"/>
      <c r="DYX663" s="204"/>
      <c r="DYY663" s="204"/>
      <c r="DYZ663" s="204"/>
      <c r="DZA663" s="204"/>
      <c r="DZB663" s="204"/>
      <c r="DZC663" s="204"/>
      <c r="DZD663" s="204"/>
      <c r="DZE663" s="204"/>
      <c r="DZF663" s="204"/>
      <c r="DZG663" s="204"/>
      <c r="DZH663" s="204"/>
      <c r="DZI663" s="204"/>
      <c r="DZJ663" s="204"/>
      <c r="DZK663" s="204"/>
      <c r="DZL663" s="204"/>
      <c r="DZM663" s="204"/>
      <c r="DZN663" s="204"/>
      <c r="DZO663" s="204"/>
      <c r="DZP663" s="204"/>
      <c r="DZQ663" s="204"/>
      <c r="DZR663" s="204"/>
      <c r="DZS663" s="204"/>
      <c r="DZT663" s="204"/>
      <c r="DZU663" s="204"/>
      <c r="DZV663" s="204"/>
      <c r="DZW663" s="204"/>
      <c r="DZX663" s="204"/>
      <c r="DZY663" s="204"/>
      <c r="DZZ663" s="204"/>
      <c r="EAA663" s="204"/>
      <c r="EAB663" s="204"/>
      <c r="EAC663" s="204"/>
      <c r="EAD663" s="204"/>
      <c r="EAE663" s="204"/>
      <c r="EAF663" s="204"/>
      <c r="EAG663" s="204"/>
      <c r="EAH663" s="204"/>
      <c r="EAI663" s="204"/>
      <c r="EAJ663" s="204"/>
      <c r="EAK663" s="204"/>
      <c r="EAL663" s="204"/>
      <c r="EAM663" s="204"/>
      <c r="EAN663" s="204"/>
      <c r="EAO663" s="204"/>
      <c r="EAP663" s="204"/>
      <c r="EAQ663" s="204"/>
      <c r="EAR663" s="204"/>
      <c r="EAS663" s="204"/>
      <c r="EAT663" s="204"/>
      <c r="EAU663" s="204"/>
      <c r="EAV663" s="204"/>
      <c r="EAW663" s="204"/>
      <c r="EAX663" s="204"/>
      <c r="EAY663" s="204"/>
      <c r="EAZ663" s="204"/>
      <c r="EBA663" s="204"/>
      <c r="EBB663" s="204"/>
      <c r="EBC663" s="204"/>
      <c r="EBD663" s="204"/>
      <c r="EBE663" s="204"/>
      <c r="EBF663" s="204"/>
      <c r="EBG663" s="204"/>
      <c r="EBH663" s="204"/>
      <c r="EBI663" s="204"/>
      <c r="EBJ663" s="204"/>
      <c r="EBK663" s="204"/>
      <c r="EBL663" s="204"/>
      <c r="EBM663" s="204"/>
      <c r="EBN663" s="204"/>
      <c r="EBO663" s="204"/>
      <c r="EBP663" s="204"/>
      <c r="EBQ663" s="204"/>
      <c r="EBR663" s="204"/>
      <c r="EBS663" s="204"/>
      <c r="EBT663" s="204"/>
      <c r="EBU663" s="204"/>
      <c r="EBV663" s="204"/>
      <c r="EBW663" s="204"/>
      <c r="EBX663" s="204"/>
      <c r="EBY663" s="204"/>
      <c r="EBZ663" s="204"/>
      <c r="ECA663" s="204"/>
      <c r="ECB663" s="204"/>
      <c r="ECC663" s="204"/>
      <c r="ECD663" s="204"/>
      <c r="ECE663" s="204"/>
      <c r="ECF663" s="204"/>
      <c r="ECG663" s="204"/>
      <c r="ECH663" s="204"/>
      <c r="ECI663" s="204"/>
      <c r="ECJ663" s="204"/>
      <c r="ECK663" s="204"/>
      <c r="ECL663" s="204"/>
      <c r="ECM663" s="204"/>
      <c r="ECN663" s="204"/>
      <c r="ECO663" s="204"/>
      <c r="ECP663" s="204"/>
      <c r="ECQ663" s="204"/>
      <c r="ECR663" s="204"/>
      <c r="ECS663" s="204"/>
      <c r="ECT663" s="204"/>
      <c r="ECU663" s="204"/>
      <c r="ECV663" s="204"/>
      <c r="ECW663" s="204"/>
      <c r="ECX663" s="204"/>
      <c r="ECY663" s="204"/>
      <c r="ECZ663" s="204"/>
      <c r="EDA663" s="204"/>
      <c r="EDB663" s="204"/>
      <c r="EDC663" s="204"/>
      <c r="EDD663" s="204"/>
      <c r="EDE663" s="204"/>
      <c r="EDF663" s="204"/>
      <c r="EDG663" s="204"/>
      <c r="EDH663" s="204"/>
      <c r="EDI663" s="204"/>
      <c r="EDJ663" s="204"/>
      <c r="EDK663" s="204"/>
      <c r="EDL663" s="204"/>
      <c r="EDM663" s="204"/>
      <c r="EDN663" s="204"/>
      <c r="EDO663" s="204"/>
      <c r="EDP663" s="204"/>
      <c r="EDQ663" s="204"/>
      <c r="EDR663" s="204"/>
      <c r="EDS663" s="204"/>
      <c r="EDT663" s="204"/>
      <c r="EDU663" s="204"/>
      <c r="EDV663" s="204"/>
      <c r="EDW663" s="204"/>
      <c r="EDX663" s="204"/>
      <c r="EDY663" s="204"/>
      <c r="EDZ663" s="204"/>
      <c r="EEA663" s="204"/>
      <c r="EEB663" s="204"/>
      <c r="EEC663" s="204"/>
      <c r="EED663" s="204"/>
      <c r="EEE663" s="204"/>
      <c r="EEF663" s="204"/>
      <c r="EEG663" s="204"/>
      <c r="EEH663" s="204"/>
      <c r="EEI663" s="204"/>
      <c r="EEJ663" s="204"/>
      <c r="EEK663" s="204"/>
      <c r="EEL663" s="204"/>
      <c r="EEM663" s="204"/>
      <c r="EEN663" s="204"/>
      <c r="EEO663" s="204"/>
      <c r="EEP663" s="204"/>
      <c r="EEQ663" s="204"/>
      <c r="EER663" s="204"/>
      <c r="EES663" s="204"/>
      <c r="EET663" s="204"/>
      <c r="EEU663" s="204"/>
      <c r="EEV663" s="204"/>
      <c r="EEW663" s="204"/>
      <c r="EEX663" s="204"/>
      <c r="EEY663" s="204"/>
      <c r="EEZ663" s="204"/>
      <c r="EFA663" s="204"/>
      <c r="EFB663" s="204"/>
      <c r="EFC663" s="204"/>
      <c r="EFD663" s="204"/>
      <c r="EFE663" s="204"/>
      <c r="EFF663" s="204"/>
      <c r="EFG663" s="204"/>
      <c r="EFH663" s="204"/>
      <c r="EFI663" s="204"/>
      <c r="EFJ663" s="204"/>
      <c r="EFK663" s="204"/>
      <c r="EFL663" s="204"/>
      <c r="EFM663" s="204"/>
      <c r="EFN663" s="204"/>
      <c r="EFO663" s="204"/>
      <c r="EFP663" s="204"/>
      <c r="EFQ663" s="204"/>
      <c r="EFR663" s="204"/>
      <c r="EFS663" s="204"/>
      <c r="EFT663" s="204"/>
      <c r="EFU663" s="204"/>
      <c r="EFV663" s="204"/>
      <c r="EFW663" s="204"/>
      <c r="EFX663" s="204"/>
      <c r="EFY663" s="204"/>
      <c r="EFZ663" s="204"/>
      <c r="EGA663" s="204"/>
      <c r="EGB663" s="204"/>
      <c r="EGC663" s="204"/>
      <c r="EGD663" s="204"/>
      <c r="EGE663" s="204"/>
      <c r="EGF663" s="204"/>
      <c r="EGG663" s="204"/>
      <c r="EGH663" s="204"/>
      <c r="EGI663" s="204"/>
      <c r="EGJ663" s="204"/>
      <c r="EGK663" s="204"/>
      <c r="EGL663" s="204"/>
      <c r="EGM663" s="204"/>
      <c r="EGN663" s="204"/>
      <c r="EGO663" s="204"/>
      <c r="EGP663" s="204"/>
      <c r="EGQ663" s="204"/>
      <c r="EGR663" s="204"/>
      <c r="EGS663" s="204"/>
      <c r="EGT663" s="204"/>
      <c r="EGU663" s="204"/>
      <c r="EGV663" s="204"/>
      <c r="EGW663" s="204"/>
      <c r="EGX663" s="204"/>
      <c r="EGY663" s="204"/>
      <c r="EGZ663" s="204"/>
      <c r="EHA663" s="204"/>
      <c r="EHB663" s="204"/>
      <c r="EHC663" s="204"/>
      <c r="EHD663" s="204"/>
      <c r="EHE663" s="204"/>
      <c r="EHF663" s="204"/>
      <c r="EHG663" s="204"/>
      <c r="EHH663" s="204"/>
      <c r="EHI663" s="204"/>
      <c r="EHJ663" s="204"/>
      <c r="EHK663" s="204"/>
      <c r="EHL663" s="204"/>
      <c r="EHM663" s="204"/>
      <c r="EHN663" s="204"/>
      <c r="EHO663" s="204"/>
      <c r="EHP663" s="204"/>
      <c r="EHQ663" s="204"/>
      <c r="EHR663" s="204"/>
      <c r="EHS663" s="204"/>
      <c r="EHT663" s="204"/>
      <c r="EHU663" s="204"/>
      <c r="EHV663" s="204"/>
      <c r="EHW663" s="204"/>
      <c r="EHX663" s="204"/>
      <c r="EHY663" s="204"/>
      <c r="EHZ663" s="204"/>
      <c r="EIA663" s="204"/>
      <c r="EIB663" s="204"/>
      <c r="EIC663" s="204"/>
      <c r="EID663" s="204"/>
      <c r="EIE663" s="204"/>
      <c r="EIF663" s="204"/>
      <c r="EIG663" s="204"/>
      <c r="EIH663" s="204"/>
      <c r="EII663" s="204"/>
      <c r="EIJ663" s="204"/>
      <c r="EIK663" s="204"/>
      <c r="EIL663" s="204"/>
      <c r="EIM663" s="204"/>
      <c r="EIN663" s="204"/>
      <c r="EIO663" s="204"/>
      <c r="EIP663" s="204"/>
      <c r="EIQ663" s="204"/>
      <c r="EIR663" s="204"/>
      <c r="EIS663" s="204"/>
      <c r="EIT663" s="204"/>
      <c r="EIU663" s="204"/>
      <c r="EIV663" s="204"/>
      <c r="EIW663" s="204"/>
      <c r="EIX663" s="204"/>
      <c r="EIY663" s="204"/>
      <c r="EIZ663" s="204"/>
      <c r="EJA663" s="204"/>
      <c r="EJB663" s="204"/>
      <c r="EJC663" s="204"/>
      <c r="EJD663" s="204"/>
      <c r="EJE663" s="204"/>
      <c r="EJF663" s="204"/>
      <c r="EJG663" s="204"/>
      <c r="EJH663" s="204"/>
      <c r="EJI663" s="204"/>
      <c r="EJJ663" s="204"/>
      <c r="EJK663" s="204"/>
      <c r="EJL663" s="204"/>
      <c r="EJM663" s="204"/>
      <c r="EJN663" s="204"/>
      <c r="EJO663" s="204"/>
      <c r="EJP663" s="204"/>
      <c r="EJQ663" s="204"/>
      <c r="EJR663" s="204"/>
      <c r="EJS663" s="204"/>
      <c r="EJT663" s="204"/>
      <c r="EJU663" s="204"/>
      <c r="EJV663" s="204"/>
      <c r="EJW663" s="204"/>
      <c r="EJX663" s="204"/>
      <c r="EJY663" s="204"/>
      <c r="EJZ663" s="204"/>
      <c r="EKA663" s="204"/>
      <c r="EKB663" s="204"/>
      <c r="EKC663" s="204"/>
      <c r="EKD663" s="204"/>
      <c r="EKE663" s="204"/>
      <c r="EKF663" s="204"/>
      <c r="EKG663" s="204"/>
      <c r="EKH663" s="204"/>
      <c r="EKI663" s="204"/>
      <c r="EKJ663" s="204"/>
      <c r="EKK663" s="204"/>
      <c r="EKL663" s="204"/>
      <c r="EKM663" s="204"/>
      <c r="EKN663" s="204"/>
      <c r="EKO663" s="204"/>
      <c r="EKP663" s="204"/>
      <c r="EKQ663" s="204"/>
      <c r="EKR663" s="204"/>
      <c r="EKS663" s="204"/>
      <c r="EKT663" s="204"/>
      <c r="EKU663" s="204"/>
      <c r="EKV663" s="204"/>
      <c r="EKW663" s="204"/>
      <c r="EKX663" s="204"/>
      <c r="EKY663" s="204"/>
      <c r="EKZ663" s="204"/>
      <c r="ELA663" s="204"/>
      <c r="ELB663" s="204"/>
      <c r="ELC663" s="204"/>
      <c r="ELD663" s="204"/>
      <c r="ELE663" s="204"/>
      <c r="ELF663" s="204"/>
      <c r="ELG663" s="204"/>
      <c r="ELH663" s="204"/>
      <c r="ELI663" s="204"/>
      <c r="ELJ663" s="204"/>
      <c r="ELK663" s="204"/>
      <c r="ELL663" s="204"/>
      <c r="ELM663" s="204"/>
      <c r="ELN663" s="204"/>
      <c r="ELO663" s="204"/>
      <c r="ELP663" s="204"/>
      <c r="ELQ663" s="204"/>
      <c r="ELR663" s="204"/>
      <c r="ELS663" s="204"/>
      <c r="ELT663" s="204"/>
      <c r="ELU663" s="204"/>
      <c r="ELV663" s="204"/>
      <c r="ELW663" s="204"/>
      <c r="ELX663" s="204"/>
      <c r="ELY663" s="204"/>
      <c r="ELZ663" s="204"/>
      <c r="EMA663" s="204"/>
      <c r="EMB663" s="204"/>
      <c r="EMC663" s="204"/>
      <c r="EMD663" s="204"/>
      <c r="EME663" s="204"/>
      <c r="EMF663" s="204"/>
      <c r="EMG663" s="204"/>
      <c r="EMH663" s="204"/>
      <c r="EMI663" s="204"/>
      <c r="EMJ663" s="204"/>
      <c r="EMK663" s="204"/>
      <c r="EML663" s="204"/>
      <c r="EMM663" s="204"/>
      <c r="EMN663" s="204"/>
      <c r="EMO663" s="204"/>
      <c r="EMP663" s="204"/>
      <c r="EMQ663" s="204"/>
      <c r="EMR663" s="204"/>
      <c r="EMS663" s="204"/>
      <c r="EMT663" s="204"/>
      <c r="EMU663" s="204"/>
      <c r="EMV663" s="204"/>
      <c r="EMW663" s="204"/>
      <c r="EMX663" s="204"/>
      <c r="EMY663" s="204"/>
      <c r="EMZ663" s="204"/>
      <c r="ENA663" s="204"/>
      <c r="ENB663" s="204"/>
      <c r="ENC663" s="204"/>
      <c r="END663" s="204"/>
      <c r="ENE663" s="204"/>
      <c r="ENF663" s="204"/>
      <c r="ENG663" s="204"/>
      <c r="ENH663" s="204"/>
      <c r="ENI663" s="204"/>
      <c r="ENJ663" s="204"/>
      <c r="ENK663" s="204"/>
      <c r="ENL663" s="204"/>
      <c r="ENM663" s="204"/>
      <c r="ENN663" s="204"/>
      <c r="ENO663" s="204"/>
      <c r="ENP663" s="204"/>
      <c r="ENQ663" s="204"/>
      <c r="ENR663" s="204"/>
      <c r="ENS663" s="204"/>
      <c r="ENT663" s="204"/>
      <c r="ENU663" s="204"/>
      <c r="ENV663" s="204"/>
      <c r="ENW663" s="204"/>
      <c r="ENX663" s="204"/>
      <c r="ENY663" s="204"/>
      <c r="ENZ663" s="204"/>
      <c r="EOA663" s="204"/>
      <c r="EOB663" s="204"/>
      <c r="EOC663" s="204"/>
      <c r="EOD663" s="204"/>
      <c r="EOE663" s="204"/>
      <c r="EOF663" s="204"/>
      <c r="EOG663" s="204"/>
      <c r="EOH663" s="204"/>
      <c r="EOI663" s="204"/>
      <c r="EOJ663" s="204"/>
      <c r="EOK663" s="204"/>
      <c r="EOL663" s="204"/>
      <c r="EOM663" s="204"/>
      <c r="EON663" s="204"/>
      <c r="EOO663" s="204"/>
      <c r="EOP663" s="204"/>
      <c r="EOQ663" s="204"/>
      <c r="EOR663" s="204"/>
      <c r="EOS663" s="204"/>
      <c r="EOT663" s="204"/>
      <c r="EOU663" s="204"/>
      <c r="EOV663" s="204"/>
      <c r="EOW663" s="204"/>
      <c r="EOX663" s="204"/>
      <c r="EOY663" s="204"/>
      <c r="EOZ663" s="204"/>
      <c r="EPA663" s="204"/>
      <c r="EPB663" s="204"/>
      <c r="EPC663" s="204"/>
      <c r="EPD663" s="204"/>
      <c r="EPE663" s="204"/>
      <c r="EPF663" s="204"/>
      <c r="EPG663" s="204"/>
      <c r="EPH663" s="204"/>
      <c r="EPI663" s="204"/>
      <c r="EPJ663" s="204"/>
      <c r="EPK663" s="204"/>
      <c r="EPL663" s="204"/>
      <c r="EPM663" s="204"/>
      <c r="EPN663" s="204"/>
      <c r="EPO663" s="204"/>
      <c r="EPP663" s="204"/>
      <c r="EPQ663" s="204"/>
      <c r="EPR663" s="204"/>
      <c r="EPS663" s="204"/>
      <c r="EPT663" s="204"/>
      <c r="EPU663" s="204"/>
      <c r="EPV663" s="204"/>
      <c r="EPW663" s="204"/>
      <c r="EPX663" s="204"/>
      <c r="EPY663" s="204"/>
      <c r="EPZ663" s="204"/>
      <c r="EQA663" s="204"/>
      <c r="EQB663" s="204"/>
      <c r="EQC663" s="204"/>
      <c r="EQD663" s="204"/>
      <c r="EQE663" s="204"/>
      <c r="EQF663" s="204"/>
      <c r="EQG663" s="204"/>
      <c r="EQH663" s="204"/>
      <c r="EQI663" s="204"/>
      <c r="EQJ663" s="204"/>
      <c r="EQK663" s="204"/>
      <c r="EQL663" s="204"/>
      <c r="EQM663" s="204"/>
      <c r="EQN663" s="204"/>
      <c r="EQO663" s="204"/>
      <c r="EQP663" s="204"/>
      <c r="EQQ663" s="204"/>
      <c r="EQR663" s="204"/>
      <c r="EQS663" s="204"/>
      <c r="EQT663" s="204"/>
      <c r="EQU663" s="204"/>
      <c r="EQV663" s="204"/>
      <c r="EQW663" s="204"/>
      <c r="EQX663" s="204"/>
      <c r="EQY663" s="204"/>
      <c r="EQZ663" s="204"/>
      <c r="ERA663" s="204"/>
      <c r="ERB663" s="204"/>
      <c r="ERC663" s="204"/>
      <c r="ERD663" s="204"/>
      <c r="ERE663" s="204"/>
      <c r="ERF663" s="204"/>
      <c r="ERG663" s="204"/>
      <c r="ERH663" s="204"/>
      <c r="ERI663" s="204"/>
      <c r="ERJ663" s="204"/>
      <c r="ERK663" s="204"/>
      <c r="ERL663" s="204"/>
      <c r="ERM663" s="204"/>
      <c r="ERN663" s="204"/>
      <c r="ERO663" s="204"/>
      <c r="ERP663" s="204"/>
      <c r="ERQ663" s="204"/>
      <c r="ERR663" s="204"/>
      <c r="ERS663" s="204"/>
      <c r="ERT663" s="204"/>
      <c r="ERU663" s="204"/>
      <c r="ERV663" s="204"/>
      <c r="ERW663" s="204"/>
      <c r="ERX663" s="204"/>
      <c r="ERY663" s="204"/>
      <c r="ERZ663" s="204"/>
      <c r="ESA663" s="204"/>
      <c r="ESB663" s="204"/>
      <c r="ESC663" s="204"/>
      <c r="ESD663" s="204"/>
      <c r="ESE663" s="204"/>
      <c r="ESF663" s="204"/>
      <c r="ESG663" s="204"/>
      <c r="ESH663" s="204"/>
      <c r="ESI663" s="204"/>
      <c r="ESJ663" s="204"/>
      <c r="ESK663" s="204"/>
      <c r="ESL663" s="204"/>
      <c r="ESM663" s="204"/>
      <c r="ESN663" s="204"/>
      <c r="ESO663" s="204"/>
      <c r="ESP663" s="204"/>
      <c r="ESQ663" s="204"/>
      <c r="ESR663" s="204"/>
      <c r="ESS663" s="204"/>
      <c r="EST663" s="204"/>
      <c r="ESU663" s="204"/>
      <c r="ESV663" s="204"/>
      <c r="ESW663" s="204"/>
      <c r="ESX663" s="204"/>
      <c r="ESY663" s="204"/>
      <c r="ESZ663" s="204"/>
      <c r="ETA663" s="204"/>
      <c r="ETB663" s="204"/>
      <c r="ETC663" s="204"/>
      <c r="ETD663" s="204"/>
      <c r="ETE663" s="204"/>
      <c r="ETF663" s="204"/>
      <c r="ETG663" s="204"/>
      <c r="ETH663" s="204"/>
      <c r="ETI663" s="204"/>
      <c r="ETJ663" s="204"/>
      <c r="ETK663" s="204"/>
      <c r="ETL663" s="204"/>
      <c r="ETM663" s="204"/>
      <c r="ETN663" s="204"/>
      <c r="ETO663" s="204"/>
      <c r="ETP663" s="204"/>
      <c r="ETQ663" s="204"/>
      <c r="ETR663" s="204"/>
      <c r="ETS663" s="204"/>
      <c r="ETT663" s="204"/>
      <c r="ETU663" s="204"/>
      <c r="ETV663" s="204"/>
      <c r="ETW663" s="204"/>
      <c r="ETX663" s="204"/>
      <c r="ETY663" s="204"/>
      <c r="ETZ663" s="204"/>
      <c r="EUA663" s="204"/>
      <c r="EUB663" s="204"/>
      <c r="EUC663" s="204"/>
      <c r="EUD663" s="204"/>
      <c r="EUE663" s="204"/>
      <c r="EUF663" s="204"/>
      <c r="EUG663" s="204"/>
      <c r="EUH663" s="204"/>
      <c r="EUI663" s="204"/>
      <c r="EUJ663" s="204"/>
      <c r="EUK663" s="204"/>
      <c r="EUL663" s="204"/>
      <c r="EUM663" s="204"/>
      <c r="EUN663" s="204"/>
      <c r="EUO663" s="204"/>
      <c r="EUP663" s="204"/>
      <c r="EUQ663" s="204"/>
      <c r="EUR663" s="204"/>
      <c r="EUS663" s="204"/>
      <c r="EUT663" s="204"/>
      <c r="EUU663" s="204"/>
      <c r="EUV663" s="204"/>
      <c r="EUW663" s="204"/>
      <c r="EUX663" s="204"/>
      <c r="EUY663" s="204"/>
      <c r="EUZ663" s="204"/>
      <c r="EVA663" s="204"/>
      <c r="EVB663" s="204"/>
      <c r="EVC663" s="204"/>
      <c r="EVD663" s="204"/>
      <c r="EVE663" s="204"/>
      <c r="EVF663" s="204"/>
      <c r="EVG663" s="204"/>
      <c r="EVH663" s="204"/>
      <c r="EVI663" s="204"/>
      <c r="EVJ663" s="204"/>
      <c r="EVK663" s="204"/>
      <c r="EVL663" s="204"/>
      <c r="EVM663" s="204"/>
      <c r="EVN663" s="204"/>
      <c r="EVO663" s="204"/>
      <c r="EVP663" s="204"/>
      <c r="EVQ663" s="204"/>
      <c r="EVR663" s="204"/>
      <c r="EVS663" s="204"/>
      <c r="EVT663" s="204"/>
      <c r="EVU663" s="204"/>
      <c r="EVV663" s="204"/>
      <c r="EVW663" s="204"/>
      <c r="EVX663" s="204"/>
      <c r="EVY663" s="204"/>
      <c r="EVZ663" s="204"/>
      <c r="EWA663" s="204"/>
      <c r="EWB663" s="204"/>
      <c r="EWC663" s="204"/>
      <c r="EWD663" s="204"/>
      <c r="EWE663" s="204"/>
      <c r="EWF663" s="204"/>
      <c r="EWG663" s="204"/>
      <c r="EWH663" s="204"/>
      <c r="EWI663" s="204"/>
      <c r="EWJ663" s="204"/>
      <c r="EWK663" s="204"/>
      <c r="EWL663" s="204"/>
      <c r="EWM663" s="204"/>
      <c r="EWN663" s="204"/>
      <c r="EWO663" s="204"/>
      <c r="EWP663" s="204"/>
      <c r="EWQ663" s="204"/>
      <c r="EWR663" s="204"/>
      <c r="EWS663" s="204"/>
      <c r="EWT663" s="204"/>
      <c r="EWU663" s="204"/>
      <c r="EWV663" s="204"/>
      <c r="EWW663" s="204"/>
      <c r="EWX663" s="204"/>
      <c r="EWY663" s="204"/>
      <c r="EWZ663" s="204"/>
      <c r="EXA663" s="204"/>
      <c r="EXB663" s="204"/>
      <c r="EXC663" s="204"/>
      <c r="EXD663" s="204"/>
      <c r="EXE663" s="204"/>
      <c r="EXF663" s="204"/>
      <c r="EXG663" s="204"/>
      <c r="EXH663" s="204"/>
      <c r="EXI663" s="204"/>
      <c r="EXJ663" s="204"/>
      <c r="EXK663" s="204"/>
      <c r="EXL663" s="204"/>
      <c r="EXM663" s="204"/>
      <c r="EXN663" s="204"/>
      <c r="EXO663" s="204"/>
      <c r="EXP663" s="204"/>
      <c r="EXQ663" s="204"/>
      <c r="EXR663" s="204"/>
      <c r="EXS663" s="204"/>
      <c r="EXT663" s="204"/>
      <c r="EXU663" s="204"/>
      <c r="EXV663" s="204"/>
      <c r="EXW663" s="204"/>
      <c r="EXX663" s="204"/>
      <c r="EXY663" s="204"/>
      <c r="EXZ663" s="204"/>
      <c r="EYA663" s="204"/>
      <c r="EYB663" s="204"/>
      <c r="EYC663" s="204"/>
      <c r="EYD663" s="204"/>
      <c r="EYE663" s="204"/>
      <c r="EYF663" s="204"/>
      <c r="EYG663" s="204"/>
      <c r="EYH663" s="204"/>
      <c r="EYI663" s="204"/>
      <c r="EYJ663" s="204"/>
      <c r="EYK663" s="204"/>
      <c r="EYL663" s="204"/>
      <c r="EYM663" s="204"/>
      <c r="EYN663" s="204"/>
      <c r="EYO663" s="204"/>
      <c r="EYP663" s="204"/>
      <c r="EYQ663" s="204"/>
      <c r="EYR663" s="204"/>
      <c r="EYS663" s="204"/>
      <c r="EYT663" s="204"/>
      <c r="EYU663" s="204"/>
      <c r="EYV663" s="204"/>
      <c r="EYW663" s="204"/>
      <c r="EYX663" s="204"/>
      <c r="EYY663" s="204"/>
      <c r="EYZ663" s="204"/>
      <c r="EZA663" s="204"/>
      <c r="EZB663" s="204"/>
      <c r="EZC663" s="204"/>
      <c r="EZD663" s="204"/>
      <c r="EZE663" s="204"/>
      <c r="EZF663" s="204"/>
      <c r="EZG663" s="204"/>
      <c r="EZH663" s="204"/>
      <c r="EZI663" s="204"/>
      <c r="EZJ663" s="204"/>
      <c r="EZK663" s="204"/>
      <c r="EZL663" s="204"/>
      <c r="EZM663" s="204"/>
      <c r="EZN663" s="204"/>
      <c r="EZO663" s="204"/>
      <c r="EZP663" s="204"/>
      <c r="EZQ663" s="204"/>
      <c r="EZR663" s="204"/>
      <c r="EZS663" s="204"/>
      <c r="EZT663" s="204"/>
      <c r="EZU663" s="204"/>
      <c r="EZV663" s="204"/>
      <c r="EZW663" s="204"/>
      <c r="EZX663" s="204"/>
      <c r="EZY663" s="204"/>
      <c r="EZZ663" s="204"/>
      <c r="FAA663" s="204"/>
      <c r="FAB663" s="204"/>
      <c r="FAC663" s="204"/>
      <c r="FAD663" s="204"/>
      <c r="FAE663" s="204"/>
      <c r="FAF663" s="204"/>
      <c r="FAG663" s="204"/>
      <c r="FAH663" s="204"/>
      <c r="FAI663" s="204"/>
      <c r="FAJ663" s="204"/>
      <c r="FAK663" s="204"/>
      <c r="FAL663" s="204"/>
      <c r="FAM663" s="204"/>
      <c r="FAN663" s="204"/>
      <c r="FAO663" s="204"/>
      <c r="FAP663" s="204"/>
      <c r="FAQ663" s="204"/>
      <c r="FAR663" s="204"/>
      <c r="FAS663" s="204"/>
      <c r="FAT663" s="204"/>
      <c r="FAU663" s="204"/>
      <c r="FAV663" s="204"/>
      <c r="FAW663" s="204"/>
      <c r="FAX663" s="204"/>
      <c r="FAY663" s="204"/>
      <c r="FAZ663" s="204"/>
      <c r="FBA663" s="204"/>
      <c r="FBB663" s="204"/>
      <c r="FBC663" s="204"/>
      <c r="FBD663" s="204"/>
      <c r="FBE663" s="204"/>
      <c r="FBF663" s="204"/>
      <c r="FBG663" s="204"/>
      <c r="FBH663" s="204"/>
      <c r="FBI663" s="204"/>
      <c r="FBJ663" s="204"/>
      <c r="FBK663" s="204"/>
      <c r="FBL663" s="204"/>
      <c r="FBM663" s="204"/>
      <c r="FBN663" s="204"/>
      <c r="FBO663" s="204"/>
      <c r="FBP663" s="204"/>
      <c r="FBQ663" s="204"/>
      <c r="FBR663" s="204"/>
      <c r="FBS663" s="204"/>
      <c r="FBT663" s="204"/>
      <c r="FBU663" s="204"/>
      <c r="FBV663" s="204"/>
      <c r="FBW663" s="204"/>
      <c r="FBX663" s="204"/>
      <c r="FBY663" s="204"/>
      <c r="FBZ663" s="204"/>
      <c r="FCA663" s="204"/>
      <c r="FCB663" s="204"/>
      <c r="FCC663" s="204"/>
      <c r="FCD663" s="204"/>
      <c r="FCE663" s="204"/>
      <c r="FCF663" s="204"/>
      <c r="FCG663" s="204"/>
      <c r="FCH663" s="204"/>
      <c r="FCI663" s="204"/>
      <c r="FCJ663" s="204"/>
      <c r="FCK663" s="204"/>
      <c r="FCL663" s="204"/>
      <c r="FCM663" s="204"/>
      <c r="FCN663" s="204"/>
      <c r="FCO663" s="204"/>
      <c r="FCP663" s="204"/>
      <c r="FCQ663" s="204"/>
      <c r="FCR663" s="204"/>
      <c r="FCS663" s="204"/>
      <c r="FCT663" s="204"/>
      <c r="FCU663" s="204"/>
      <c r="FCV663" s="204"/>
      <c r="FCW663" s="204"/>
      <c r="FCX663" s="204"/>
      <c r="FCY663" s="204"/>
      <c r="FCZ663" s="204"/>
      <c r="FDA663" s="204"/>
      <c r="FDB663" s="204"/>
      <c r="FDC663" s="204"/>
      <c r="FDD663" s="204"/>
      <c r="FDE663" s="204"/>
      <c r="FDF663" s="204"/>
      <c r="FDG663" s="204"/>
      <c r="FDH663" s="204"/>
      <c r="FDI663" s="204"/>
      <c r="FDJ663" s="204"/>
      <c r="FDK663" s="204"/>
      <c r="FDL663" s="204"/>
      <c r="FDM663" s="204"/>
      <c r="FDN663" s="204"/>
      <c r="FDO663" s="204"/>
      <c r="FDP663" s="204"/>
      <c r="FDQ663" s="204"/>
      <c r="FDR663" s="204"/>
      <c r="FDS663" s="204"/>
      <c r="FDT663" s="204"/>
      <c r="FDU663" s="204"/>
      <c r="FDV663" s="204"/>
      <c r="FDW663" s="204"/>
      <c r="FDX663" s="204"/>
      <c r="FDY663" s="204"/>
      <c r="FDZ663" s="204"/>
      <c r="FEA663" s="204"/>
      <c r="FEB663" s="204"/>
      <c r="FEC663" s="204"/>
      <c r="FED663" s="204"/>
      <c r="FEE663" s="204"/>
      <c r="FEF663" s="204"/>
      <c r="FEG663" s="204"/>
      <c r="FEH663" s="204"/>
      <c r="FEI663" s="204"/>
      <c r="FEJ663" s="204"/>
      <c r="FEK663" s="204"/>
      <c r="FEL663" s="204"/>
      <c r="FEM663" s="204"/>
      <c r="FEN663" s="204"/>
      <c r="FEO663" s="204"/>
      <c r="FEP663" s="204"/>
      <c r="FEQ663" s="204"/>
      <c r="FER663" s="204"/>
      <c r="FES663" s="204"/>
      <c r="FET663" s="204"/>
      <c r="FEU663" s="204"/>
      <c r="FEV663" s="204"/>
      <c r="FEW663" s="204"/>
      <c r="FEX663" s="204"/>
      <c r="FEY663" s="204"/>
      <c r="FEZ663" s="204"/>
      <c r="FFA663" s="204"/>
      <c r="FFB663" s="204"/>
      <c r="FFC663" s="204"/>
      <c r="FFD663" s="204"/>
      <c r="FFE663" s="204"/>
      <c r="FFF663" s="204"/>
      <c r="FFG663" s="204"/>
      <c r="FFH663" s="204"/>
      <c r="FFI663" s="204"/>
      <c r="FFJ663" s="204"/>
      <c r="FFK663" s="204"/>
      <c r="FFL663" s="204"/>
      <c r="FFM663" s="204"/>
      <c r="FFN663" s="204"/>
      <c r="FFO663" s="204"/>
      <c r="FFP663" s="204"/>
      <c r="FFQ663" s="204"/>
      <c r="FFR663" s="204"/>
      <c r="FFS663" s="204"/>
      <c r="FFT663" s="204"/>
      <c r="FFU663" s="204"/>
      <c r="FFV663" s="204"/>
      <c r="FFW663" s="204"/>
      <c r="FFX663" s="204"/>
      <c r="FFY663" s="204"/>
      <c r="FFZ663" s="204"/>
      <c r="FGA663" s="204"/>
      <c r="FGB663" s="204"/>
      <c r="FGC663" s="204"/>
      <c r="FGD663" s="204"/>
      <c r="FGE663" s="204"/>
      <c r="FGF663" s="204"/>
      <c r="FGG663" s="204"/>
      <c r="FGH663" s="204"/>
      <c r="FGI663" s="204"/>
      <c r="FGJ663" s="204"/>
      <c r="FGK663" s="204"/>
      <c r="FGL663" s="204"/>
      <c r="FGM663" s="204"/>
      <c r="FGN663" s="204"/>
      <c r="FGO663" s="204"/>
      <c r="FGP663" s="204"/>
      <c r="FGQ663" s="204"/>
      <c r="FGR663" s="204"/>
      <c r="FGS663" s="204"/>
      <c r="FGT663" s="204"/>
      <c r="FGU663" s="204"/>
      <c r="FGV663" s="204"/>
      <c r="FGW663" s="204"/>
      <c r="FGX663" s="204"/>
      <c r="FGY663" s="204"/>
      <c r="FGZ663" s="204"/>
      <c r="FHA663" s="204"/>
      <c r="FHB663" s="204"/>
      <c r="FHC663" s="204"/>
      <c r="FHD663" s="204"/>
      <c r="FHE663" s="204"/>
      <c r="FHF663" s="204"/>
      <c r="FHG663" s="204"/>
      <c r="FHH663" s="204"/>
      <c r="FHI663" s="204"/>
      <c r="FHJ663" s="204"/>
      <c r="FHK663" s="204"/>
      <c r="FHL663" s="204"/>
      <c r="FHM663" s="204"/>
      <c r="FHN663" s="204"/>
      <c r="FHO663" s="204"/>
      <c r="FHP663" s="204"/>
      <c r="FHQ663" s="204"/>
      <c r="FHR663" s="204"/>
      <c r="FHS663" s="204"/>
      <c r="FHT663" s="204"/>
      <c r="FHU663" s="204"/>
      <c r="FHV663" s="204"/>
      <c r="FHW663" s="204"/>
      <c r="FHX663" s="204"/>
      <c r="FHY663" s="204"/>
      <c r="FHZ663" s="204"/>
      <c r="FIA663" s="204"/>
      <c r="FIB663" s="204"/>
      <c r="FIC663" s="204"/>
      <c r="FID663" s="204"/>
      <c r="FIE663" s="204"/>
      <c r="FIF663" s="204"/>
      <c r="FIG663" s="204"/>
      <c r="FIH663" s="204"/>
      <c r="FII663" s="204"/>
      <c r="FIJ663" s="204"/>
      <c r="FIK663" s="204"/>
      <c r="FIL663" s="204"/>
      <c r="FIM663" s="204"/>
      <c r="FIN663" s="204"/>
      <c r="FIO663" s="204"/>
      <c r="FIP663" s="204"/>
      <c r="FIQ663" s="204"/>
      <c r="FIR663" s="204"/>
      <c r="FIS663" s="204"/>
      <c r="FIT663" s="204"/>
      <c r="FIU663" s="204"/>
      <c r="FIV663" s="204"/>
      <c r="FIW663" s="204"/>
      <c r="FIX663" s="204"/>
      <c r="FIY663" s="204"/>
      <c r="FIZ663" s="204"/>
      <c r="FJA663" s="204"/>
      <c r="FJB663" s="204"/>
      <c r="FJC663" s="204"/>
      <c r="FJD663" s="204"/>
      <c r="FJE663" s="204"/>
      <c r="FJF663" s="204"/>
      <c r="FJG663" s="204"/>
      <c r="FJH663" s="204"/>
      <c r="FJI663" s="204"/>
      <c r="FJJ663" s="204"/>
      <c r="FJK663" s="204"/>
      <c r="FJL663" s="204"/>
      <c r="FJM663" s="204"/>
      <c r="FJN663" s="204"/>
      <c r="FJO663" s="204"/>
      <c r="FJP663" s="204"/>
      <c r="FJQ663" s="204"/>
      <c r="FJR663" s="204"/>
      <c r="FJS663" s="204"/>
      <c r="FJT663" s="204"/>
      <c r="FJU663" s="204"/>
      <c r="FJV663" s="204"/>
      <c r="FJW663" s="204"/>
      <c r="FJX663" s="204"/>
      <c r="FJY663" s="204"/>
      <c r="FJZ663" s="204"/>
      <c r="FKA663" s="204"/>
      <c r="FKB663" s="204"/>
      <c r="FKC663" s="204"/>
      <c r="FKD663" s="204"/>
      <c r="FKE663" s="204"/>
      <c r="FKF663" s="204"/>
      <c r="FKG663" s="204"/>
      <c r="FKH663" s="204"/>
      <c r="FKI663" s="204"/>
      <c r="FKJ663" s="204"/>
      <c r="FKK663" s="204"/>
      <c r="FKL663" s="204"/>
      <c r="FKM663" s="204"/>
      <c r="FKN663" s="204"/>
      <c r="FKO663" s="204"/>
      <c r="FKP663" s="204"/>
      <c r="FKQ663" s="204"/>
      <c r="FKR663" s="204"/>
      <c r="FKS663" s="204"/>
      <c r="FKT663" s="204"/>
      <c r="FKU663" s="204"/>
      <c r="FKV663" s="204"/>
      <c r="FKW663" s="204"/>
      <c r="FKX663" s="204"/>
      <c r="FKY663" s="204"/>
      <c r="FKZ663" s="204"/>
      <c r="FLA663" s="204"/>
      <c r="FLB663" s="204"/>
      <c r="FLC663" s="204"/>
      <c r="FLD663" s="204"/>
      <c r="FLE663" s="204"/>
      <c r="FLF663" s="204"/>
      <c r="FLG663" s="204"/>
      <c r="FLH663" s="204"/>
      <c r="FLI663" s="204"/>
      <c r="FLJ663" s="204"/>
      <c r="FLK663" s="204"/>
      <c r="FLL663" s="204"/>
      <c r="FLM663" s="204"/>
      <c r="FLN663" s="204"/>
      <c r="FLO663" s="204"/>
      <c r="FLP663" s="204"/>
      <c r="FLQ663" s="204"/>
      <c r="FLR663" s="204"/>
      <c r="FLS663" s="204"/>
      <c r="FLT663" s="204"/>
      <c r="FLU663" s="204"/>
      <c r="FLV663" s="204"/>
      <c r="FLW663" s="204"/>
      <c r="FLX663" s="204"/>
      <c r="FLY663" s="204"/>
      <c r="FLZ663" s="204"/>
      <c r="FMA663" s="204"/>
      <c r="FMB663" s="204"/>
      <c r="FMC663" s="204"/>
      <c r="FMD663" s="204"/>
      <c r="FME663" s="204"/>
      <c r="FMF663" s="204"/>
      <c r="FMG663" s="204"/>
      <c r="FMH663" s="204"/>
      <c r="FMI663" s="204"/>
      <c r="FMJ663" s="204"/>
      <c r="FMK663" s="204"/>
      <c r="FML663" s="204"/>
      <c r="FMM663" s="204"/>
      <c r="FMN663" s="204"/>
      <c r="FMO663" s="204"/>
      <c r="FMP663" s="204"/>
      <c r="FMQ663" s="204"/>
      <c r="FMR663" s="204"/>
      <c r="FMS663" s="204"/>
      <c r="FMT663" s="204"/>
      <c r="FMU663" s="204"/>
      <c r="FMV663" s="204"/>
      <c r="FMW663" s="204"/>
      <c r="FMX663" s="204"/>
      <c r="FMY663" s="204"/>
      <c r="FMZ663" s="204"/>
      <c r="FNA663" s="204"/>
      <c r="FNB663" s="204"/>
      <c r="FNC663" s="204"/>
      <c r="FND663" s="204"/>
      <c r="FNE663" s="204"/>
      <c r="FNF663" s="204"/>
      <c r="FNG663" s="204"/>
      <c r="FNH663" s="204"/>
      <c r="FNI663" s="204"/>
      <c r="FNJ663" s="204"/>
      <c r="FNK663" s="204"/>
      <c r="FNL663" s="204"/>
      <c r="FNM663" s="204"/>
      <c r="FNN663" s="204"/>
      <c r="FNO663" s="204"/>
      <c r="FNP663" s="204"/>
      <c r="FNQ663" s="204"/>
      <c r="FNR663" s="204"/>
      <c r="FNS663" s="204"/>
      <c r="FNT663" s="204"/>
      <c r="FNU663" s="204"/>
      <c r="FNV663" s="204"/>
      <c r="FNW663" s="204"/>
      <c r="FNX663" s="204"/>
      <c r="FNY663" s="204"/>
      <c r="FNZ663" s="204"/>
      <c r="FOA663" s="204"/>
      <c r="FOB663" s="204"/>
      <c r="FOC663" s="204"/>
      <c r="FOD663" s="204"/>
      <c r="FOE663" s="204"/>
      <c r="FOF663" s="204"/>
      <c r="FOG663" s="204"/>
      <c r="FOH663" s="204"/>
      <c r="FOI663" s="204"/>
      <c r="FOJ663" s="204"/>
      <c r="FOK663" s="204"/>
      <c r="FOL663" s="204"/>
      <c r="FOM663" s="204"/>
      <c r="FON663" s="204"/>
      <c r="FOO663" s="204"/>
      <c r="FOP663" s="204"/>
      <c r="FOQ663" s="204"/>
      <c r="FOR663" s="204"/>
      <c r="FOS663" s="204"/>
      <c r="FOT663" s="204"/>
      <c r="FOU663" s="204"/>
      <c r="FOV663" s="204"/>
      <c r="FOW663" s="204"/>
      <c r="FOX663" s="204"/>
      <c r="FOY663" s="204"/>
      <c r="FOZ663" s="204"/>
      <c r="FPA663" s="204"/>
      <c r="FPB663" s="204"/>
      <c r="FPC663" s="204"/>
      <c r="FPD663" s="204"/>
      <c r="FPE663" s="204"/>
      <c r="FPF663" s="204"/>
      <c r="FPG663" s="204"/>
      <c r="FPH663" s="204"/>
      <c r="FPI663" s="204"/>
      <c r="FPJ663" s="204"/>
      <c r="FPK663" s="204"/>
      <c r="FPL663" s="204"/>
      <c r="FPM663" s="204"/>
      <c r="FPN663" s="204"/>
      <c r="FPO663" s="204"/>
      <c r="FPP663" s="204"/>
      <c r="FPQ663" s="204"/>
      <c r="FPR663" s="204"/>
      <c r="FPS663" s="204"/>
      <c r="FPT663" s="204"/>
      <c r="FPU663" s="204"/>
      <c r="FPV663" s="204"/>
      <c r="FPW663" s="204"/>
      <c r="FPX663" s="204"/>
      <c r="FPY663" s="204"/>
      <c r="FPZ663" s="204"/>
      <c r="FQA663" s="204"/>
      <c r="FQB663" s="204"/>
      <c r="FQC663" s="204"/>
      <c r="FQD663" s="204"/>
      <c r="FQE663" s="204"/>
      <c r="FQF663" s="204"/>
      <c r="FQG663" s="204"/>
      <c r="FQH663" s="204"/>
      <c r="FQI663" s="204"/>
      <c r="FQJ663" s="204"/>
      <c r="FQK663" s="204"/>
      <c r="FQL663" s="204"/>
      <c r="FQM663" s="204"/>
      <c r="FQN663" s="204"/>
      <c r="FQO663" s="204"/>
      <c r="FQP663" s="204"/>
      <c r="FQQ663" s="204"/>
      <c r="FQR663" s="204"/>
      <c r="FQS663" s="204"/>
      <c r="FQT663" s="204"/>
      <c r="FQU663" s="204"/>
      <c r="FQV663" s="204"/>
      <c r="FQW663" s="204"/>
      <c r="FQX663" s="204"/>
      <c r="FQY663" s="204"/>
      <c r="FQZ663" s="204"/>
      <c r="FRA663" s="204"/>
      <c r="FRB663" s="204"/>
      <c r="FRC663" s="204"/>
      <c r="FRD663" s="204"/>
      <c r="FRE663" s="204"/>
      <c r="FRF663" s="204"/>
      <c r="FRG663" s="204"/>
      <c r="FRH663" s="204"/>
      <c r="FRI663" s="204"/>
      <c r="FRJ663" s="204"/>
      <c r="FRK663" s="204"/>
      <c r="FRL663" s="204"/>
      <c r="FRM663" s="204"/>
      <c r="FRN663" s="204"/>
      <c r="FRO663" s="204"/>
      <c r="FRP663" s="204"/>
      <c r="FRQ663" s="204"/>
      <c r="FRR663" s="204"/>
      <c r="FRS663" s="204"/>
      <c r="FRT663" s="204"/>
      <c r="FRU663" s="204"/>
      <c r="FRV663" s="204"/>
      <c r="FRW663" s="204"/>
      <c r="FRX663" s="204"/>
      <c r="FRY663" s="204"/>
      <c r="FRZ663" s="204"/>
      <c r="FSA663" s="204"/>
      <c r="FSB663" s="204"/>
      <c r="FSC663" s="204"/>
      <c r="FSD663" s="204"/>
      <c r="FSE663" s="204"/>
      <c r="FSF663" s="204"/>
      <c r="FSG663" s="204"/>
      <c r="FSH663" s="204"/>
      <c r="FSI663" s="204"/>
      <c r="FSJ663" s="204"/>
      <c r="FSK663" s="204"/>
      <c r="FSL663" s="204"/>
      <c r="FSM663" s="204"/>
      <c r="FSN663" s="204"/>
      <c r="FSO663" s="204"/>
      <c r="FSP663" s="204"/>
      <c r="FSQ663" s="204"/>
      <c r="FSR663" s="204"/>
      <c r="FSS663" s="204"/>
      <c r="FST663" s="204"/>
      <c r="FSU663" s="204"/>
      <c r="FSV663" s="204"/>
      <c r="FSW663" s="204"/>
      <c r="FSX663" s="204"/>
      <c r="FSY663" s="204"/>
      <c r="FSZ663" s="204"/>
      <c r="FTA663" s="204"/>
      <c r="FTB663" s="204"/>
      <c r="FTC663" s="204"/>
      <c r="FTD663" s="204"/>
      <c r="FTE663" s="204"/>
      <c r="FTF663" s="204"/>
      <c r="FTG663" s="204"/>
      <c r="FTH663" s="204"/>
      <c r="FTI663" s="204"/>
      <c r="FTJ663" s="204"/>
      <c r="FTK663" s="204"/>
      <c r="FTL663" s="204"/>
      <c r="FTM663" s="204"/>
      <c r="FTN663" s="204"/>
      <c r="FTO663" s="204"/>
      <c r="FTP663" s="204"/>
      <c r="FTQ663" s="204"/>
      <c r="FTR663" s="204"/>
      <c r="FTS663" s="204"/>
      <c r="FTT663" s="204"/>
      <c r="FTU663" s="204"/>
      <c r="FTV663" s="204"/>
      <c r="FTW663" s="204"/>
      <c r="FTX663" s="204"/>
      <c r="FTY663" s="204"/>
      <c r="FTZ663" s="204"/>
      <c r="FUA663" s="204"/>
      <c r="FUB663" s="204"/>
      <c r="FUC663" s="204"/>
      <c r="FUD663" s="204"/>
      <c r="FUE663" s="204"/>
      <c r="FUF663" s="204"/>
      <c r="FUG663" s="204"/>
      <c r="FUH663" s="204"/>
      <c r="FUI663" s="204"/>
      <c r="FUJ663" s="204"/>
      <c r="FUK663" s="204"/>
      <c r="FUL663" s="204"/>
      <c r="FUM663" s="204"/>
      <c r="FUN663" s="204"/>
      <c r="FUO663" s="204"/>
      <c r="FUP663" s="204"/>
      <c r="FUQ663" s="204"/>
      <c r="FUR663" s="204"/>
      <c r="FUS663" s="204"/>
      <c r="FUT663" s="204"/>
      <c r="FUU663" s="204"/>
      <c r="FUV663" s="204"/>
      <c r="FUW663" s="204"/>
      <c r="FUX663" s="204"/>
      <c r="FUY663" s="204"/>
      <c r="FUZ663" s="204"/>
      <c r="FVA663" s="204"/>
      <c r="FVB663" s="204"/>
      <c r="FVC663" s="204"/>
      <c r="FVD663" s="204"/>
      <c r="FVE663" s="204"/>
      <c r="FVF663" s="204"/>
      <c r="FVG663" s="204"/>
      <c r="FVH663" s="204"/>
      <c r="FVI663" s="204"/>
      <c r="FVJ663" s="204"/>
      <c r="FVK663" s="204"/>
      <c r="FVL663" s="204"/>
      <c r="FVM663" s="204"/>
      <c r="FVN663" s="204"/>
      <c r="FVO663" s="204"/>
      <c r="FVP663" s="204"/>
      <c r="FVQ663" s="204"/>
      <c r="FVR663" s="204"/>
      <c r="FVS663" s="204"/>
      <c r="FVT663" s="204"/>
      <c r="FVU663" s="204"/>
      <c r="FVV663" s="204"/>
      <c r="FVW663" s="204"/>
      <c r="FVX663" s="204"/>
      <c r="FVY663" s="204"/>
      <c r="FVZ663" s="204"/>
      <c r="FWA663" s="204"/>
      <c r="FWB663" s="204"/>
      <c r="FWC663" s="204"/>
      <c r="FWD663" s="204"/>
      <c r="FWE663" s="204"/>
      <c r="FWF663" s="204"/>
      <c r="FWG663" s="204"/>
      <c r="FWH663" s="204"/>
      <c r="FWI663" s="204"/>
      <c r="FWJ663" s="204"/>
      <c r="FWK663" s="204"/>
      <c r="FWL663" s="204"/>
      <c r="FWM663" s="204"/>
      <c r="FWN663" s="204"/>
      <c r="FWO663" s="204"/>
      <c r="FWP663" s="204"/>
      <c r="FWQ663" s="204"/>
      <c r="FWR663" s="204"/>
      <c r="FWS663" s="204"/>
      <c r="FWT663" s="204"/>
      <c r="FWU663" s="204"/>
      <c r="FWV663" s="204"/>
      <c r="FWW663" s="204"/>
      <c r="FWX663" s="204"/>
      <c r="FWY663" s="204"/>
      <c r="FWZ663" s="204"/>
      <c r="FXA663" s="204"/>
      <c r="FXB663" s="204"/>
      <c r="FXC663" s="204"/>
      <c r="FXD663" s="204"/>
      <c r="FXE663" s="204"/>
      <c r="FXF663" s="204"/>
      <c r="FXG663" s="204"/>
      <c r="FXH663" s="204"/>
      <c r="FXI663" s="204"/>
      <c r="FXJ663" s="204"/>
      <c r="FXK663" s="204"/>
      <c r="FXL663" s="204"/>
      <c r="FXM663" s="204"/>
      <c r="FXN663" s="204"/>
      <c r="FXO663" s="204"/>
      <c r="FXP663" s="204"/>
      <c r="FXQ663" s="204"/>
      <c r="FXR663" s="204"/>
      <c r="FXS663" s="204"/>
      <c r="FXT663" s="204"/>
      <c r="FXU663" s="204"/>
      <c r="FXV663" s="204"/>
      <c r="FXW663" s="204"/>
      <c r="FXX663" s="204"/>
      <c r="FXY663" s="204"/>
      <c r="FXZ663" s="204"/>
      <c r="FYA663" s="204"/>
      <c r="FYB663" s="204"/>
      <c r="FYC663" s="204"/>
      <c r="FYD663" s="204"/>
      <c r="FYE663" s="204"/>
      <c r="FYF663" s="204"/>
      <c r="FYG663" s="204"/>
      <c r="FYH663" s="204"/>
      <c r="FYI663" s="204"/>
      <c r="FYJ663" s="204"/>
      <c r="FYK663" s="204"/>
      <c r="FYL663" s="204"/>
      <c r="FYM663" s="204"/>
      <c r="FYN663" s="204"/>
      <c r="FYO663" s="204"/>
      <c r="FYP663" s="204"/>
      <c r="FYQ663" s="204"/>
      <c r="FYR663" s="204"/>
      <c r="FYS663" s="204"/>
      <c r="FYT663" s="204"/>
      <c r="FYU663" s="204"/>
      <c r="FYV663" s="204"/>
      <c r="FYW663" s="204"/>
      <c r="FYX663" s="204"/>
      <c r="FYY663" s="204"/>
      <c r="FYZ663" s="204"/>
      <c r="FZA663" s="204"/>
      <c r="FZB663" s="204"/>
      <c r="FZC663" s="204"/>
      <c r="FZD663" s="204"/>
      <c r="FZE663" s="204"/>
      <c r="FZF663" s="204"/>
      <c r="FZG663" s="204"/>
      <c r="FZH663" s="204"/>
      <c r="FZI663" s="204"/>
      <c r="FZJ663" s="204"/>
      <c r="FZK663" s="204"/>
      <c r="FZL663" s="204"/>
      <c r="FZM663" s="204"/>
      <c r="FZN663" s="204"/>
      <c r="FZO663" s="204"/>
      <c r="FZP663" s="204"/>
      <c r="FZQ663" s="204"/>
      <c r="FZR663" s="204"/>
      <c r="FZS663" s="204"/>
      <c r="FZT663" s="204"/>
      <c r="FZU663" s="204"/>
      <c r="FZV663" s="204"/>
      <c r="FZW663" s="204"/>
      <c r="FZX663" s="204"/>
      <c r="FZY663" s="204"/>
      <c r="FZZ663" s="204"/>
      <c r="GAA663" s="204"/>
      <c r="GAB663" s="204"/>
      <c r="GAC663" s="204"/>
      <c r="GAD663" s="204"/>
      <c r="GAE663" s="204"/>
      <c r="GAF663" s="204"/>
      <c r="GAG663" s="204"/>
      <c r="GAH663" s="204"/>
      <c r="GAI663" s="204"/>
      <c r="GAJ663" s="204"/>
      <c r="GAK663" s="204"/>
      <c r="GAL663" s="204"/>
      <c r="GAM663" s="204"/>
      <c r="GAN663" s="204"/>
      <c r="GAO663" s="204"/>
      <c r="GAP663" s="204"/>
      <c r="GAQ663" s="204"/>
      <c r="GAR663" s="204"/>
      <c r="GAS663" s="204"/>
      <c r="GAT663" s="204"/>
      <c r="GAU663" s="204"/>
      <c r="GAV663" s="204"/>
      <c r="GAW663" s="204"/>
      <c r="GAX663" s="204"/>
      <c r="GAY663" s="204"/>
      <c r="GAZ663" s="204"/>
      <c r="GBA663" s="204"/>
      <c r="GBB663" s="204"/>
      <c r="GBC663" s="204"/>
      <c r="GBD663" s="204"/>
      <c r="GBE663" s="204"/>
      <c r="GBF663" s="204"/>
      <c r="GBG663" s="204"/>
      <c r="GBH663" s="204"/>
      <c r="GBI663" s="204"/>
      <c r="GBJ663" s="204"/>
      <c r="GBK663" s="204"/>
      <c r="GBL663" s="204"/>
      <c r="GBM663" s="204"/>
      <c r="GBN663" s="204"/>
      <c r="GBO663" s="204"/>
      <c r="GBP663" s="204"/>
      <c r="GBQ663" s="204"/>
      <c r="GBR663" s="204"/>
      <c r="GBS663" s="204"/>
      <c r="GBT663" s="204"/>
      <c r="GBU663" s="204"/>
      <c r="GBV663" s="204"/>
      <c r="GBW663" s="204"/>
      <c r="GBX663" s="204"/>
      <c r="GBY663" s="204"/>
      <c r="GBZ663" s="204"/>
      <c r="GCA663" s="204"/>
      <c r="GCB663" s="204"/>
      <c r="GCC663" s="204"/>
      <c r="GCD663" s="204"/>
      <c r="GCE663" s="204"/>
      <c r="GCF663" s="204"/>
      <c r="GCG663" s="204"/>
      <c r="GCH663" s="204"/>
      <c r="GCI663" s="204"/>
      <c r="GCJ663" s="204"/>
      <c r="GCK663" s="204"/>
      <c r="GCL663" s="204"/>
      <c r="GCM663" s="204"/>
      <c r="GCN663" s="204"/>
      <c r="GCO663" s="204"/>
      <c r="GCP663" s="204"/>
      <c r="GCQ663" s="204"/>
      <c r="GCR663" s="204"/>
      <c r="GCS663" s="204"/>
      <c r="GCT663" s="204"/>
      <c r="GCU663" s="204"/>
      <c r="GCV663" s="204"/>
      <c r="GCW663" s="204"/>
      <c r="GCX663" s="204"/>
      <c r="GCY663" s="204"/>
      <c r="GCZ663" s="204"/>
      <c r="GDA663" s="204"/>
      <c r="GDB663" s="204"/>
      <c r="GDC663" s="204"/>
      <c r="GDD663" s="204"/>
      <c r="GDE663" s="204"/>
      <c r="GDF663" s="204"/>
      <c r="GDG663" s="204"/>
      <c r="GDH663" s="204"/>
      <c r="GDI663" s="204"/>
      <c r="GDJ663" s="204"/>
      <c r="GDK663" s="204"/>
      <c r="GDL663" s="204"/>
      <c r="GDM663" s="204"/>
      <c r="GDN663" s="204"/>
      <c r="GDO663" s="204"/>
      <c r="GDP663" s="204"/>
      <c r="GDQ663" s="204"/>
      <c r="GDR663" s="204"/>
      <c r="GDS663" s="204"/>
      <c r="GDT663" s="204"/>
      <c r="GDU663" s="204"/>
      <c r="GDV663" s="204"/>
      <c r="GDW663" s="204"/>
      <c r="GDX663" s="204"/>
      <c r="GDY663" s="204"/>
      <c r="GDZ663" s="204"/>
      <c r="GEA663" s="204"/>
      <c r="GEB663" s="204"/>
      <c r="GEC663" s="204"/>
      <c r="GED663" s="204"/>
      <c r="GEE663" s="204"/>
      <c r="GEF663" s="204"/>
      <c r="GEG663" s="204"/>
      <c r="GEH663" s="204"/>
      <c r="GEI663" s="204"/>
      <c r="GEJ663" s="204"/>
      <c r="GEK663" s="204"/>
      <c r="GEL663" s="204"/>
      <c r="GEM663" s="204"/>
      <c r="GEN663" s="204"/>
      <c r="GEO663" s="204"/>
      <c r="GEP663" s="204"/>
      <c r="GEQ663" s="204"/>
      <c r="GER663" s="204"/>
      <c r="GES663" s="204"/>
      <c r="GET663" s="204"/>
      <c r="GEU663" s="204"/>
      <c r="GEV663" s="204"/>
      <c r="GEW663" s="204"/>
      <c r="GEX663" s="204"/>
      <c r="GEY663" s="204"/>
      <c r="GEZ663" s="204"/>
      <c r="GFA663" s="204"/>
      <c r="GFB663" s="204"/>
      <c r="GFC663" s="204"/>
      <c r="GFD663" s="204"/>
      <c r="GFE663" s="204"/>
      <c r="GFF663" s="204"/>
      <c r="GFG663" s="204"/>
      <c r="GFH663" s="204"/>
      <c r="GFI663" s="204"/>
      <c r="GFJ663" s="204"/>
      <c r="GFK663" s="204"/>
      <c r="GFL663" s="204"/>
      <c r="GFM663" s="204"/>
      <c r="GFN663" s="204"/>
      <c r="GFO663" s="204"/>
      <c r="GFP663" s="204"/>
      <c r="GFQ663" s="204"/>
      <c r="GFR663" s="204"/>
      <c r="GFS663" s="204"/>
      <c r="GFT663" s="204"/>
      <c r="GFU663" s="204"/>
      <c r="GFV663" s="204"/>
      <c r="GFW663" s="204"/>
      <c r="GFX663" s="204"/>
      <c r="GFY663" s="204"/>
      <c r="GFZ663" s="204"/>
      <c r="GGA663" s="204"/>
      <c r="GGB663" s="204"/>
      <c r="GGC663" s="204"/>
      <c r="GGD663" s="204"/>
      <c r="GGE663" s="204"/>
      <c r="GGF663" s="204"/>
      <c r="GGG663" s="204"/>
      <c r="GGH663" s="204"/>
      <c r="GGI663" s="204"/>
      <c r="GGJ663" s="204"/>
      <c r="GGK663" s="204"/>
      <c r="GGL663" s="204"/>
      <c r="GGM663" s="204"/>
      <c r="GGN663" s="204"/>
      <c r="GGO663" s="204"/>
      <c r="GGP663" s="204"/>
      <c r="GGQ663" s="204"/>
      <c r="GGR663" s="204"/>
      <c r="GGS663" s="204"/>
      <c r="GGT663" s="204"/>
      <c r="GGU663" s="204"/>
      <c r="GGV663" s="204"/>
      <c r="GGW663" s="204"/>
      <c r="GGX663" s="204"/>
      <c r="GGY663" s="204"/>
      <c r="GGZ663" s="204"/>
      <c r="GHA663" s="204"/>
      <c r="GHB663" s="204"/>
      <c r="GHC663" s="204"/>
      <c r="GHD663" s="204"/>
      <c r="GHE663" s="204"/>
      <c r="GHF663" s="204"/>
      <c r="GHG663" s="204"/>
      <c r="GHH663" s="204"/>
      <c r="GHI663" s="204"/>
      <c r="GHJ663" s="204"/>
      <c r="GHK663" s="204"/>
      <c r="GHL663" s="204"/>
      <c r="GHM663" s="204"/>
      <c r="GHN663" s="204"/>
      <c r="GHO663" s="204"/>
      <c r="GHP663" s="204"/>
      <c r="GHQ663" s="204"/>
      <c r="GHR663" s="204"/>
      <c r="GHS663" s="204"/>
      <c r="GHT663" s="204"/>
      <c r="GHU663" s="204"/>
      <c r="GHV663" s="204"/>
      <c r="GHW663" s="204"/>
      <c r="GHX663" s="204"/>
      <c r="GHY663" s="204"/>
      <c r="GHZ663" s="204"/>
      <c r="GIA663" s="204"/>
      <c r="GIB663" s="204"/>
      <c r="GIC663" s="204"/>
      <c r="GID663" s="204"/>
      <c r="GIE663" s="204"/>
      <c r="GIF663" s="204"/>
      <c r="GIG663" s="204"/>
      <c r="GIH663" s="204"/>
      <c r="GII663" s="204"/>
      <c r="GIJ663" s="204"/>
      <c r="GIK663" s="204"/>
      <c r="GIL663" s="204"/>
      <c r="GIM663" s="204"/>
      <c r="GIN663" s="204"/>
      <c r="GIO663" s="204"/>
      <c r="GIP663" s="204"/>
      <c r="GIQ663" s="204"/>
      <c r="GIR663" s="204"/>
      <c r="GIS663" s="204"/>
      <c r="GIT663" s="204"/>
      <c r="GIU663" s="204"/>
      <c r="GIV663" s="204"/>
      <c r="GIW663" s="204"/>
      <c r="GIX663" s="204"/>
      <c r="GIY663" s="204"/>
      <c r="GIZ663" s="204"/>
      <c r="GJA663" s="204"/>
      <c r="GJB663" s="204"/>
      <c r="GJC663" s="204"/>
      <c r="GJD663" s="204"/>
      <c r="GJE663" s="204"/>
      <c r="GJF663" s="204"/>
      <c r="GJG663" s="204"/>
      <c r="GJH663" s="204"/>
      <c r="GJI663" s="204"/>
      <c r="GJJ663" s="204"/>
      <c r="GJK663" s="204"/>
      <c r="GJL663" s="204"/>
      <c r="GJM663" s="204"/>
      <c r="GJN663" s="204"/>
      <c r="GJO663" s="204"/>
      <c r="GJP663" s="204"/>
      <c r="GJQ663" s="204"/>
      <c r="GJR663" s="204"/>
      <c r="GJS663" s="204"/>
      <c r="GJT663" s="204"/>
      <c r="GJU663" s="204"/>
      <c r="GJV663" s="204"/>
      <c r="GJW663" s="204"/>
      <c r="GJX663" s="204"/>
      <c r="GJY663" s="204"/>
      <c r="GJZ663" s="204"/>
      <c r="GKA663" s="204"/>
      <c r="GKB663" s="204"/>
      <c r="GKC663" s="204"/>
      <c r="GKD663" s="204"/>
      <c r="GKE663" s="204"/>
      <c r="GKF663" s="204"/>
      <c r="GKG663" s="204"/>
      <c r="GKH663" s="204"/>
      <c r="GKI663" s="204"/>
      <c r="GKJ663" s="204"/>
      <c r="GKK663" s="204"/>
      <c r="GKL663" s="204"/>
      <c r="GKM663" s="204"/>
      <c r="GKN663" s="204"/>
      <c r="GKO663" s="204"/>
      <c r="GKP663" s="204"/>
      <c r="GKQ663" s="204"/>
      <c r="GKR663" s="204"/>
      <c r="GKS663" s="204"/>
      <c r="GKT663" s="204"/>
      <c r="GKU663" s="204"/>
      <c r="GKV663" s="204"/>
      <c r="GKW663" s="204"/>
      <c r="GKX663" s="204"/>
      <c r="GKY663" s="204"/>
      <c r="GKZ663" s="204"/>
      <c r="GLA663" s="204"/>
      <c r="GLB663" s="204"/>
      <c r="GLC663" s="204"/>
      <c r="GLD663" s="204"/>
      <c r="GLE663" s="204"/>
      <c r="GLF663" s="204"/>
      <c r="GLG663" s="204"/>
      <c r="GLH663" s="204"/>
      <c r="GLI663" s="204"/>
      <c r="GLJ663" s="204"/>
      <c r="GLK663" s="204"/>
      <c r="GLL663" s="204"/>
      <c r="GLM663" s="204"/>
      <c r="GLN663" s="204"/>
      <c r="GLO663" s="204"/>
      <c r="GLP663" s="204"/>
      <c r="GLQ663" s="204"/>
      <c r="GLR663" s="204"/>
      <c r="GLS663" s="204"/>
      <c r="GLT663" s="204"/>
      <c r="GLU663" s="204"/>
      <c r="GLV663" s="204"/>
      <c r="GLW663" s="204"/>
      <c r="GLX663" s="204"/>
      <c r="GLY663" s="204"/>
      <c r="GLZ663" s="204"/>
      <c r="GMA663" s="204"/>
      <c r="GMB663" s="204"/>
      <c r="GMC663" s="204"/>
      <c r="GMD663" s="204"/>
      <c r="GME663" s="204"/>
      <c r="GMF663" s="204"/>
      <c r="GMG663" s="204"/>
      <c r="GMH663" s="204"/>
      <c r="GMI663" s="204"/>
      <c r="GMJ663" s="204"/>
      <c r="GMK663" s="204"/>
      <c r="GML663" s="204"/>
      <c r="GMM663" s="204"/>
      <c r="GMN663" s="204"/>
      <c r="GMO663" s="204"/>
      <c r="GMP663" s="204"/>
      <c r="GMQ663" s="204"/>
      <c r="GMR663" s="204"/>
      <c r="GMS663" s="204"/>
      <c r="GMT663" s="204"/>
      <c r="GMU663" s="204"/>
      <c r="GMV663" s="204"/>
      <c r="GMW663" s="204"/>
      <c r="GMX663" s="204"/>
      <c r="GMY663" s="204"/>
      <c r="GMZ663" s="204"/>
      <c r="GNA663" s="204"/>
      <c r="GNB663" s="204"/>
      <c r="GNC663" s="204"/>
      <c r="GND663" s="204"/>
      <c r="GNE663" s="204"/>
      <c r="GNF663" s="204"/>
      <c r="GNG663" s="204"/>
      <c r="GNH663" s="204"/>
      <c r="GNI663" s="204"/>
      <c r="GNJ663" s="204"/>
      <c r="GNK663" s="204"/>
      <c r="GNL663" s="204"/>
      <c r="GNM663" s="204"/>
      <c r="GNN663" s="204"/>
      <c r="GNO663" s="204"/>
      <c r="GNP663" s="204"/>
      <c r="GNQ663" s="204"/>
      <c r="GNR663" s="204"/>
      <c r="GNS663" s="204"/>
      <c r="GNT663" s="204"/>
      <c r="GNU663" s="204"/>
      <c r="GNV663" s="204"/>
      <c r="GNW663" s="204"/>
      <c r="GNX663" s="204"/>
      <c r="GNY663" s="204"/>
      <c r="GNZ663" s="204"/>
      <c r="GOA663" s="204"/>
      <c r="GOB663" s="204"/>
      <c r="GOC663" s="204"/>
      <c r="GOD663" s="204"/>
      <c r="GOE663" s="204"/>
      <c r="GOF663" s="204"/>
      <c r="GOG663" s="204"/>
      <c r="GOH663" s="204"/>
      <c r="GOI663" s="204"/>
      <c r="GOJ663" s="204"/>
      <c r="GOK663" s="204"/>
      <c r="GOL663" s="204"/>
      <c r="GOM663" s="204"/>
      <c r="GON663" s="204"/>
      <c r="GOO663" s="204"/>
      <c r="GOP663" s="204"/>
      <c r="GOQ663" s="204"/>
      <c r="GOR663" s="204"/>
      <c r="GOS663" s="204"/>
      <c r="GOT663" s="204"/>
      <c r="GOU663" s="204"/>
      <c r="GOV663" s="204"/>
      <c r="GOW663" s="204"/>
      <c r="GOX663" s="204"/>
      <c r="GOY663" s="204"/>
      <c r="GOZ663" s="204"/>
      <c r="GPA663" s="204"/>
      <c r="GPB663" s="204"/>
      <c r="GPC663" s="204"/>
      <c r="GPD663" s="204"/>
      <c r="GPE663" s="204"/>
      <c r="GPF663" s="204"/>
      <c r="GPG663" s="204"/>
      <c r="GPH663" s="204"/>
      <c r="GPI663" s="204"/>
      <c r="GPJ663" s="204"/>
      <c r="GPK663" s="204"/>
      <c r="GPL663" s="204"/>
      <c r="GPM663" s="204"/>
      <c r="GPN663" s="204"/>
      <c r="GPO663" s="204"/>
      <c r="GPP663" s="204"/>
      <c r="GPQ663" s="204"/>
      <c r="GPR663" s="204"/>
      <c r="GPS663" s="204"/>
      <c r="GPT663" s="204"/>
      <c r="GPU663" s="204"/>
      <c r="GPV663" s="204"/>
      <c r="GPW663" s="204"/>
      <c r="GPX663" s="204"/>
      <c r="GPY663" s="204"/>
      <c r="GPZ663" s="204"/>
      <c r="GQA663" s="204"/>
      <c r="GQB663" s="204"/>
      <c r="GQC663" s="204"/>
      <c r="GQD663" s="204"/>
      <c r="GQE663" s="204"/>
      <c r="GQF663" s="204"/>
      <c r="GQG663" s="204"/>
      <c r="GQH663" s="204"/>
      <c r="GQI663" s="204"/>
      <c r="GQJ663" s="204"/>
      <c r="GQK663" s="204"/>
      <c r="GQL663" s="204"/>
      <c r="GQM663" s="204"/>
      <c r="GQN663" s="204"/>
      <c r="GQO663" s="204"/>
      <c r="GQP663" s="204"/>
      <c r="GQQ663" s="204"/>
      <c r="GQR663" s="204"/>
      <c r="GQS663" s="204"/>
      <c r="GQT663" s="204"/>
      <c r="GQU663" s="204"/>
      <c r="GQV663" s="204"/>
      <c r="GQW663" s="204"/>
      <c r="GQX663" s="204"/>
      <c r="GQY663" s="204"/>
      <c r="GQZ663" s="204"/>
      <c r="GRA663" s="204"/>
      <c r="GRB663" s="204"/>
      <c r="GRC663" s="204"/>
      <c r="GRD663" s="204"/>
      <c r="GRE663" s="204"/>
      <c r="GRF663" s="204"/>
      <c r="GRG663" s="204"/>
      <c r="GRH663" s="204"/>
      <c r="GRI663" s="204"/>
      <c r="GRJ663" s="204"/>
      <c r="GRK663" s="204"/>
      <c r="GRL663" s="204"/>
      <c r="GRM663" s="204"/>
      <c r="GRN663" s="204"/>
      <c r="GRO663" s="204"/>
      <c r="GRP663" s="204"/>
      <c r="GRQ663" s="204"/>
      <c r="GRR663" s="204"/>
      <c r="GRS663" s="204"/>
      <c r="GRT663" s="204"/>
      <c r="GRU663" s="204"/>
      <c r="GRV663" s="204"/>
      <c r="GRW663" s="204"/>
      <c r="GRX663" s="204"/>
      <c r="GRY663" s="204"/>
      <c r="GRZ663" s="204"/>
      <c r="GSA663" s="204"/>
      <c r="GSB663" s="204"/>
      <c r="GSC663" s="204"/>
      <c r="GSD663" s="204"/>
      <c r="GSE663" s="204"/>
      <c r="GSF663" s="204"/>
      <c r="GSG663" s="204"/>
      <c r="GSH663" s="204"/>
      <c r="GSI663" s="204"/>
      <c r="GSJ663" s="204"/>
      <c r="GSK663" s="204"/>
      <c r="GSL663" s="204"/>
      <c r="GSM663" s="204"/>
      <c r="GSN663" s="204"/>
      <c r="GSO663" s="204"/>
      <c r="GSP663" s="204"/>
      <c r="GSQ663" s="204"/>
      <c r="GSR663" s="204"/>
      <c r="GSS663" s="204"/>
      <c r="GST663" s="204"/>
      <c r="GSU663" s="204"/>
      <c r="GSV663" s="204"/>
      <c r="GSW663" s="204"/>
      <c r="GSX663" s="204"/>
      <c r="GSY663" s="204"/>
      <c r="GSZ663" s="204"/>
      <c r="GTA663" s="204"/>
      <c r="GTB663" s="204"/>
      <c r="GTC663" s="204"/>
      <c r="GTD663" s="204"/>
      <c r="GTE663" s="204"/>
      <c r="GTF663" s="204"/>
      <c r="GTG663" s="204"/>
      <c r="GTH663" s="204"/>
      <c r="GTI663" s="204"/>
      <c r="GTJ663" s="204"/>
      <c r="GTK663" s="204"/>
      <c r="GTL663" s="204"/>
      <c r="GTM663" s="204"/>
      <c r="GTN663" s="204"/>
      <c r="GTO663" s="204"/>
      <c r="GTP663" s="204"/>
      <c r="GTQ663" s="204"/>
      <c r="GTR663" s="204"/>
      <c r="GTS663" s="204"/>
      <c r="GTT663" s="204"/>
      <c r="GTU663" s="204"/>
      <c r="GTV663" s="204"/>
      <c r="GTW663" s="204"/>
      <c r="GTX663" s="204"/>
      <c r="GTY663" s="204"/>
      <c r="GTZ663" s="204"/>
      <c r="GUA663" s="204"/>
      <c r="GUB663" s="204"/>
      <c r="GUC663" s="204"/>
      <c r="GUD663" s="204"/>
      <c r="GUE663" s="204"/>
      <c r="GUF663" s="204"/>
      <c r="GUG663" s="204"/>
      <c r="GUH663" s="204"/>
      <c r="GUI663" s="204"/>
      <c r="GUJ663" s="204"/>
      <c r="GUK663" s="204"/>
      <c r="GUL663" s="204"/>
      <c r="GUM663" s="204"/>
      <c r="GUN663" s="204"/>
      <c r="GUO663" s="204"/>
      <c r="GUP663" s="204"/>
      <c r="GUQ663" s="204"/>
      <c r="GUR663" s="204"/>
      <c r="GUS663" s="204"/>
      <c r="GUT663" s="204"/>
      <c r="GUU663" s="204"/>
      <c r="GUV663" s="204"/>
      <c r="GUW663" s="204"/>
      <c r="GUX663" s="204"/>
      <c r="GUY663" s="204"/>
      <c r="GUZ663" s="204"/>
      <c r="GVA663" s="204"/>
      <c r="GVB663" s="204"/>
      <c r="GVC663" s="204"/>
      <c r="GVD663" s="204"/>
      <c r="GVE663" s="204"/>
      <c r="GVF663" s="204"/>
      <c r="GVG663" s="204"/>
      <c r="GVH663" s="204"/>
      <c r="GVI663" s="204"/>
      <c r="GVJ663" s="204"/>
      <c r="GVK663" s="204"/>
      <c r="GVL663" s="204"/>
      <c r="GVM663" s="204"/>
      <c r="GVN663" s="204"/>
      <c r="GVO663" s="204"/>
      <c r="GVP663" s="204"/>
      <c r="GVQ663" s="204"/>
      <c r="GVR663" s="204"/>
      <c r="GVS663" s="204"/>
      <c r="GVT663" s="204"/>
      <c r="GVU663" s="204"/>
      <c r="GVV663" s="204"/>
      <c r="GVW663" s="204"/>
      <c r="GVX663" s="204"/>
      <c r="GVY663" s="204"/>
      <c r="GVZ663" s="204"/>
      <c r="GWA663" s="204"/>
      <c r="GWB663" s="204"/>
      <c r="GWC663" s="204"/>
      <c r="GWD663" s="204"/>
      <c r="GWE663" s="204"/>
      <c r="GWF663" s="204"/>
      <c r="GWG663" s="204"/>
      <c r="GWH663" s="204"/>
      <c r="GWI663" s="204"/>
      <c r="GWJ663" s="204"/>
      <c r="GWK663" s="204"/>
      <c r="GWL663" s="204"/>
      <c r="GWM663" s="204"/>
      <c r="GWN663" s="204"/>
      <c r="GWO663" s="204"/>
      <c r="GWP663" s="204"/>
      <c r="GWQ663" s="204"/>
      <c r="GWR663" s="204"/>
      <c r="GWS663" s="204"/>
      <c r="GWT663" s="204"/>
      <c r="GWU663" s="204"/>
      <c r="GWV663" s="204"/>
      <c r="GWW663" s="204"/>
      <c r="GWX663" s="204"/>
      <c r="GWY663" s="204"/>
      <c r="GWZ663" s="204"/>
      <c r="GXA663" s="204"/>
      <c r="GXB663" s="204"/>
      <c r="GXC663" s="204"/>
      <c r="GXD663" s="204"/>
      <c r="GXE663" s="204"/>
      <c r="GXF663" s="204"/>
      <c r="GXG663" s="204"/>
      <c r="GXH663" s="204"/>
      <c r="GXI663" s="204"/>
      <c r="GXJ663" s="204"/>
      <c r="GXK663" s="204"/>
      <c r="GXL663" s="204"/>
      <c r="GXM663" s="204"/>
      <c r="GXN663" s="204"/>
      <c r="GXO663" s="204"/>
      <c r="GXP663" s="204"/>
      <c r="GXQ663" s="204"/>
      <c r="GXR663" s="204"/>
      <c r="GXS663" s="204"/>
      <c r="GXT663" s="204"/>
      <c r="GXU663" s="204"/>
      <c r="GXV663" s="204"/>
      <c r="GXW663" s="204"/>
      <c r="GXX663" s="204"/>
      <c r="GXY663" s="204"/>
      <c r="GXZ663" s="204"/>
      <c r="GYA663" s="204"/>
      <c r="GYB663" s="204"/>
      <c r="GYC663" s="204"/>
      <c r="GYD663" s="204"/>
      <c r="GYE663" s="204"/>
      <c r="GYF663" s="204"/>
      <c r="GYG663" s="204"/>
      <c r="GYH663" s="204"/>
      <c r="GYI663" s="204"/>
      <c r="GYJ663" s="204"/>
      <c r="GYK663" s="204"/>
      <c r="GYL663" s="204"/>
      <c r="GYM663" s="204"/>
      <c r="GYN663" s="204"/>
      <c r="GYO663" s="204"/>
      <c r="GYP663" s="204"/>
      <c r="GYQ663" s="204"/>
      <c r="GYR663" s="204"/>
      <c r="GYS663" s="204"/>
      <c r="GYT663" s="204"/>
      <c r="GYU663" s="204"/>
      <c r="GYV663" s="204"/>
      <c r="GYW663" s="204"/>
      <c r="GYX663" s="204"/>
      <c r="GYY663" s="204"/>
      <c r="GYZ663" s="204"/>
      <c r="GZA663" s="204"/>
      <c r="GZB663" s="204"/>
      <c r="GZC663" s="204"/>
      <c r="GZD663" s="204"/>
      <c r="GZE663" s="204"/>
      <c r="GZF663" s="204"/>
      <c r="GZG663" s="204"/>
      <c r="GZH663" s="204"/>
      <c r="GZI663" s="204"/>
      <c r="GZJ663" s="204"/>
      <c r="GZK663" s="204"/>
      <c r="GZL663" s="204"/>
      <c r="GZM663" s="204"/>
      <c r="GZN663" s="204"/>
      <c r="GZO663" s="204"/>
      <c r="GZP663" s="204"/>
      <c r="GZQ663" s="204"/>
      <c r="GZR663" s="204"/>
      <c r="GZS663" s="204"/>
      <c r="GZT663" s="204"/>
      <c r="GZU663" s="204"/>
      <c r="GZV663" s="204"/>
      <c r="GZW663" s="204"/>
      <c r="GZX663" s="204"/>
      <c r="GZY663" s="204"/>
      <c r="GZZ663" s="204"/>
      <c r="HAA663" s="204"/>
      <c r="HAB663" s="204"/>
      <c r="HAC663" s="204"/>
      <c r="HAD663" s="204"/>
      <c r="HAE663" s="204"/>
      <c r="HAF663" s="204"/>
      <c r="HAG663" s="204"/>
      <c r="HAH663" s="204"/>
      <c r="HAI663" s="204"/>
      <c r="HAJ663" s="204"/>
      <c r="HAK663" s="204"/>
      <c r="HAL663" s="204"/>
      <c r="HAM663" s="204"/>
      <c r="HAN663" s="204"/>
      <c r="HAO663" s="204"/>
      <c r="HAP663" s="204"/>
      <c r="HAQ663" s="204"/>
      <c r="HAR663" s="204"/>
      <c r="HAS663" s="204"/>
      <c r="HAT663" s="204"/>
      <c r="HAU663" s="204"/>
      <c r="HAV663" s="204"/>
      <c r="HAW663" s="204"/>
      <c r="HAX663" s="204"/>
      <c r="HAY663" s="204"/>
      <c r="HAZ663" s="204"/>
      <c r="HBA663" s="204"/>
      <c r="HBB663" s="204"/>
      <c r="HBC663" s="204"/>
      <c r="HBD663" s="204"/>
      <c r="HBE663" s="204"/>
      <c r="HBF663" s="204"/>
      <c r="HBG663" s="204"/>
      <c r="HBH663" s="204"/>
      <c r="HBI663" s="204"/>
      <c r="HBJ663" s="204"/>
      <c r="HBK663" s="204"/>
      <c r="HBL663" s="204"/>
      <c r="HBM663" s="204"/>
      <c r="HBN663" s="204"/>
      <c r="HBO663" s="204"/>
      <c r="HBP663" s="204"/>
      <c r="HBQ663" s="204"/>
      <c r="HBR663" s="204"/>
      <c r="HBS663" s="204"/>
      <c r="HBT663" s="204"/>
      <c r="HBU663" s="204"/>
      <c r="HBV663" s="204"/>
      <c r="HBW663" s="204"/>
      <c r="HBX663" s="204"/>
      <c r="HBY663" s="204"/>
      <c r="HBZ663" s="204"/>
      <c r="HCA663" s="204"/>
      <c r="HCB663" s="204"/>
      <c r="HCC663" s="204"/>
      <c r="HCD663" s="204"/>
      <c r="HCE663" s="204"/>
      <c r="HCF663" s="204"/>
      <c r="HCG663" s="204"/>
      <c r="HCH663" s="204"/>
      <c r="HCI663" s="204"/>
      <c r="HCJ663" s="204"/>
      <c r="HCK663" s="204"/>
      <c r="HCL663" s="204"/>
      <c r="HCM663" s="204"/>
      <c r="HCN663" s="204"/>
      <c r="HCO663" s="204"/>
      <c r="HCP663" s="204"/>
      <c r="HCQ663" s="204"/>
      <c r="HCR663" s="204"/>
      <c r="HCS663" s="204"/>
      <c r="HCT663" s="204"/>
      <c r="HCU663" s="204"/>
      <c r="HCV663" s="204"/>
      <c r="HCW663" s="204"/>
      <c r="HCX663" s="204"/>
      <c r="HCY663" s="204"/>
      <c r="HCZ663" s="204"/>
      <c r="HDA663" s="204"/>
      <c r="HDB663" s="204"/>
      <c r="HDC663" s="204"/>
      <c r="HDD663" s="204"/>
      <c r="HDE663" s="204"/>
      <c r="HDF663" s="204"/>
      <c r="HDG663" s="204"/>
      <c r="HDH663" s="204"/>
      <c r="HDI663" s="204"/>
      <c r="HDJ663" s="204"/>
      <c r="HDK663" s="204"/>
      <c r="HDL663" s="204"/>
      <c r="HDM663" s="204"/>
      <c r="HDN663" s="204"/>
      <c r="HDO663" s="204"/>
      <c r="HDP663" s="204"/>
      <c r="HDQ663" s="204"/>
      <c r="HDR663" s="204"/>
      <c r="HDS663" s="204"/>
      <c r="HDT663" s="204"/>
      <c r="HDU663" s="204"/>
      <c r="HDV663" s="204"/>
      <c r="HDW663" s="204"/>
      <c r="HDX663" s="204"/>
      <c r="HDY663" s="204"/>
      <c r="HDZ663" s="204"/>
      <c r="HEA663" s="204"/>
      <c r="HEB663" s="204"/>
      <c r="HEC663" s="204"/>
      <c r="HED663" s="204"/>
      <c r="HEE663" s="204"/>
      <c r="HEF663" s="204"/>
      <c r="HEG663" s="204"/>
      <c r="HEH663" s="204"/>
      <c r="HEI663" s="204"/>
      <c r="HEJ663" s="204"/>
      <c r="HEK663" s="204"/>
      <c r="HEL663" s="204"/>
      <c r="HEM663" s="204"/>
      <c r="HEN663" s="204"/>
      <c r="HEO663" s="204"/>
      <c r="HEP663" s="204"/>
      <c r="HEQ663" s="204"/>
      <c r="HER663" s="204"/>
      <c r="HES663" s="204"/>
      <c r="HET663" s="204"/>
      <c r="HEU663" s="204"/>
      <c r="HEV663" s="204"/>
      <c r="HEW663" s="204"/>
      <c r="HEX663" s="204"/>
      <c r="HEY663" s="204"/>
      <c r="HEZ663" s="204"/>
      <c r="HFA663" s="204"/>
      <c r="HFB663" s="204"/>
      <c r="HFC663" s="204"/>
      <c r="HFD663" s="204"/>
      <c r="HFE663" s="204"/>
      <c r="HFF663" s="204"/>
      <c r="HFG663" s="204"/>
      <c r="HFH663" s="204"/>
      <c r="HFI663" s="204"/>
      <c r="HFJ663" s="204"/>
      <c r="HFK663" s="204"/>
      <c r="HFL663" s="204"/>
      <c r="HFM663" s="204"/>
      <c r="HFN663" s="204"/>
      <c r="HFO663" s="204"/>
      <c r="HFP663" s="204"/>
      <c r="HFQ663" s="204"/>
      <c r="HFR663" s="204"/>
      <c r="HFS663" s="204"/>
      <c r="HFT663" s="204"/>
      <c r="HFU663" s="204"/>
      <c r="HFV663" s="204"/>
      <c r="HFW663" s="204"/>
      <c r="HFX663" s="204"/>
      <c r="HFY663" s="204"/>
      <c r="HFZ663" s="204"/>
      <c r="HGA663" s="204"/>
      <c r="HGB663" s="204"/>
      <c r="HGC663" s="204"/>
      <c r="HGD663" s="204"/>
      <c r="HGE663" s="204"/>
      <c r="HGF663" s="204"/>
      <c r="HGG663" s="204"/>
      <c r="HGH663" s="204"/>
      <c r="HGI663" s="204"/>
      <c r="HGJ663" s="204"/>
      <c r="HGK663" s="204"/>
      <c r="HGL663" s="204"/>
      <c r="HGM663" s="204"/>
      <c r="HGN663" s="204"/>
      <c r="HGO663" s="204"/>
      <c r="HGP663" s="204"/>
      <c r="HGQ663" s="204"/>
      <c r="HGR663" s="204"/>
      <c r="HGS663" s="204"/>
      <c r="HGT663" s="204"/>
      <c r="HGU663" s="204"/>
      <c r="HGV663" s="204"/>
      <c r="HGW663" s="204"/>
      <c r="HGX663" s="204"/>
      <c r="HGY663" s="204"/>
      <c r="HGZ663" s="204"/>
      <c r="HHA663" s="204"/>
      <c r="HHB663" s="204"/>
      <c r="HHC663" s="204"/>
      <c r="HHD663" s="204"/>
      <c r="HHE663" s="204"/>
      <c r="HHF663" s="204"/>
      <c r="HHG663" s="204"/>
      <c r="HHH663" s="204"/>
      <c r="HHI663" s="204"/>
      <c r="HHJ663" s="204"/>
      <c r="HHK663" s="204"/>
      <c r="HHL663" s="204"/>
      <c r="HHM663" s="204"/>
      <c r="HHN663" s="204"/>
      <c r="HHO663" s="204"/>
      <c r="HHP663" s="204"/>
      <c r="HHQ663" s="204"/>
      <c r="HHR663" s="204"/>
      <c r="HHS663" s="204"/>
      <c r="HHT663" s="204"/>
      <c r="HHU663" s="204"/>
      <c r="HHV663" s="204"/>
      <c r="HHW663" s="204"/>
      <c r="HHX663" s="204"/>
      <c r="HHY663" s="204"/>
      <c r="HHZ663" s="204"/>
      <c r="HIA663" s="204"/>
      <c r="HIB663" s="204"/>
      <c r="HIC663" s="204"/>
      <c r="HID663" s="204"/>
      <c r="HIE663" s="204"/>
      <c r="HIF663" s="204"/>
      <c r="HIG663" s="204"/>
      <c r="HIH663" s="204"/>
      <c r="HII663" s="204"/>
      <c r="HIJ663" s="204"/>
      <c r="HIK663" s="204"/>
      <c r="HIL663" s="204"/>
      <c r="HIM663" s="204"/>
      <c r="HIN663" s="204"/>
      <c r="HIO663" s="204"/>
      <c r="HIP663" s="204"/>
      <c r="HIQ663" s="204"/>
      <c r="HIR663" s="204"/>
      <c r="HIS663" s="204"/>
      <c r="HIT663" s="204"/>
      <c r="HIU663" s="204"/>
      <c r="HIV663" s="204"/>
      <c r="HIW663" s="204"/>
      <c r="HIX663" s="204"/>
      <c r="HIY663" s="204"/>
      <c r="HIZ663" s="204"/>
      <c r="HJA663" s="204"/>
      <c r="HJB663" s="204"/>
      <c r="HJC663" s="204"/>
      <c r="HJD663" s="204"/>
      <c r="HJE663" s="204"/>
      <c r="HJF663" s="204"/>
      <c r="HJG663" s="204"/>
      <c r="HJH663" s="204"/>
      <c r="HJI663" s="204"/>
      <c r="HJJ663" s="204"/>
      <c r="HJK663" s="204"/>
      <c r="HJL663" s="204"/>
      <c r="HJM663" s="204"/>
      <c r="HJN663" s="204"/>
      <c r="HJO663" s="204"/>
      <c r="HJP663" s="204"/>
      <c r="HJQ663" s="204"/>
      <c r="HJR663" s="204"/>
      <c r="HJS663" s="204"/>
      <c r="HJT663" s="204"/>
      <c r="HJU663" s="204"/>
      <c r="HJV663" s="204"/>
      <c r="HJW663" s="204"/>
      <c r="HJX663" s="204"/>
      <c r="HJY663" s="204"/>
      <c r="HJZ663" s="204"/>
      <c r="HKA663" s="204"/>
      <c r="HKB663" s="204"/>
      <c r="HKC663" s="204"/>
      <c r="HKD663" s="204"/>
      <c r="HKE663" s="204"/>
      <c r="HKF663" s="204"/>
      <c r="HKG663" s="204"/>
      <c r="HKH663" s="204"/>
      <c r="HKI663" s="204"/>
      <c r="HKJ663" s="204"/>
      <c r="HKK663" s="204"/>
      <c r="HKL663" s="204"/>
      <c r="HKM663" s="204"/>
      <c r="HKN663" s="204"/>
      <c r="HKO663" s="204"/>
      <c r="HKP663" s="204"/>
      <c r="HKQ663" s="204"/>
      <c r="HKR663" s="204"/>
      <c r="HKS663" s="204"/>
      <c r="HKT663" s="204"/>
      <c r="HKU663" s="204"/>
      <c r="HKV663" s="204"/>
      <c r="HKW663" s="204"/>
      <c r="HKX663" s="204"/>
      <c r="HKY663" s="204"/>
      <c r="HKZ663" s="204"/>
      <c r="HLA663" s="204"/>
      <c r="HLB663" s="204"/>
      <c r="HLC663" s="204"/>
      <c r="HLD663" s="204"/>
      <c r="HLE663" s="204"/>
      <c r="HLF663" s="204"/>
      <c r="HLG663" s="204"/>
      <c r="HLH663" s="204"/>
      <c r="HLI663" s="204"/>
      <c r="HLJ663" s="204"/>
      <c r="HLK663" s="204"/>
      <c r="HLL663" s="204"/>
      <c r="HLM663" s="204"/>
      <c r="HLN663" s="204"/>
      <c r="HLO663" s="204"/>
      <c r="HLP663" s="204"/>
      <c r="HLQ663" s="204"/>
      <c r="HLR663" s="204"/>
      <c r="HLS663" s="204"/>
      <c r="HLT663" s="204"/>
      <c r="HLU663" s="204"/>
      <c r="HLV663" s="204"/>
      <c r="HLW663" s="204"/>
      <c r="HLX663" s="204"/>
      <c r="HLY663" s="204"/>
      <c r="HLZ663" s="204"/>
      <c r="HMA663" s="204"/>
      <c r="HMB663" s="204"/>
      <c r="HMC663" s="204"/>
      <c r="HMD663" s="204"/>
      <c r="HME663" s="204"/>
      <c r="HMF663" s="204"/>
      <c r="HMG663" s="204"/>
      <c r="HMH663" s="204"/>
      <c r="HMI663" s="204"/>
      <c r="HMJ663" s="204"/>
      <c r="HMK663" s="204"/>
      <c r="HML663" s="204"/>
      <c r="HMM663" s="204"/>
      <c r="HMN663" s="204"/>
      <c r="HMO663" s="204"/>
      <c r="HMP663" s="204"/>
      <c r="HMQ663" s="204"/>
      <c r="HMR663" s="204"/>
      <c r="HMS663" s="204"/>
      <c r="HMT663" s="204"/>
      <c r="HMU663" s="204"/>
      <c r="HMV663" s="204"/>
      <c r="HMW663" s="204"/>
      <c r="HMX663" s="204"/>
      <c r="HMY663" s="204"/>
      <c r="HMZ663" s="204"/>
      <c r="HNA663" s="204"/>
      <c r="HNB663" s="204"/>
      <c r="HNC663" s="204"/>
      <c r="HND663" s="204"/>
      <c r="HNE663" s="204"/>
      <c r="HNF663" s="204"/>
      <c r="HNG663" s="204"/>
      <c r="HNH663" s="204"/>
      <c r="HNI663" s="204"/>
      <c r="HNJ663" s="204"/>
      <c r="HNK663" s="204"/>
      <c r="HNL663" s="204"/>
      <c r="HNM663" s="204"/>
      <c r="HNN663" s="204"/>
      <c r="HNO663" s="204"/>
      <c r="HNP663" s="204"/>
      <c r="HNQ663" s="204"/>
      <c r="HNR663" s="204"/>
      <c r="HNS663" s="204"/>
      <c r="HNT663" s="204"/>
      <c r="HNU663" s="204"/>
      <c r="HNV663" s="204"/>
      <c r="HNW663" s="204"/>
      <c r="HNX663" s="204"/>
      <c r="HNY663" s="204"/>
      <c r="HNZ663" s="204"/>
      <c r="HOA663" s="204"/>
      <c r="HOB663" s="204"/>
      <c r="HOC663" s="204"/>
      <c r="HOD663" s="204"/>
      <c r="HOE663" s="204"/>
      <c r="HOF663" s="204"/>
      <c r="HOG663" s="204"/>
      <c r="HOH663" s="204"/>
      <c r="HOI663" s="204"/>
      <c r="HOJ663" s="204"/>
      <c r="HOK663" s="204"/>
      <c r="HOL663" s="204"/>
      <c r="HOM663" s="204"/>
      <c r="HON663" s="204"/>
      <c r="HOO663" s="204"/>
      <c r="HOP663" s="204"/>
      <c r="HOQ663" s="204"/>
      <c r="HOR663" s="204"/>
      <c r="HOS663" s="204"/>
      <c r="HOT663" s="204"/>
      <c r="HOU663" s="204"/>
      <c r="HOV663" s="204"/>
      <c r="HOW663" s="204"/>
      <c r="HOX663" s="204"/>
      <c r="HOY663" s="204"/>
      <c r="HOZ663" s="204"/>
      <c r="HPA663" s="204"/>
      <c r="HPB663" s="204"/>
      <c r="HPC663" s="204"/>
      <c r="HPD663" s="204"/>
      <c r="HPE663" s="204"/>
      <c r="HPF663" s="204"/>
      <c r="HPG663" s="204"/>
      <c r="HPH663" s="204"/>
      <c r="HPI663" s="204"/>
      <c r="HPJ663" s="204"/>
      <c r="HPK663" s="204"/>
      <c r="HPL663" s="204"/>
      <c r="HPM663" s="204"/>
      <c r="HPN663" s="204"/>
      <c r="HPO663" s="204"/>
      <c r="HPP663" s="204"/>
      <c r="HPQ663" s="204"/>
      <c r="HPR663" s="204"/>
      <c r="HPS663" s="204"/>
      <c r="HPT663" s="204"/>
      <c r="HPU663" s="204"/>
      <c r="HPV663" s="204"/>
      <c r="HPW663" s="204"/>
      <c r="HPX663" s="204"/>
      <c r="HPY663" s="204"/>
      <c r="HPZ663" s="204"/>
      <c r="HQA663" s="204"/>
      <c r="HQB663" s="204"/>
      <c r="HQC663" s="204"/>
      <c r="HQD663" s="204"/>
      <c r="HQE663" s="204"/>
      <c r="HQF663" s="204"/>
      <c r="HQG663" s="204"/>
      <c r="HQH663" s="204"/>
      <c r="HQI663" s="204"/>
      <c r="HQJ663" s="204"/>
      <c r="HQK663" s="204"/>
      <c r="HQL663" s="204"/>
      <c r="HQM663" s="204"/>
      <c r="HQN663" s="204"/>
      <c r="HQO663" s="204"/>
      <c r="HQP663" s="204"/>
      <c r="HQQ663" s="204"/>
      <c r="HQR663" s="204"/>
      <c r="HQS663" s="204"/>
      <c r="HQT663" s="204"/>
      <c r="HQU663" s="204"/>
      <c r="HQV663" s="204"/>
      <c r="HQW663" s="204"/>
      <c r="HQX663" s="204"/>
      <c r="HQY663" s="204"/>
      <c r="HQZ663" s="204"/>
      <c r="HRA663" s="204"/>
      <c r="HRB663" s="204"/>
      <c r="HRC663" s="204"/>
      <c r="HRD663" s="204"/>
      <c r="HRE663" s="204"/>
      <c r="HRF663" s="204"/>
      <c r="HRG663" s="204"/>
      <c r="HRH663" s="204"/>
      <c r="HRI663" s="204"/>
      <c r="HRJ663" s="204"/>
      <c r="HRK663" s="204"/>
      <c r="HRL663" s="204"/>
      <c r="HRM663" s="204"/>
      <c r="HRN663" s="204"/>
      <c r="HRO663" s="204"/>
      <c r="HRP663" s="204"/>
      <c r="HRQ663" s="204"/>
      <c r="HRR663" s="204"/>
      <c r="HRS663" s="204"/>
      <c r="HRT663" s="204"/>
      <c r="HRU663" s="204"/>
      <c r="HRV663" s="204"/>
      <c r="HRW663" s="204"/>
      <c r="HRX663" s="204"/>
      <c r="HRY663" s="204"/>
      <c r="HRZ663" s="204"/>
      <c r="HSA663" s="204"/>
      <c r="HSB663" s="204"/>
      <c r="HSC663" s="204"/>
      <c r="HSD663" s="204"/>
      <c r="HSE663" s="204"/>
      <c r="HSF663" s="204"/>
      <c r="HSG663" s="204"/>
      <c r="HSH663" s="204"/>
      <c r="HSI663" s="204"/>
      <c r="HSJ663" s="204"/>
      <c r="HSK663" s="204"/>
      <c r="HSL663" s="204"/>
      <c r="HSM663" s="204"/>
      <c r="HSN663" s="204"/>
      <c r="HSO663" s="204"/>
      <c r="HSP663" s="204"/>
      <c r="HSQ663" s="204"/>
      <c r="HSR663" s="204"/>
      <c r="HSS663" s="204"/>
      <c r="HST663" s="204"/>
      <c r="HSU663" s="204"/>
      <c r="HSV663" s="204"/>
      <c r="HSW663" s="204"/>
      <c r="HSX663" s="204"/>
      <c r="HSY663" s="204"/>
      <c r="HSZ663" s="204"/>
      <c r="HTA663" s="204"/>
      <c r="HTB663" s="204"/>
      <c r="HTC663" s="204"/>
      <c r="HTD663" s="204"/>
      <c r="HTE663" s="204"/>
      <c r="HTF663" s="204"/>
      <c r="HTG663" s="204"/>
      <c r="HTH663" s="204"/>
      <c r="HTI663" s="204"/>
      <c r="HTJ663" s="204"/>
      <c r="HTK663" s="204"/>
      <c r="HTL663" s="204"/>
      <c r="HTM663" s="204"/>
      <c r="HTN663" s="204"/>
      <c r="HTO663" s="204"/>
      <c r="HTP663" s="204"/>
      <c r="HTQ663" s="204"/>
      <c r="HTR663" s="204"/>
      <c r="HTS663" s="204"/>
      <c r="HTT663" s="204"/>
      <c r="HTU663" s="204"/>
      <c r="HTV663" s="204"/>
      <c r="HTW663" s="204"/>
      <c r="HTX663" s="204"/>
      <c r="HTY663" s="204"/>
      <c r="HTZ663" s="204"/>
      <c r="HUA663" s="204"/>
      <c r="HUB663" s="204"/>
      <c r="HUC663" s="204"/>
      <c r="HUD663" s="204"/>
      <c r="HUE663" s="204"/>
      <c r="HUF663" s="204"/>
      <c r="HUG663" s="204"/>
      <c r="HUH663" s="204"/>
      <c r="HUI663" s="204"/>
      <c r="HUJ663" s="204"/>
      <c r="HUK663" s="204"/>
      <c r="HUL663" s="204"/>
      <c r="HUM663" s="204"/>
      <c r="HUN663" s="204"/>
      <c r="HUO663" s="204"/>
      <c r="HUP663" s="204"/>
      <c r="HUQ663" s="204"/>
      <c r="HUR663" s="204"/>
      <c r="HUS663" s="204"/>
      <c r="HUT663" s="204"/>
      <c r="HUU663" s="204"/>
      <c r="HUV663" s="204"/>
      <c r="HUW663" s="204"/>
      <c r="HUX663" s="204"/>
      <c r="HUY663" s="204"/>
      <c r="HUZ663" s="204"/>
      <c r="HVA663" s="204"/>
      <c r="HVB663" s="204"/>
      <c r="HVC663" s="204"/>
      <c r="HVD663" s="204"/>
      <c r="HVE663" s="204"/>
      <c r="HVF663" s="204"/>
      <c r="HVG663" s="204"/>
      <c r="HVH663" s="204"/>
      <c r="HVI663" s="204"/>
      <c r="HVJ663" s="204"/>
      <c r="HVK663" s="204"/>
      <c r="HVL663" s="204"/>
      <c r="HVM663" s="204"/>
      <c r="HVN663" s="204"/>
      <c r="HVO663" s="204"/>
      <c r="HVP663" s="204"/>
      <c r="HVQ663" s="204"/>
      <c r="HVR663" s="204"/>
      <c r="HVS663" s="204"/>
      <c r="HVT663" s="204"/>
      <c r="HVU663" s="204"/>
      <c r="HVV663" s="204"/>
      <c r="HVW663" s="204"/>
      <c r="HVX663" s="204"/>
      <c r="HVY663" s="204"/>
      <c r="HVZ663" s="204"/>
      <c r="HWA663" s="204"/>
      <c r="HWB663" s="204"/>
      <c r="HWC663" s="204"/>
      <c r="HWD663" s="204"/>
      <c r="HWE663" s="204"/>
      <c r="HWF663" s="204"/>
      <c r="HWG663" s="204"/>
      <c r="HWH663" s="204"/>
      <c r="HWI663" s="204"/>
      <c r="HWJ663" s="204"/>
      <c r="HWK663" s="204"/>
      <c r="HWL663" s="204"/>
      <c r="HWM663" s="204"/>
      <c r="HWN663" s="204"/>
      <c r="HWO663" s="204"/>
      <c r="HWP663" s="204"/>
      <c r="HWQ663" s="204"/>
      <c r="HWR663" s="204"/>
      <c r="HWS663" s="204"/>
      <c r="HWT663" s="204"/>
      <c r="HWU663" s="204"/>
      <c r="HWV663" s="204"/>
      <c r="HWW663" s="204"/>
      <c r="HWX663" s="204"/>
      <c r="HWY663" s="204"/>
      <c r="HWZ663" s="204"/>
      <c r="HXA663" s="204"/>
      <c r="HXB663" s="204"/>
      <c r="HXC663" s="204"/>
      <c r="HXD663" s="204"/>
      <c r="HXE663" s="204"/>
      <c r="HXF663" s="204"/>
      <c r="HXG663" s="204"/>
      <c r="HXH663" s="204"/>
      <c r="HXI663" s="204"/>
      <c r="HXJ663" s="204"/>
      <c r="HXK663" s="204"/>
      <c r="HXL663" s="204"/>
      <c r="HXM663" s="204"/>
      <c r="HXN663" s="204"/>
      <c r="HXO663" s="204"/>
      <c r="HXP663" s="204"/>
      <c r="HXQ663" s="204"/>
      <c r="HXR663" s="204"/>
      <c r="HXS663" s="204"/>
      <c r="HXT663" s="204"/>
      <c r="HXU663" s="204"/>
      <c r="HXV663" s="204"/>
      <c r="HXW663" s="204"/>
      <c r="HXX663" s="204"/>
      <c r="HXY663" s="204"/>
      <c r="HXZ663" s="204"/>
      <c r="HYA663" s="204"/>
      <c r="HYB663" s="204"/>
      <c r="HYC663" s="204"/>
      <c r="HYD663" s="204"/>
      <c r="HYE663" s="204"/>
      <c r="HYF663" s="204"/>
      <c r="HYG663" s="204"/>
      <c r="HYH663" s="204"/>
      <c r="HYI663" s="204"/>
      <c r="HYJ663" s="204"/>
      <c r="HYK663" s="204"/>
      <c r="HYL663" s="204"/>
      <c r="HYM663" s="204"/>
      <c r="HYN663" s="204"/>
      <c r="HYO663" s="204"/>
      <c r="HYP663" s="204"/>
      <c r="HYQ663" s="204"/>
      <c r="HYR663" s="204"/>
      <c r="HYS663" s="204"/>
      <c r="HYT663" s="204"/>
      <c r="HYU663" s="204"/>
      <c r="HYV663" s="204"/>
      <c r="HYW663" s="204"/>
      <c r="HYX663" s="204"/>
      <c r="HYY663" s="204"/>
      <c r="HYZ663" s="204"/>
      <c r="HZA663" s="204"/>
      <c r="HZB663" s="204"/>
      <c r="HZC663" s="204"/>
      <c r="HZD663" s="204"/>
      <c r="HZE663" s="204"/>
      <c r="HZF663" s="204"/>
      <c r="HZG663" s="204"/>
      <c r="HZH663" s="204"/>
      <c r="HZI663" s="204"/>
      <c r="HZJ663" s="204"/>
      <c r="HZK663" s="204"/>
      <c r="HZL663" s="204"/>
      <c r="HZM663" s="204"/>
      <c r="HZN663" s="204"/>
      <c r="HZO663" s="204"/>
      <c r="HZP663" s="204"/>
      <c r="HZQ663" s="204"/>
      <c r="HZR663" s="204"/>
      <c r="HZS663" s="204"/>
      <c r="HZT663" s="204"/>
      <c r="HZU663" s="204"/>
      <c r="HZV663" s="204"/>
      <c r="HZW663" s="204"/>
      <c r="HZX663" s="204"/>
      <c r="HZY663" s="204"/>
      <c r="HZZ663" s="204"/>
      <c r="IAA663" s="204"/>
      <c r="IAB663" s="204"/>
      <c r="IAC663" s="204"/>
      <c r="IAD663" s="204"/>
      <c r="IAE663" s="204"/>
      <c r="IAF663" s="204"/>
      <c r="IAG663" s="204"/>
      <c r="IAH663" s="204"/>
      <c r="IAI663" s="204"/>
      <c r="IAJ663" s="204"/>
      <c r="IAK663" s="204"/>
      <c r="IAL663" s="204"/>
      <c r="IAM663" s="204"/>
      <c r="IAN663" s="204"/>
      <c r="IAO663" s="204"/>
      <c r="IAP663" s="204"/>
      <c r="IAQ663" s="204"/>
      <c r="IAR663" s="204"/>
      <c r="IAS663" s="204"/>
      <c r="IAT663" s="204"/>
      <c r="IAU663" s="204"/>
      <c r="IAV663" s="204"/>
      <c r="IAW663" s="204"/>
      <c r="IAX663" s="204"/>
      <c r="IAY663" s="204"/>
      <c r="IAZ663" s="204"/>
      <c r="IBA663" s="204"/>
      <c r="IBB663" s="204"/>
      <c r="IBC663" s="204"/>
      <c r="IBD663" s="204"/>
      <c r="IBE663" s="204"/>
      <c r="IBF663" s="204"/>
      <c r="IBG663" s="204"/>
      <c r="IBH663" s="204"/>
      <c r="IBI663" s="204"/>
      <c r="IBJ663" s="204"/>
      <c r="IBK663" s="204"/>
      <c r="IBL663" s="204"/>
      <c r="IBM663" s="204"/>
      <c r="IBN663" s="204"/>
      <c r="IBO663" s="204"/>
      <c r="IBP663" s="204"/>
      <c r="IBQ663" s="204"/>
      <c r="IBR663" s="204"/>
      <c r="IBS663" s="204"/>
      <c r="IBT663" s="204"/>
      <c r="IBU663" s="204"/>
      <c r="IBV663" s="204"/>
      <c r="IBW663" s="204"/>
      <c r="IBX663" s="204"/>
      <c r="IBY663" s="204"/>
      <c r="IBZ663" s="204"/>
      <c r="ICA663" s="204"/>
      <c r="ICB663" s="204"/>
      <c r="ICC663" s="204"/>
      <c r="ICD663" s="204"/>
      <c r="ICE663" s="204"/>
      <c r="ICF663" s="204"/>
      <c r="ICG663" s="204"/>
      <c r="ICH663" s="204"/>
      <c r="ICI663" s="204"/>
      <c r="ICJ663" s="204"/>
      <c r="ICK663" s="204"/>
      <c r="ICL663" s="204"/>
      <c r="ICM663" s="204"/>
      <c r="ICN663" s="204"/>
      <c r="ICO663" s="204"/>
      <c r="ICP663" s="204"/>
      <c r="ICQ663" s="204"/>
      <c r="ICR663" s="204"/>
      <c r="ICS663" s="204"/>
      <c r="ICT663" s="204"/>
      <c r="ICU663" s="204"/>
      <c r="ICV663" s="204"/>
      <c r="ICW663" s="204"/>
      <c r="ICX663" s="204"/>
      <c r="ICY663" s="204"/>
      <c r="ICZ663" s="204"/>
      <c r="IDA663" s="204"/>
      <c r="IDB663" s="204"/>
      <c r="IDC663" s="204"/>
      <c r="IDD663" s="204"/>
      <c r="IDE663" s="204"/>
      <c r="IDF663" s="204"/>
      <c r="IDG663" s="204"/>
      <c r="IDH663" s="204"/>
      <c r="IDI663" s="204"/>
      <c r="IDJ663" s="204"/>
      <c r="IDK663" s="204"/>
      <c r="IDL663" s="204"/>
      <c r="IDM663" s="204"/>
      <c r="IDN663" s="204"/>
      <c r="IDO663" s="204"/>
      <c r="IDP663" s="204"/>
      <c r="IDQ663" s="204"/>
      <c r="IDR663" s="204"/>
      <c r="IDS663" s="204"/>
      <c r="IDT663" s="204"/>
      <c r="IDU663" s="204"/>
      <c r="IDV663" s="204"/>
      <c r="IDW663" s="204"/>
      <c r="IDX663" s="204"/>
      <c r="IDY663" s="204"/>
      <c r="IDZ663" s="204"/>
      <c r="IEA663" s="204"/>
      <c r="IEB663" s="204"/>
      <c r="IEC663" s="204"/>
      <c r="IED663" s="204"/>
      <c r="IEE663" s="204"/>
      <c r="IEF663" s="204"/>
      <c r="IEG663" s="204"/>
      <c r="IEH663" s="204"/>
      <c r="IEI663" s="204"/>
      <c r="IEJ663" s="204"/>
      <c r="IEK663" s="204"/>
      <c r="IEL663" s="204"/>
      <c r="IEM663" s="204"/>
      <c r="IEN663" s="204"/>
      <c r="IEO663" s="204"/>
      <c r="IEP663" s="204"/>
      <c r="IEQ663" s="204"/>
      <c r="IER663" s="204"/>
      <c r="IES663" s="204"/>
      <c r="IET663" s="204"/>
      <c r="IEU663" s="204"/>
      <c r="IEV663" s="204"/>
      <c r="IEW663" s="204"/>
      <c r="IEX663" s="204"/>
      <c r="IEY663" s="204"/>
      <c r="IEZ663" s="204"/>
      <c r="IFA663" s="204"/>
      <c r="IFB663" s="204"/>
      <c r="IFC663" s="204"/>
      <c r="IFD663" s="204"/>
      <c r="IFE663" s="204"/>
      <c r="IFF663" s="204"/>
      <c r="IFG663" s="204"/>
      <c r="IFH663" s="204"/>
      <c r="IFI663" s="204"/>
      <c r="IFJ663" s="204"/>
      <c r="IFK663" s="204"/>
      <c r="IFL663" s="204"/>
      <c r="IFM663" s="204"/>
      <c r="IFN663" s="204"/>
      <c r="IFO663" s="204"/>
      <c r="IFP663" s="204"/>
      <c r="IFQ663" s="204"/>
      <c r="IFR663" s="204"/>
      <c r="IFS663" s="204"/>
      <c r="IFT663" s="204"/>
      <c r="IFU663" s="204"/>
      <c r="IFV663" s="204"/>
      <c r="IFW663" s="204"/>
      <c r="IFX663" s="204"/>
      <c r="IFY663" s="204"/>
      <c r="IFZ663" s="204"/>
      <c r="IGA663" s="204"/>
      <c r="IGB663" s="204"/>
      <c r="IGC663" s="204"/>
      <c r="IGD663" s="204"/>
      <c r="IGE663" s="204"/>
      <c r="IGF663" s="204"/>
      <c r="IGG663" s="204"/>
      <c r="IGH663" s="204"/>
      <c r="IGI663" s="204"/>
      <c r="IGJ663" s="204"/>
      <c r="IGK663" s="204"/>
      <c r="IGL663" s="204"/>
      <c r="IGM663" s="204"/>
      <c r="IGN663" s="204"/>
      <c r="IGO663" s="204"/>
      <c r="IGP663" s="204"/>
      <c r="IGQ663" s="204"/>
      <c r="IGR663" s="204"/>
      <c r="IGS663" s="204"/>
      <c r="IGT663" s="204"/>
      <c r="IGU663" s="204"/>
      <c r="IGV663" s="204"/>
      <c r="IGW663" s="204"/>
      <c r="IGX663" s="204"/>
      <c r="IGY663" s="204"/>
      <c r="IGZ663" s="204"/>
      <c r="IHA663" s="204"/>
      <c r="IHB663" s="204"/>
      <c r="IHC663" s="204"/>
      <c r="IHD663" s="204"/>
      <c r="IHE663" s="204"/>
      <c r="IHF663" s="204"/>
      <c r="IHG663" s="204"/>
      <c r="IHH663" s="204"/>
      <c r="IHI663" s="204"/>
      <c r="IHJ663" s="204"/>
      <c r="IHK663" s="204"/>
      <c r="IHL663" s="204"/>
      <c r="IHM663" s="204"/>
      <c r="IHN663" s="204"/>
      <c r="IHO663" s="204"/>
      <c r="IHP663" s="204"/>
      <c r="IHQ663" s="204"/>
      <c r="IHR663" s="204"/>
      <c r="IHS663" s="204"/>
      <c r="IHT663" s="204"/>
      <c r="IHU663" s="204"/>
      <c r="IHV663" s="204"/>
      <c r="IHW663" s="204"/>
      <c r="IHX663" s="204"/>
      <c r="IHY663" s="204"/>
      <c r="IHZ663" s="204"/>
      <c r="IIA663" s="204"/>
      <c r="IIB663" s="204"/>
      <c r="IIC663" s="204"/>
      <c r="IID663" s="204"/>
      <c r="IIE663" s="204"/>
      <c r="IIF663" s="204"/>
      <c r="IIG663" s="204"/>
      <c r="IIH663" s="204"/>
      <c r="III663" s="204"/>
      <c r="IIJ663" s="204"/>
      <c r="IIK663" s="204"/>
      <c r="IIL663" s="204"/>
      <c r="IIM663" s="204"/>
      <c r="IIN663" s="204"/>
      <c r="IIO663" s="204"/>
      <c r="IIP663" s="204"/>
      <c r="IIQ663" s="204"/>
      <c r="IIR663" s="204"/>
      <c r="IIS663" s="204"/>
      <c r="IIT663" s="204"/>
      <c r="IIU663" s="204"/>
      <c r="IIV663" s="204"/>
      <c r="IIW663" s="204"/>
      <c r="IIX663" s="204"/>
      <c r="IIY663" s="204"/>
      <c r="IIZ663" s="204"/>
      <c r="IJA663" s="204"/>
      <c r="IJB663" s="204"/>
      <c r="IJC663" s="204"/>
      <c r="IJD663" s="204"/>
      <c r="IJE663" s="204"/>
      <c r="IJF663" s="204"/>
      <c r="IJG663" s="204"/>
      <c r="IJH663" s="204"/>
      <c r="IJI663" s="204"/>
      <c r="IJJ663" s="204"/>
      <c r="IJK663" s="204"/>
      <c r="IJL663" s="204"/>
      <c r="IJM663" s="204"/>
      <c r="IJN663" s="204"/>
      <c r="IJO663" s="204"/>
      <c r="IJP663" s="204"/>
      <c r="IJQ663" s="204"/>
      <c r="IJR663" s="204"/>
      <c r="IJS663" s="204"/>
      <c r="IJT663" s="204"/>
      <c r="IJU663" s="204"/>
      <c r="IJV663" s="204"/>
      <c r="IJW663" s="204"/>
      <c r="IJX663" s="204"/>
      <c r="IJY663" s="204"/>
      <c r="IJZ663" s="204"/>
      <c r="IKA663" s="204"/>
      <c r="IKB663" s="204"/>
      <c r="IKC663" s="204"/>
      <c r="IKD663" s="204"/>
      <c r="IKE663" s="204"/>
      <c r="IKF663" s="204"/>
      <c r="IKG663" s="204"/>
      <c r="IKH663" s="204"/>
      <c r="IKI663" s="204"/>
      <c r="IKJ663" s="204"/>
      <c r="IKK663" s="204"/>
      <c r="IKL663" s="204"/>
      <c r="IKM663" s="204"/>
      <c r="IKN663" s="204"/>
      <c r="IKO663" s="204"/>
      <c r="IKP663" s="204"/>
      <c r="IKQ663" s="204"/>
      <c r="IKR663" s="204"/>
      <c r="IKS663" s="204"/>
      <c r="IKT663" s="204"/>
      <c r="IKU663" s="204"/>
      <c r="IKV663" s="204"/>
      <c r="IKW663" s="204"/>
      <c r="IKX663" s="204"/>
      <c r="IKY663" s="204"/>
      <c r="IKZ663" s="204"/>
      <c r="ILA663" s="204"/>
      <c r="ILB663" s="204"/>
      <c r="ILC663" s="204"/>
      <c r="ILD663" s="204"/>
      <c r="ILE663" s="204"/>
      <c r="ILF663" s="204"/>
      <c r="ILG663" s="204"/>
      <c r="ILH663" s="204"/>
      <c r="ILI663" s="204"/>
      <c r="ILJ663" s="204"/>
      <c r="ILK663" s="204"/>
      <c r="ILL663" s="204"/>
      <c r="ILM663" s="204"/>
      <c r="ILN663" s="204"/>
      <c r="ILO663" s="204"/>
      <c r="ILP663" s="204"/>
      <c r="ILQ663" s="204"/>
      <c r="ILR663" s="204"/>
      <c r="ILS663" s="204"/>
      <c r="ILT663" s="204"/>
      <c r="ILU663" s="204"/>
      <c r="ILV663" s="204"/>
      <c r="ILW663" s="204"/>
      <c r="ILX663" s="204"/>
      <c r="ILY663" s="204"/>
      <c r="ILZ663" s="204"/>
      <c r="IMA663" s="204"/>
      <c r="IMB663" s="204"/>
      <c r="IMC663" s="204"/>
      <c r="IMD663" s="204"/>
      <c r="IME663" s="204"/>
      <c r="IMF663" s="204"/>
      <c r="IMG663" s="204"/>
      <c r="IMH663" s="204"/>
      <c r="IMI663" s="204"/>
      <c r="IMJ663" s="204"/>
      <c r="IMK663" s="204"/>
      <c r="IML663" s="204"/>
      <c r="IMM663" s="204"/>
      <c r="IMN663" s="204"/>
      <c r="IMO663" s="204"/>
      <c r="IMP663" s="204"/>
      <c r="IMQ663" s="204"/>
      <c r="IMR663" s="204"/>
      <c r="IMS663" s="204"/>
      <c r="IMT663" s="204"/>
      <c r="IMU663" s="204"/>
      <c r="IMV663" s="204"/>
      <c r="IMW663" s="204"/>
      <c r="IMX663" s="204"/>
      <c r="IMY663" s="204"/>
      <c r="IMZ663" s="204"/>
      <c r="INA663" s="204"/>
      <c r="INB663" s="204"/>
      <c r="INC663" s="204"/>
      <c r="IND663" s="204"/>
      <c r="INE663" s="204"/>
      <c r="INF663" s="204"/>
      <c r="ING663" s="204"/>
      <c r="INH663" s="204"/>
      <c r="INI663" s="204"/>
      <c r="INJ663" s="204"/>
      <c r="INK663" s="204"/>
      <c r="INL663" s="204"/>
      <c r="INM663" s="204"/>
      <c r="INN663" s="204"/>
      <c r="INO663" s="204"/>
      <c r="INP663" s="204"/>
      <c r="INQ663" s="204"/>
      <c r="INR663" s="204"/>
      <c r="INS663" s="204"/>
      <c r="INT663" s="204"/>
      <c r="INU663" s="204"/>
      <c r="INV663" s="204"/>
      <c r="INW663" s="204"/>
      <c r="INX663" s="204"/>
      <c r="INY663" s="204"/>
      <c r="INZ663" s="204"/>
      <c r="IOA663" s="204"/>
      <c r="IOB663" s="204"/>
      <c r="IOC663" s="204"/>
      <c r="IOD663" s="204"/>
      <c r="IOE663" s="204"/>
      <c r="IOF663" s="204"/>
      <c r="IOG663" s="204"/>
      <c r="IOH663" s="204"/>
      <c r="IOI663" s="204"/>
      <c r="IOJ663" s="204"/>
      <c r="IOK663" s="204"/>
      <c r="IOL663" s="204"/>
      <c r="IOM663" s="204"/>
      <c r="ION663" s="204"/>
      <c r="IOO663" s="204"/>
      <c r="IOP663" s="204"/>
      <c r="IOQ663" s="204"/>
      <c r="IOR663" s="204"/>
      <c r="IOS663" s="204"/>
      <c r="IOT663" s="204"/>
      <c r="IOU663" s="204"/>
      <c r="IOV663" s="204"/>
      <c r="IOW663" s="204"/>
      <c r="IOX663" s="204"/>
      <c r="IOY663" s="204"/>
      <c r="IOZ663" s="204"/>
      <c r="IPA663" s="204"/>
      <c r="IPB663" s="204"/>
      <c r="IPC663" s="204"/>
      <c r="IPD663" s="204"/>
      <c r="IPE663" s="204"/>
      <c r="IPF663" s="204"/>
      <c r="IPG663" s="204"/>
      <c r="IPH663" s="204"/>
      <c r="IPI663" s="204"/>
      <c r="IPJ663" s="204"/>
      <c r="IPK663" s="204"/>
      <c r="IPL663" s="204"/>
      <c r="IPM663" s="204"/>
      <c r="IPN663" s="204"/>
      <c r="IPO663" s="204"/>
      <c r="IPP663" s="204"/>
      <c r="IPQ663" s="204"/>
      <c r="IPR663" s="204"/>
      <c r="IPS663" s="204"/>
      <c r="IPT663" s="204"/>
      <c r="IPU663" s="204"/>
      <c r="IPV663" s="204"/>
      <c r="IPW663" s="204"/>
      <c r="IPX663" s="204"/>
      <c r="IPY663" s="204"/>
      <c r="IPZ663" s="204"/>
      <c r="IQA663" s="204"/>
      <c r="IQB663" s="204"/>
      <c r="IQC663" s="204"/>
      <c r="IQD663" s="204"/>
      <c r="IQE663" s="204"/>
      <c r="IQF663" s="204"/>
      <c r="IQG663" s="204"/>
      <c r="IQH663" s="204"/>
      <c r="IQI663" s="204"/>
      <c r="IQJ663" s="204"/>
      <c r="IQK663" s="204"/>
      <c r="IQL663" s="204"/>
      <c r="IQM663" s="204"/>
      <c r="IQN663" s="204"/>
      <c r="IQO663" s="204"/>
      <c r="IQP663" s="204"/>
      <c r="IQQ663" s="204"/>
      <c r="IQR663" s="204"/>
      <c r="IQS663" s="204"/>
      <c r="IQT663" s="204"/>
      <c r="IQU663" s="204"/>
      <c r="IQV663" s="204"/>
      <c r="IQW663" s="204"/>
      <c r="IQX663" s="204"/>
      <c r="IQY663" s="204"/>
      <c r="IQZ663" s="204"/>
      <c r="IRA663" s="204"/>
      <c r="IRB663" s="204"/>
      <c r="IRC663" s="204"/>
      <c r="IRD663" s="204"/>
      <c r="IRE663" s="204"/>
      <c r="IRF663" s="204"/>
      <c r="IRG663" s="204"/>
      <c r="IRH663" s="204"/>
      <c r="IRI663" s="204"/>
      <c r="IRJ663" s="204"/>
      <c r="IRK663" s="204"/>
      <c r="IRL663" s="204"/>
      <c r="IRM663" s="204"/>
      <c r="IRN663" s="204"/>
      <c r="IRO663" s="204"/>
      <c r="IRP663" s="204"/>
      <c r="IRQ663" s="204"/>
      <c r="IRR663" s="204"/>
      <c r="IRS663" s="204"/>
      <c r="IRT663" s="204"/>
      <c r="IRU663" s="204"/>
      <c r="IRV663" s="204"/>
      <c r="IRW663" s="204"/>
      <c r="IRX663" s="204"/>
      <c r="IRY663" s="204"/>
      <c r="IRZ663" s="204"/>
      <c r="ISA663" s="204"/>
      <c r="ISB663" s="204"/>
      <c r="ISC663" s="204"/>
      <c r="ISD663" s="204"/>
      <c r="ISE663" s="204"/>
      <c r="ISF663" s="204"/>
      <c r="ISG663" s="204"/>
      <c r="ISH663" s="204"/>
      <c r="ISI663" s="204"/>
      <c r="ISJ663" s="204"/>
      <c r="ISK663" s="204"/>
      <c r="ISL663" s="204"/>
      <c r="ISM663" s="204"/>
      <c r="ISN663" s="204"/>
      <c r="ISO663" s="204"/>
      <c r="ISP663" s="204"/>
      <c r="ISQ663" s="204"/>
      <c r="ISR663" s="204"/>
      <c r="ISS663" s="204"/>
      <c r="IST663" s="204"/>
      <c r="ISU663" s="204"/>
      <c r="ISV663" s="204"/>
      <c r="ISW663" s="204"/>
      <c r="ISX663" s="204"/>
      <c r="ISY663" s="204"/>
      <c r="ISZ663" s="204"/>
      <c r="ITA663" s="204"/>
      <c r="ITB663" s="204"/>
      <c r="ITC663" s="204"/>
      <c r="ITD663" s="204"/>
      <c r="ITE663" s="204"/>
      <c r="ITF663" s="204"/>
      <c r="ITG663" s="204"/>
      <c r="ITH663" s="204"/>
      <c r="ITI663" s="204"/>
      <c r="ITJ663" s="204"/>
      <c r="ITK663" s="204"/>
      <c r="ITL663" s="204"/>
      <c r="ITM663" s="204"/>
      <c r="ITN663" s="204"/>
      <c r="ITO663" s="204"/>
      <c r="ITP663" s="204"/>
      <c r="ITQ663" s="204"/>
      <c r="ITR663" s="204"/>
      <c r="ITS663" s="204"/>
      <c r="ITT663" s="204"/>
      <c r="ITU663" s="204"/>
      <c r="ITV663" s="204"/>
      <c r="ITW663" s="204"/>
      <c r="ITX663" s="204"/>
      <c r="ITY663" s="204"/>
      <c r="ITZ663" s="204"/>
      <c r="IUA663" s="204"/>
      <c r="IUB663" s="204"/>
      <c r="IUC663" s="204"/>
      <c r="IUD663" s="204"/>
      <c r="IUE663" s="204"/>
      <c r="IUF663" s="204"/>
      <c r="IUG663" s="204"/>
      <c r="IUH663" s="204"/>
      <c r="IUI663" s="204"/>
      <c r="IUJ663" s="204"/>
      <c r="IUK663" s="204"/>
      <c r="IUL663" s="204"/>
      <c r="IUM663" s="204"/>
      <c r="IUN663" s="204"/>
      <c r="IUO663" s="204"/>
      <c r="IUP663" s="204"/>
      <c r="IUQ663" s="204"/>
      <c r="IUR663" s="204"/>
      <c r="IUS663" s="204"/>
      <c r="IUT663" s="204"/>
      <c r="IUU663" s="204"/>
      <c r="IUV663" s="204"/>
      <c r="IUW663" s="204"/>
      <c r="IUX663" s="204"/>
      <c r="IUY663" s="204"/>
      <c r="IUZ663" s="204"/>
      <c r="IVA663" s="204"/>
      <c r="IVB663" s="204"/>
      <c r="IVC663" s="204"/>
      <c r="IVD663" s="204"/>
      <c r="IVE663" s="204"/>
      <c r="IVF663" s="204"/>
      <c r="IVG663" s="204"/>
      <c r="IVH663" s="204"/>
      <c r="IVI663" s="204"/>
      <c r="IVJ663" s="204"/>
      <c r="IVK663" s="204"/>
      <c r="IVL663" s="204"/>
      <c r="IVM663" s="204"/>
      <c r="IVN663" s="204"/>
      <c r="IVO663" s="204"/>
      <c r="IVP663" s="204"/>
      <c r="IVQ663" s="204"/>
      <c r="IVR663" s="204"/>
      <c r="IVS663" s="204"/>
      <c r="IVT663" s="204"/>
      <c r="IVU663" s="204"/>
      <c r="IVV663" s="204"/>
      <c r="IVW663" s="204"/>
      <c r="IVX663" s="204"/>
      <c r="IVY663" s="204"/>
      <c r="IVZ663" s="204"/>
      <c r="IWA663" s="204"/>
      <c r="IWB663" s="204"/>
      <c r="IWC663" s="204"/>
      <c r="IWD663" s="204"/>
      <c r="IWE663" s="204"/>
      <c r="IWF663" s="204"/>
      <c r="IWG663" s="204"/>
      <c r="IWH663" s="204"/>
      <c r="IWI663" s="204"/>
      <c r="IWJ663" s="204"/>
      <c r="IWK663" s="204"/>
      <c r="IWL663" s="204"/>
      <c r="IWM663" s="204"/>
      <c r="IWN663" s="204"/>
      <c r="IWO663" s="204"/>
      <c r="IWP663" s="204"/>
      <c r="IWQ663" s="204"/>
      <c r="IWR663" s="204"/>
      <c r="IWS663" s="204"/>
      <c r="IWT663" s="204"/>
      <c r="IWU663" s="204"/>
      <c r="IWV663" s="204"/>
      <c r="IWW663" s="204"/>
      <c r="IWX663" s="204"/>
      <c r="IWY663" s="204"/>
      <c r="IWZ663" s="204"/>
      <c r="IXA663" s="204"/>
      <c r="IXB663" s="204"/>
      <c r="IXC663" s="204"/>
      <c r="IXD663" s="204"/>
      <c r="IXE663" s="204"/>
      <c r="IXF663" s="204"/>
      <c r="IXG663" s="204"/>
      <c r="IXH663" s="204"/>
      <c r="IXI663" s="204"/>
      <c r="IXJ663" s="204"/>
      <c r="IXK663" s="204"/>
      <c r="IXL663" s="204"/>
      <c r="IXM663" s="204"/>
      <c r="IXN663" s="204"/>
      <c r="IXO663" s="204"/>
      <c r="IXP663" s="204"/>
      <c r="IXQ663" s="204"/>
      <c r="IXR663" s="204"/>
      <c r="IXS663" s="204"/>
      <c r="IXT663" s="204"/>
      <c r="IXU663" s="204"/>
      <c r="IXV663" s="204"/>
      <c r="IXW663" s="204"/>
      <c r="IXX663" s="204"/>
      <c r="IXY663" s="204"/>
      <c r="IXZ663" s="204"/>
      <c r="IYA663" s="204"/>
      <c r="IYB663" s="204"/>
      <c r="IYC663" s="204"/>
      <c r="IYD663" s="204"/>
      <c r="IYE663" s="204"/>
      <c r="IYF663" s="204"/>
      <c r="IYG663" s="204"/>
      <c r="IYH663" s="204"/>
      <c r="IYI663" s="204"/>
      <c r="IYJ663" s="204"/>
      <c r="IYK663" s="204"/>
      <c r="IYL663" s="204"/>
      <c r="IYM663" s="204"/>
      <c r="IYN663" s="204"/>
      <c r="IYO663" s="204"/>
      <c r="IYP663" s="204"/>
      <c r="IYQ663" s="204"/>
      <c r="IYR663" s="204"/>
      <c r="IYS663" s="204"/>
      <c r="IYT663" s="204"/>
      <c r="IYU663" s="204"/>
      <c r="IYV663" s="204"/>
      <c r="IYW663" s="204"/>
      <c r="IYX663" s="204"/>
      <c r="IYY663" s="204"/>
      <c r="IYZ663" s="204"/>
      <c r="IZA663" s="204"/>
      <c r="IZB663" s="204"/>
      <c r="IZC663" s="204"/>
      <c r="IZD663" s="204"/>
      <c r="IZE663" s="204"/>
      <c r="IZF663" s="204"/>
      <c r="IZG663" s="204"/>
      <c r="IZH663" s="204"/>
      <c r="IZI663" s="204"/>
      <c r="IZJ663" s="204"/>
      <c r="IZK663" s="204"/>
      <c r="IZL663" s="204"/>
      <c r="IZM663" s="204"/>
      <c r="IZN663" s="204"/>
      <c r="IZO663" s="204"/>
      <c r="IZP663" s="204"/>
      <c r="IZQ663" s="204"/>
      <c r="IZR663" s="204"/>
      <c r="IZS663" s="204"/>
      <c r="IZT663" s="204"/>
      <c r="IZU663" s="204"/>
      <c r="IZV663" s="204"/>
      <c r="IZW663" s="204"/>
      <c r="IZX663" s="204"/>
      <c r="IZY663" s="204"/>
      <c r="IZZ663" s="204"/>
      <c r="JAA663" s="204"/>
      <c r="JAB663" s="204"/>
      <c r="JAC663" s="204"/>
      <c r="JAD663" s="204"/>
      <c r="JAE663" s="204"/>
      <c r="JAF663" s="204"/>
      <c r="JAG663" s="204"/>
      <c r="JAH663" s="204"/>
      <c r="JAI663" s="204"/>
      <c r="JAJ663" s="204"/>
      <c r="JAK663" s="204"/>
      <c r="JAL663" s="204"/>
      <c r="JAM663" s="204"/>
      <c r="JAN663" s="204"/>
      <c r="JAO663" s="204"/>
      <c r="JAP663" s="204"/>
      <c r="JAQ663" s="204"/>
      <c r="JAR663" s="204"/>
      <c r="JAS663" s="204"/>
      <c r="JAT663" s="204"/>
      <c r="JAU663" s="204"/>
      <c r="JAV663" s="204"/>
      <c r="JAW663" s="204"/>
      <c r="JAX663" s="204"/>
      <c r="JAY663" s="204"/>
      <c r="JAZ663" s="204"/>
      <c r="JBA663" s="204"/>
      <c r="JBB663" s="204"/>
      <c r="JBC663" s="204"/>
      <c r="JBD663" s="204"/>
      <c r="JBE663" s="204"/>
      <c r="JBF663" s="204"/>
      <c r="JBG663" s="204"/>
      <c r="JBH663" s="204"/>
      <c r="JBI663" s="204"/>
      <c r="JBJ663" s="204"/>
      <c r="JBK663" s="204"/>
      <c r="JBL663" s="204"/>
      <c r="JBM663" s="204"/>
      <c r="JBN663" s="204"/>
      <c r="JBO663" s="204"/>
      <c r="JBP663" s="204"/>
      <c r="JBQ663" s="204"/>
      <c r="JBR663" s="204"/>
      <c r="JBS663" s="204"/>
      <c r="JBT663" s="204"/>
      <c r="JBU663" s="204"/>
      <c r="JBV663" s="204"/>
      <c r="JBW663" s="204"/>
      <c r="JBX663" s="204"/>
      <c r="JBY663" s="204"/>
      <c r="JBZ663" s="204"/>
      <c r="JCA663" s="204"/>
      <c r="JCB663" s="204"/>
      <c r="JCC663" s="204"/>
      <c r="JCD663" s="204"/>
      <c r="JCE663" s="204"/>
      <c r="JCF663" s="204"/>
      <c r="JCG663" s="204"/>
      <c r="JCH663" s="204"/>
      <c r="JCI663" s="204"/>
      <c r="JCJ663" s="204"/>
      <c r="JCK663" s="204"/>
      <c r="JCL663" s="204"/>
      <c r="JCM663" s="204"/>
      <c r="JCN663" s="204"/>
      <c r="JCO663" s="204"/>
      <c r="JCP663" s="204"/>
      <c r="JCQ663" s="204"/>
      <c r="JCR663" s="204"/>
      <c r="JCS663" s="204"/>
      <c r="JCT663" s="204"/>
      <c r="JCU663" s="204"/>
      <c r="JCV663" s="204"/>
      <c r="JCW663" s="204"/>
      <c r="JCX663" s="204"/>
      <c r="JCY663" s="204"/>
      <c r="JCZ663" s="204"/>
      <c r="JDA663" s="204"/>
      <c r="JDB663" s="204"/>
      <c r="JDC663" s="204"/>
      <c r="JDD663" s="204"/>
      <c r="JDE663" s="204"/>
      <c r="JDF663" s="204"/>
      <c r="JDG663" s="204"/>
      <c r="JDH663" s="204"/>
      <c r="JDI663" s="204"/>
      <c r="JDJ663" s="204"/>
      <c r="JDK663" s="204"/>
      <c r="JDL663" s="204"/>
      <c r="JDM663" s="204"/>
      <c r="JDN663" s="204"/>
      <c r="JDO663" s="204"/>
      <c r="JDP663" s="204"/>
      <c r="JDQ663" s="204"/>
      <c r="JDR663" s="204"/>
      <c r="JDS663" s="204"/>
      <c r="JDT663" s="204"/>
      <c r="JDU663" s="204"/>
      <c r="JDV663" s="204"/>
      <c r="JDW663" s="204"/>
      <c r="JDX663" s="204"/>
      <c r="JDY663" s="204"/>
      <c r="JDZ663" s="204"/>
      <c r="JEA663" s="204"/>
      <c r="JEB663" s="204"/>
      <c r="JEC663" s="204"/>
      <c r="JED663" s="204"/>
      <c r="JEE663" s="204"/>
      <c r="JEF663" s="204"/>
      <c r="JEG663" s="204"/>
      <c r="JEH663" s="204"/>
      <c r="JEI663" s="204"/>
      <c r="JEJ663" s="204"/>
      <c r="JEK663" s="204"/>
      <c r="JEL663" s="204"/>
      <c r="JEM663" s="204"/>
      <c r="JEN663" s="204"/>
      <c r="JEO663" s="204"/>
      <c r="JEP663" s="204"/>
      <c r="JEQ663" s="204"/>
      <c r="JER663" s="204"/>
      <c r="JES663" s="204"/>
      <c r="JET663" s="204"/>
      <c r="JEU663" s="204"/>
      <c r="JEV663" s="204"/>
      <c r="JEW663" s="204"/>
      <c r="JEX663" s="204"/>
      <c r="JEY663" s="204"/>
      <c r="JEZ663" s="204"/>
      <c r="JFA663" s="204"/>
      <c r="JFB663" s="204"/>
      <c r="JFC663" s="204"/>
      <c r="JFD663" s="204"/>
      <c r="JFE663" s="204"/>
      <c r="JFF663" s="204"/>
      <c r="JFG663" s="204"/>
      <c r="JFH663" s="204"/>
      <c r="JFI663" s="204"/>
      <c r="JFJ663" s="204"/>
      <c r="JFK663" s="204"/>
      <c r="JFL663" s="204"/>
      <c r="JFM663" s="204"/>
      <c r="JFN663" s="204"/>
      <c r="JFO663" s="204"/>
      <c r="JFP663" s="204"/>
      <c r="JFQ663" s="204"/>
      <c r="JFR663" s="204"/>
      <c r="JFS663" s="204"/>
      <c r="JFT663" s="204"/>
      <c r="JFU663" s="204"/>
      <c r="JFV663" s="204"/>
      <c r="JFW663" s="204"/>
      <c r="JFX663" s="204"/>
      <c r="JFY663" s="204"/>
      <c r="JFZ663" s="204"/>
      <c r="JGA663" s="204"/>
      <c r="JGB663" s="204"/>
      <c r="JGC663" s="204"/>
      <c r="JGD663" s="204"/>
      <c r="JGE663" s="204"/>
      <c r="JGF663" s="204"/>
      <c r="JGG663" s="204"/>
      <c r="JGH663" s="204"/>
      <c r="JGI663" s="204"/>
      <c r="JGJ663" s="204"/>
      <c r="JGK663" s="204"/>
      <c r="JGL663" s="204"/>
      <c r="JGM663" s="204"/>
      <c r="JGN663" s="204"/>
      <c r="JGO663" s="204"/>
      <c r="JGP663" s="204"/>
      <c r="JGQ663" s="204"/>
      <c r="JGR663" s="204"/>
      <c r="JGS663" s="204"/>
      <c r="JGT663" s="204"/>
      <c r="JGU663" s="204"/>
      <c r="JGV663" s="204"/>
      <c r="JGW663" s="204"/>
      <c r="JGX663" s="204"/>
      <c r="JGY663" s="204"/>
      <c r="JGZ663" s="204"/>
      <c r="JHA663" s="204"/>
      <c r="JHB663" s="204"/>
      <c r="JHC663" s="204"/>
      <c r="JHD663" s="204"/>
      <c r="JHE663" s="204"/>
      <c r="JHF663" s="204"/>
      <c r="JHG663" s="204"/>
      <c r="JHH663" s="204"/>
      <c r="JHI663" s="204"/>
      <c r="JHJ663" s="204"/>
      <c r="JHK663" s="204"/>
      <c r="JHL663" s="204"/>
      <c r="JHM663" s="204"/>
      <c r="JHN663" s="204"/>
      <c r="JHO663" s="204"/>
      <c r="JHP663" s="204"/>
      <c r="JHQ663" s="204"/>
      <c r="JHR663" s="204"/>
      <c r="JHS663" s="204"/>
      <c r="JHT663" s="204"/>
      <c r="JHU663" s="204"/>
      <c r="JHV663" s="204"/>
      <c r="JHW663" s="204"/>
      <c r="JHX663" s="204"/>
      <c r="JHY663" s="204"/>
      <c r="JHZ663" s="204"/>
      <c r="JIA663" s="204"/>
      <c r="JIB663" s="204"/>
      <c r="JIC663" s="204"/>
      <c r="JID663" s="204"/>
      <c r="JIE663" s="204"/>
      <c r="JIF663" s="204"/>
      <c r="JIG663" s="204"/>
      <c r="JIH663" s="204"/>
      <c r="JII663" s="204"/>
      <c r="JIJ663" s="204"/>
      <c r="JIK663" s="204"/>
      <c r="JIL663" s="204"/>
      <c r="JIM663" s="204"/>
      <c r="JIN663" s="204"/>
      <c r="JIO663" s="204"/>
      <c r="JIP663" s="204"/>
      <c r="JIQ663" s="204"/>
      <c r="JIR663" s="204"/>
      <c r="JIS663" s="204"/>
      <c r="JIT663" s="204"/>
      <c r="JIU663" s="204"/>
      <c r="JIV663" s="204"/>
      <c r="JIW663" s="204"/>
      <c r="JIX663" s="204"/>
      <c r="JIY663" s="204"/>
      <c r="JIZ663" s="204"/>
      <c r="JJA663" s="204"/>
      <c r="JJB663" s="204"/>
      <c r="JJC663" s="204"/>
      <c r="JJD663" s="204"/>
      <c r="JJE663" s="204"/>
      <c r="JJF663" s="204"/>
      <c r="JJG663" s="204"/>
      <c r="JJH663" s="204"/>
      <c r="JJI663" s="204"/>
      <c r="JJJ663" s="204"/>
      <c r="JJK663" s="204"/>
      <c r="JJL663" s="204"/>
      <c r="JJM663" s="204"/>
      <c r="JJN663" s="204"/>
      <c r="JJO663" s="204"/>
      <c r="JJP663" s="204"/>
      <c r="JJQ663" s="204"/>
      <c r="JJR663" s="204"/>
      <c r="JJS663" s="204"/>
      <c r="JJT663" s="204"/>
      <c r="JJU663" s="204"/>
      <c r="JJV663" s="204"/>
      <c r="JJW663" s="204"/>
      <c r="JJX663" s="204"/>
      <c r="JJY663" s="204"/>
      <c r="JJZ663" s="204"/>
      <c r="JKA663" s="204"/>
      <c r="JKB663" s="204"/>
      <c r="JKC663" s="204"/>
      <c r="JKD663" s="204"/>
      <c r="JKE663" s="204"/>
      <c r="JKF663" s="204"/>
      <c r="JKG663" s="204"/>
      <c r="JKH663" s="204"/>
      <c r="JKI663" s="204"/>
      <c r="JKJ663" s="204"/>
      <c r="JKK663" s="204"/>
      <c r="JKL663" s="204"/>
      <c r="JKM663" s="204"/>
      <c r="JKN663" s="204"/>
      <c r="JKO663" s="204"/>
      <c r="JKP663" s="204"/>
      <c r="JKQ663" s="204"/>
      <c r="JKR663" s="204"/>
      <c r="JKS663" s="204"/>
      <c r="JKT663" s="204"/>
      <c r="JKU663" s="204"/>
      <c r="JKV663" s="204"/>
      <c r="JKW663" s="204"/>
      <c r="JKX663" s="204"/>
      <c r="JKY663" s="204"/>
      <c r="JKZ663" s="204"/>
      <c r="JLA663" s="204"/>
      <c r="JLB663" s="204"/>
      <c r="JLC663" s="204"/>
      <c r="JLD663" s="204"/>
      <c r="JLE663" s="204"/>
      <c r="JLF663" s="204"/>
      <c r="JLG663" s="204"/>
      <c r="JLH663" s="204"/>
      <c r="JLI663" s="204"/>
      <c r="JLJ663" s="204"/>
      <c r="JLK663" s="204"/>
      <c r="JLL663" s="204"/>
      <c r="JLM663" s="204"/>
      <c r="JLN663" s="204"/>
      <c r="JLO663" s="204"/>
      <c r="JLP663" s="204"/>
      <c r="JLQ663" s="204"/>
      <c r="JLR663" s="204"/>
      <c r="JLS663" s="204"/>
      <c r="JLT663" s="204"/>
      <c r="JLU663" s="204"/>
      <c r="JLV663" s="204"/>
      <c r="JLW663" s="204"/>
      <c r="JLX663" s="204"/>
      <c r="JLY663" s="204"/>
      <c r="JLZ663" s="204"/>
      <c r="JMA663" s="204"/>
      <c r="JMB663" s="204"/>
      <c r="JMC663" s="204"/>
      <c r="JMD663" s="204"/>
      <c r="JME663" s="204"/>
      <c r="JMF663" s="204"/>
      <c r="JMG663" s="204"/>
      <c r="JMH663" s="204"/>
      <c r="JMI663" s="204"/>
      <c r="JMJ663" s="204"/>
      <c r="JMK663" s="204"/>
      <c r="JML663" s="204"/>
      <c r="JMM663" s="204"/>
      <c r="JMN663" s="204"/>
      <c r="JMO663" s="204"/>
      <c r="JMP663" s="204"/>
      <c r="JMQ663" s="204"/>
      <c r="JMR663" s="204"/>
      <c r="JMS663" s="204"/>
      <c r="JMT663" s="204"/>
      <c r="JMU663" s="204"/>
      <c r="JMV663" s="204"/>
      <c r="JMW663" s="204"/>
      <c r="JMX663" s="204"/>
      <c r="JMY663" s="204"/>
      <c r="JMZ663" s="204"/>
      <c r="JNA663" s="204"/>
      <c r="JNB663" s="204"/>
      <c r="JNC663" s="204"/>
      <c r="JND663" s="204"/>
      <c r="JNE663" s="204"/>
      <c r="JNF663" s="204"/>
      <c r="JNG663" s="204"/>
      <c r="JNH663" s="204"/>
      <c r="JNI663" s="204"/>
      <c r="JNJ663" s="204"/>
      <c r="JNK663" s="204"/>
      <c r="JNL663" s="204"/>
      <c r="JNM663" s="204"/>
      <c r="JNN663" s="204"/>
      <c r="JNO663" s="204"/>
      <c r="JNP663" s="204"/>
      <c r="JNQ663" s="204"/>
      <c r="JNR663" s="204"/>
      <c r="JNS663" s="204"/>
      <c r="JNT663" s="204"/>
      <c r="JNU663" s="204"/>
      <c r="JNV663" s="204"/>
      <c r="JNW663" s="204"/>
      <c r="JNX663" s="204"/>
      <c r="JNY663" s="204"/>
      <c r="JNZ663" s="204"/>
      <c r="JOA663" s="204"/>
      <c r="JOB663" s="204"/>
      <c r="JOC663" s="204"/>
      <c r="JOD663" s="204"/>
      <c r="JOE663" s="204"/>
      <c r="JOF663" s="204"/>
      <c r="JOG663" s="204"/>
      <c r="JOH663" s="204"/>
      <c r="JOI663" s="204"/>
      <c r="JOJ663" s="204"/>
      <c r="JOK663" s="204"/>
      <c r="JOL663" s="204"/>
      <c r="JOM663" s="204"/>
      <c r="JON663" s="204"/>
      <c r="JOO663" s="204"/>
      <c r="JOP663" s="204"/>
      <c r="JOQ663" s="204"/>
      <c r="JOR663" s="204"/>
      <c r="JOS663" s="204"/>
      <c r="JOT663" s="204"/>
      <c r="JOU663" s="204"/>
      <c r="JOV663" s="204"/>
      <c r="JOW663" s="204"/>
      <c r="JOX663" s="204"/>
      <c r="JOY663" s="204"/>
      <c r="JOZ663" s="204"/>
      <c r="JPA663" s="204"/>
      <c r="JPB663" s="204"/>
      <c r="JPC663" s="204"/>
      <c r="JPD663" s="204"/>
      <c r="JPE663" s="204"/>
      <c r="JPF663" s="204"/>
      <c r="JPG663" s="204"/>
      <c r="JPH663" s="204"/>
      <c r="JPI663" s="204"/>
      <c r="JPJ663" s="204"/>
      <c r="JPK663" s="204"/>
      <c r="JPL663" s="204"/>
      <c r="JPM663" s="204"/>
      <c r="JPN663" s="204"/>
      <c r="JPO663" s="204"/>
      <c r="JPP663" s="204"/>
      <c r="JPQ663" s="204"/>
      <c r="JPR663" s="204"/>
      <c r="JPS663" s="204"/>
      <c r="JPT663" s="204"/>
      <c r="JPU663" s="204"/>
      <c r="JPV663" s="204"/>
      <c r="JPW663" s="204"/>
      <c r="JPX663" s="204"/>
      <c r="JPY663" s="204"/>
      <c r="JPZ663" s="204"/>
      <c r="JQA663" s="204"/>
      <c r="JQB663" s="204"/>
      <c r="JQC663" s="204"/>
      <c r="JQD663" s="204"/>
      <c r="JQE663" s="204"/>
      <c r="JQF663" s="204"/>
      <c r="JQG663" s="204"/>
      <c r="JQH663" s="204"/>
      <c r="JQI663" s="204"/>
      <c r="JQJ663" s="204"/>
      <c r="JQK663" s="204"/>
      <c r="JQL663" s="204"/>
      <c r="JQM663" s="204"/>
      <c r="JQN663" s="204"/>
      <c r="JQO663" s="204"/>
      <c r="JQP663" s="204"/>
      <c r="JQQ663" s="204"/>
      <c r="JQR663" s="204"/>
      <c r="JQS663" s="204"/>
      <c r="JQT663" s="204"/>
      <c r="JQU663" s="204"/>
      <c r="JQV663" s="204"/>
      <c r="JQW663" s="204"/>
      <c r="JQX663" s="204"/>
      <c r="JQY663" s="204"/>
      <c r="JQZ663" s="204"/>
      <c r="JRA663" s="204"/>
      <c r="JRB663" s="204"/>
      <c r="JRC663" s="204"/>
      <c r="JRD663" s="204"/>
      <c r="JRE663" s="204"/>
      <c r="JRF663" s="204"/>
      <c r="JRG663" s="204"/>
      <c r="JRH663" s="204"/>
      <c r="JRI663" s="204"/>
      <c r="JRJ663" s="204"/>
      <c r="JRK663" s="204"/>
      <c r="JRL663" s="204"/>
      <c r="JRM663" s="204"/>
      <c r="JRN663" s="204"/>
      <c r="JRO663" s="204"/>
      <c r="JRP663" s="204"/>
      <c r="JRQ663" s="204"/>
      <c r="JRR663" s="204"/>
      <c r="JRS663" s="204"/>
      <c r="JRT663" s="204"/>
      <c r="JRU663" s="204"/>
      <c r="JRV663" s="204"/>
      <c r="JRW663" s="204"/>
      <c r="JRX663" s="204"/>
      <c r="JRY663" s="204"/>
      <c r="JRZ663" s="204"/>
      <c r="JSA663" s="204"/>
      <c r="JSB663" s="204"/>
      <c r="JSC663" s="204"/>
      <c r="JSD663" s="204"/>
      <c r="JSE663" s="204"/>
      <c r="JSF663" s="204"/>
      <c r="JSG663" s="204"/>
      <c r="JSH663" s="204"/>
      <c r="JSI663" s="204"/>
      <c r="JSJ663" s="204"/>
      <c r="JSK663" s="204"/>
      <c r="JSL663" s="204"/>
      <c r="JSM663" s="204"/>
      <c r="JSN663" s="204"/>
      <c r="JSO663" s="204"/>
      <c r="JSP663" s="204"/>
      <c r="JSQ663" s="204"/>
      <c r="JSR663" s="204"/>
      <c r="JSS663" s="204"/>
      <c r="JST663" s="204"/>
      <c r="JSU663" s="204"/>
      <c r="JSV663" s="204"/>
      <c r="JSW663" s="204"/>
      <c r="JSX663" s="204"/>
      <c r="JSY663" s="204"/>
      <c r="JSZ663" s="204"/>
      <c r="JTA663" s="204"/>
      <c r="JTB663" s="204"/>
      <c r="JTC663" s="204"/>
      <c r="JTD663" s="204"/>
      <c r="JTE663" s="204"/>
      <c r="JTF663" s="204"/>
      <c r="JTG663" s="204"/>
      <c r="JTH663" s="204"/>
      <c r="JTI663" s="204"/>
      <c r="JTJ663" s="204"/>
      <c r="JTK663" s="204"/>
      <c r="JTL663" s="204"/>
      <c r="JTM663" s="204"/>
      <c r="JTN663" s="204"/>
      <c r="JTO663" s="204"/>
      <c r="JTP663" s="204"/>
      <c r="JTQ663" s="204"/>
      <c r="JTR663" s="204"/>
      <c r="JTS663" s="204"/>
      <c r="JTT663" s="204"/>
      <c r="JTU663" s="204"/>
      <c r="JTV663" s="204"/>
      <c r="JTW663" s="204"/>
      <c r="JTX663" s="204"/>
      <c r="JTY663" s="204"/>
      <c r="JTZ663" s="204"/>
      <c r="JUA663" s="204"/>
      <c r="JUB663" s="204"/>
      <c r="JUC663" s="204"/>
      <c r="JUD663" s="204"/>
      <c r="JUE663" s="204"/>
      <c r="JUF663" s="204"/>
      <c r="JUG663" s="204"/>
      <c r="JUH663" s="204"/>
      <c r="JUI663" s="204"/>
      <c r="JUJ663" s="204"/>
      <c r="JUK663" s="204"/>
      <c r="JUL663" s="204"/>
      <c r="JUM663" s="204"/>
      <c r="JUN663" s="204"/>
      <c r="JUO663" s="204"/>
      <c r="JUP663" s="204"/>
      <c r="JUQ663" s="204"/>
      <c r="JUR663" s="204"/>
      <c r="JUS663" s="204"/>
      <c r="JUT663" s="204"/>
      <c r="JUU663" s="204"/>
      <c r="JUV663" s="204"/>
      <c r="JUW663" s="204"/>
      <c r="JUX663" s="204"/>
      <c r="JUY663" s="204"/>
      <c r="JUZ663" s="204"/>
      <c r="JVA663" s="204"/>
      <c r="JVB663" s="204"/>
      <c r="JVC663" s="204"/>
      <c r="JVD663" s="204"/>
      <c r="JVE663" s="204"/>
      <c r="JVF663" s="204"/>
      <c r="JVG663" s="204"/>
      <c r="JVH663" s="204"/>
      <c r="JVI663" s="204"/>
      <c r="JVJ663" s="204"/>
      <c r="JVK663" s="204"/>
      <c r="JVL663" s="204"/>
      <c r="JVM663" s="204"/>
      <c r="JVN663" s="204"/>
      <c r="JVO663" s="204"/>
      <c r="JVP663" s="204"/>
      <c r="JVQ663" s="204"/>
      <c r="JVR663" s="204"/>
      <c r="JVS663" s="204"/>
      <c r="JVT663" s="204"/>
      <c r="JVU663" s="204"/>
      <c r="JVV663" s="204"/>
      <c r="JVW663" s="204"/>
      <c r="JVX663" s="204"/>
      <c r="JVY663" s="204"/>
      <c r="JVZ663" s="204"/>
      <c r="JWA663" s="204"/>
      <c r="JWB663" s="204"/>
      <c r="JWC663" s="204"/>
      <c r="JWD663" s="204"/>
      <c r="JWE663" s="204"/>
      <c r="JWF663" s="204"/>
      <c r="JWG663" s="204"/>
      <c r="JWH663" s="204"/>
      <c r="JWI663" s="204"/>
      <c r="JWJ663" s="204"/>
      <c r="JWK663" s="204"/>
      <c r="JWL663" s="204"/>
      <c r="JWM663" s="204"/>
      <c r="JWN663" s="204"/>
      <c r="JWO663" s="204"/>
      <c r="JWP663" s="204"/>
      <c r="JWQ663" s="204"/>
      <c r="JWR663" s="204"/>
      <c r="JWS663" s="204"/>
      <c r="JWT663" s="204"/>
      <c r="JWU663" s="204"/>
      <c r="JWV663" s="204"/>
      <c r="JWW663" s="204"/>
      <c r="JWX663" s="204"/>
      <c r="JWY663" s="204"/>
      <c r="JWZ663" s="204"/>
      <c r="JXA663" s="204"/>
      <c r="JXB663" s="204"/>
      <c r="JXC663" s="204"/>
      <c r="JXD663" s="204"/>
      <c r="JXE663" s="204"/>
      <c r="JXF663" s="204"/>
      <c r="JXG663" s="204"/>
      <c r="JXH663" s="204"/>
      <c r="JXI663" s="204"/>
      <c r="JXJ663" s="204"/>
      <c r="JXK663" s="204"/>
      <c r="JXL663" s="204"/>
      <c r="JXM663" s="204"/>
      <c r="JXN663" s="204"/>
      <c r="JXO663" s="204"/>
      <c r="JXP663" s="204"/>
      <c r="JXQ663" s="204"/>
      <c r="JXR663" s="204"/>
      <c r="JXS663" s="204"/>
      <c r="JXT663" s="204"/>
      <c r="JXU663" s="204"/>
      <c r="JXV663" s="204"/>
      <c r="JXW663" s="204"/>
      <c r="JXX663" s="204"/>
      <c r="JXY663" s="204"/>
      <c r="JXZ663" s="204"/>
      <c r="JYA663" s="204"/>
      <c r="JYB663" s="204"/>
      <c r="JYC663" s="204"/>
      <c r="JYD663" s="204"/>
      <c r="JYE663" s="204"/>
      <c r="JYF663" s="204"/>
      <c r="JYG663" s="204"/>
      <c r="JYH663" s="204"/>
      <c r="JYI663" s="204"/>
      <c r="JYJ663" s="204"/>
      <c r="JYK663" s="204"/>
      <c r="JYL663" s="204"/>
      <c r="JYM663" s="204"/>
      <c r="JYN663" s="204"/>
      <c r="JYO663" s="204"/>
      <c r="JYP663" s="204"/>
      <c r="JYQ663" s="204"/>
      <c r="JYR663" s="204"/>
      <c r="JYS663" s="204"/>
      <c r="JYT663" s="204"/>
      <c r="JYU663" s="204"/>
      <c r="JYV663" s="204"/>
      <c r="JYW663" s="204"/>
      <c r="JYX663" s="204"/>
      <c r="JYY663" s="204"/>
      <c r="JYZ663" s="204"/>
      <c r="JZA663" s="204"/>
      <c r="JZB663" s="204"/>
      <c r="JZC663" s="204"/>
      <c r="JZD663" s="204"/>
      <c r="JZE663" s="204"/>
      <c r="JZF663" s="204"/>
      <c r="JZG663" s="204"/>
      <c r="JZH663" s="204"/>
      <c r="JZI663" s="204"/>
      <c r="JZJ663" s="204"/>
      <c r="JZK663" s="204"/>
      <c r="JZL663" s="204"/>
      <c r="JZM663" s="204"/>
      <c r="JZN663" s="204"/>
      <c r="JZO663" s="204"/>
      <c r="JZP663" s="204"/>
      <c r="JZQ663" s="204"/>
      <c r="JZR663" s="204"/>
      <c r="JZS663" s="204"/>
      <c r="JZT663" s="204"/>
      <c r="JZU663" s="204"/>
      <c r="JZV663" s="204"/>
      <c r="JZW663" s="204"/>
      <c r="JZX663" s="204"/>
      <c r="JZY663" s="204"/>
      <c r="JZZ663" s="204"/>
      <c r="KAA663" s="204"/>
      <c r="KAB663" s="204"/>
      <c r="KAC663" s="204"/>
      <c r="KAD663" s="204"/>
      <c r="KAE663" s="204"/>
      <c r="KAF663" s="204"/>
      <c r="KAG663" s="204"/>
      <c r="KAH663" s="204"/>
      <c r="KAI663" s="204"/>
      <c r="KAJ663" s="204"/>
      <c r="KAK663" s="204"/>
      <c r="KAL663" s="204"/>
      <c r="KAM663" s="204"/>
      <c r="KAN663" s="204"/>
      <c r="KAO663" s="204"/>
      <c r="KAP663" s="204"/>
      <c r="KAQ663" s="204"/>
      <c r="KAR663" s="204"/>
      <c r="KAS663" s="204"/>
      <c r="KAT663" s="204"/>
      <c r="KAU663" s="204"/>
      <c r="KAV663" s="204"/>
      <c r="KAW663" s="204"/>
      <c r="KAX663" s="204"/>
      <c r="KAY663" s="204"/>
      <c r="KAZ663" s="204"/>
      <c r="KBA663" s="204"/>
      <c r="KBB663" s="204"/>
      <c r="KBC663" s="204"/>
      <c r="KBD663" s="204"/>
      <c r="KBE663" s="204"/>
      <c r="KBF663" s="204"/>
      <c r="KBG663" s="204"/>
      <c r="KBH663" s="204"/>
      <c r="KBI663" s="204"/>
      <c r="KBJ663" s="204"/>
      <c r="KBK663" s="204"/>
      <c r="KBL663" s="204"/>
      <c r="KBM663" s="204"/>
      <c r="KBN663" s="204"/>
      <c r="KBO663" s="204"/>
      <c r="KBP663" s="204"/>
      <c r="KBQ663" s="204"/>
      <c r="KBR663" s="204"/>
      <c r="KBS663" s="204"/>
      <c r="KBT663" s="204"/>
      <c r="KBU663" s="204"/>
      <c r="KBV663" s="204"/>
      <c r="KBW663" s="204"/>
      <c r="KBX663" s="204"/>
      <c r="KBY663" s="204"/>
      <c r="KBZ663" s="204"/>
      <c r="KCA663" s="204"/>
      <c r="KCB663" s="204"/>
      <c r="KCC663" s="204"/>
      <c r="KCD663" s="204"/>
      <c r="KCE663" s="204"/>
      <c r="KCF663" s="204"/>
      <c r="KCG663" s="204"/>
      <c r="KCH663" s="204"/>
      <c r="KCI663" s="204"/>
      <c r="KCJ663" s="204"/>
      <c r="KCK663" s="204"/>
      <c r="KCL663" s="204"/>
      <c r="KCM663" s="204"/>
      <c r="KCN663" s="204"/>
      <c r="KCO663" s="204"/>
      <c r="KCP663" s="204"/>
      <c r="KCQ663" s="204"/>
      <c r="KCR663" s="204"/>
      <c r="KCS663" s="204"/>
      <c r="KCT663" s="204"/>
      <c r="KCU663" s="204"/>
      <c r="KCV663" s="204"/>
      <c r="KCW663" s="204"/>
      <c r="KCX663" s="204"/>
      <c r="KCY663" s="204"/>
      <c r="KCZ663" s="204"/>
      <c r="KDA663" s="204"/>
      <c r="KDB663" s="204"/>
      <c r="KDC663" s="204"/>
      <c r="KDD663" s="204"/>
      <c r="KDE663" s="204"/>
      <c r="KDF663" s="204"/>
      <c r="KDG663" s="204"/>
      <c r="KDH663" s="204"/>
      <c r="KDI663" s="204"/>
      <c r="KDJ663" s="204"/>
      <c r="KDK663" s="204"/>
      <c r="KDL663" s="204"/>
      <c r="KDM663" s="204"/>
      <c r="KDN663" s="204"/>
      <c r="KDO663" s="204"/>
      <c r="KDP663" s="204"/>
      <c r="KDQ663" s="204"/>
      <c r="KDR663" s="204"/>
      <c r="KDS663" s="204"/>
      <c r="KDT663" s="204"/>
      <c r="KDU663" s="204"/>
      <c r="KDV663" s="204"/>
      <c r="KDW663" s="204"/>
      <c r="KDX663" s="204"/>
      <c r="KDY663" s="204"/>
      <c r="KDZ663" s="204"/>
      <c r="KEA663" s="204"/>
      <c r="KEB663" s="204"/>
      <c r="KEC663" s="204"/>
      <c r="KED663" s="204"/>
      <c r="KEE663" s="204"/>
      <c r="KEF663" s="204"/>
      <c r="KEG663" s="204"/>
      <c r="KEH663" s="204"/>
      <c r="KEI663" s="204"/>
      <c r="KEJ663" s="204"/>
      <c r="KEK663" s="204"/>
      <c r="KEL663" s="204"/>
      <c r="KEM663" s="204"/>
      <c r="KEN663" s="204"/>
      <c r="KEO663" s="204"/>
      <c r="KEP663" s="204"/>
      <c r="KEQ663" s="204"/>
      <c r="KER663" s="204"/>
      <c r="KES663" s="204"/>
      <c r="KET663" s="204"/>
      <c r="KEU663" s="204"/>
      <c r="KEV663" s="204"/>
      <c r="KEW663" s="204"/>
      <c r="KEX663" s="204"/>
      <c r="KEY663" s="204"/>
      <c r="KEZ663" s="204"/>
      <c r="KFA663" s="204"/>
      <c r="KFB663" s="204"/>
      <c r="KFC663" s="204"/>
      <c r="KFD663" s="204"/>
      <c r="KFE663" s="204"/>
      <c r="KFF663" s="204"/>
      <c r="KFG663" s="204"/>
      <c r="KFH663" s="204"/>
      <c r="KFI663" s="204"/>
      <c r="KFJ663" s="204"/>
      <c r="KFK663" s="204"/>
      <c r="KFL663" s="204"/>
      <c r="KFM663" s="204"/>
      <c r="KFN663" s="204"/>
      <c r="KFO663" s="204"/>
      <c r="KFP663" s="204"/>
      <c r="KFQ663" s="204"/>
      <c r="KFR663" s="204"/>
      <c r="KFS663" s="204"/>
      <c r="KFT663" s="204"/>
      <c r="KFU663" s="204"/>
      <c r="KFV663" s="204"/>
      <c r="KFW663" s="204"/>
      <c r="KFX663" s="204"/>
      <c r="KFY663" s="204"/>
      <c r="KFZ663" s="204"/>
      <c r="KGA663" s="204"/>
      <c r="KGB663" s="204"/>
      <c r="KGC663" s="204"/>
      <c r="KGD663" s="204"/>
      <c r="KGE663" s="204"/>
      <c r="KGF663" s="204"/>
      <c r="KGG663" s="204"/>
      <c r="KGH663" s="204"/>
      <c r="KGI663" s="204"/>
      <c r="KGJ663" s="204"/>
      <c r="KGK663" s="204"/>
      <c r="KGL663" s="204"/>
      <c r="KGM663" s="204"/>
      <c r="KGN663" s="204"/>
      <c r="KGO663" s="204"/>
      <c r="KGP663" s="204"/>
      <c r="KGQ663" s="204"/>
      <c r="KGR663" s="204"/>
      <c r="KGS663" s="204"/>
      <c r="KGT663" s="204"/>
      <c r="KGU663" s="204"/>
      <c r="KGV663" s="204"/>
      <c r="KGW663" s="204"/>
      <c r="KGX663" s="204"/>
      <c r="KGY663" s="204"/>
      <c r="KGZ663" s="204"/>
      <c r="KHA663" s="204"/>
      <c r="KHB663" s="204"/>
      <c r="KHC663" s="204"/>
      <c r="KHD663" s="204"/>
      <c r="KHE663" s="204"/>
      <c r="KHF663" s="204"/>
      <c r="KHG663" s="204"/>
      <c r="KHH663" s="204"/>
      <c r="KHI663" s="204"/>
      <c r="KHJ663" s="204"/>
      <c r="KHK663" s="204"/>
      <c r="KHL663" s="204"/>
      <c r="KHM663" s="204"/>
      <c r="KHN663" s="204"/>
      <c r="KHO663" s="204"/>
      <c r="KHP663" s="204"/>
      <c r="KHQ663" s="204"/>
      <c r="KHR663" s="204"/>
      <c r="KHS663" s="204"/>
      <c r="KHT663" s="204"/>
      <c r="KHU663" s="204"/>
      <c r="KHV663" s="204"/>
      <c r="KHW663" s="204"/>
      <c r="KHX663" s="204"/>
      <c r="KHY663" s="204"/>
      <c r="KHZ663" s="204"/>
      <c r="KIA663" s="204"/>
      <c r="KIB663" s="204"/>
      <c r="KIC663" s="204"/>
      <c r="KID663" s="204"/>
      <c r="KIE663" s="204"/>
      <c r="KIF663" s="204"/>
      <c r="KIG663" s="204"/>
      <c r="KIH663" s="204"/>
      <c r="KII663" s="204"/>
      <c r="KIJ663" s="204"/>
      <c r="KIK663" s="204"/>
      <c r="KIL663" s="204"/>
      <c r="KIM663" s="204"/>
      <c r="KIN663" s="204"/>
      <c r="KIO663" s="204"/>
      <c r="KIP663" s="204"/>
      <c r="KIQ663" s="204"/>
      <c r="KIR663" s="204"/>
      <c r="KIS663" s="204"/>
      <c r="KIT663" s="204"/>
      <c r="KIU663" s="204"/>
      <c r="KIV663" s="204"/>
      <c r="KIW663" s="204"/>
      <c r="KIX663" s="204"/>
      <c r="KIY663" s="204"/>
      <c r="KIZ663" s="204"/>
      <c r="KJA663" s="204"/>
      <c r="KJB663" s="204"/>
      <c r="KJC663" s="204"/>
      <c r="KJD663" s="204"/>
      <c r="KJE663" s="204"/>
      <c r="KJF663" s="204"/>
      <c r="KJG663" s="204"/>
      <c r="KJH663" s="204"/>
      <c r="KJI663" s="204"/>
      <c r="KJJ663" s="204"/>
      <c r="KJK663" s="204"/>
      <c r="KJL663" s="204"/>
      <c r="KJM663" s="204"/>
      <c r="KJN663" s="204"/>
      <c r="KJO663" s="204"/>
      <c r="KJP663" s="204"/>
      <c r="KJQ663" s="204"/>
      <c r="KJR663" s="204"/>
      <c r="KJS663" s="204"/>
      <c r="KJT663" s="204"/>
      <c r="KJU663" s="204"/>
      <c r="KJV663" s="204"/>
      <c r="KJW663" s="204"/>
      <c r="KJX663" s="204"/>
      <c r="KJY663" s="204"/>
      <c r="KJZ663" s="204"/>
      <c r="KKA663" s="204"/>
      <c r="KKB663" s="204"/>
      <c r="KKC663" s="204"/>
      <c r="KKD663" s="204"/>
      <c r="KKE663" s="204"/>
      <c r="KKF663" s="204"/>
      <c r="KKG663" s="204"/>
      <c r="KKH663" s="204"/>
      <c r="KKI663" s="204"/>
      <c r="KKJ663" s="204"/>
      <c r="KKK663" s="204"/>
      <c r="KKL663" s="204"/>
      <c r="KKM663" s="204"/>
      <c r="KKN663" s="204"/>
      <c r="KKO663" s="204"/>
      <c r="KKP663" s="204"/>
      <c r="KKQ663" s="204"/>
      <c r="KKR663" s="204"/>
      <c r="KKS663" s="204"/>
      <c r="KKT663" s="204"/>
      <c r="KKU663" s="204"/>
      <c r="KKV663" s="204"/>
      <c r="KKW663" s="204"/>
      <c r="KKX663" s="204"/>
      <c r="KKY663" s="204"/>
      <c r="KKZ663" s="204"/>
      <c r="KLA663" s="204"/>
      <c r="KLB663" s="204"/>
      <c r="KLC663" s="204"/>
      <c r="KLD663" s="204"/>
      <c r="KLE663" s="204"/>
      <c r="KLF663" s="204"/>
      <c r="KLG663" s="204"/>
      <c r="KLH663" s="204"/>
      <c r="KLI663" s="204"/>
      <c r="KLJ663" s="204"/>
      <c r="KLK663" s="204"/>
      <c r="KLL663" s="204"/>
      <c r="KLM663" s="204"/>
      <c r="KLN663" s="204"/>
      <c r="KLO663" s="204"/>
      <c r="KLP663" s="204"/>
      <c r="KLQ663" s="204"/>
      <c r="KLR663" s="204"/>
      <c r="KLS663" s="204"/>
      <c r="KLT663" s="204"/>
      <c r="KLU663" s="204"/>
      <c r="KLV663" s="204"/>
      <c r="KLW663" s="204"/>
      <c r="KLX663" s="204"/>
      <c r="KLY663" s="204"/>
      <c r="KLZ663" s="204"/>
      <c r="KMA663" s="204"/>
      <c r="KMB663" s="204"/>
      <c r="KMC663" s="204"/>
      <c r="KMD663" s="204"/>
      <c r="KME663" s="204"/>
      <c r="KMF663" s="204"/>
      <c r="KMG663" s="204"/>
      <c r="KMH663" s="204"/>
      <c r="KMI663" s="204"/>
      <c r="KMJ663" s="204"/>
      <c r="KMK663" s="204"/>
      <c r="KML663" s="204"/>
      <c r="KMM663" s="204"/>
      <c r="KMN663" s="204"/>
      <c r="KMO663" s="204"/>
      <c r="KMP663" s="204"/>
      <c r="KMQ663" s="204"/>
      <c r="KMR663" s="204"/>
      <c r="KMS663" s="204"/>
      <c r="KMT663" s="204"/>
      <c r="KMU663" s="204"/>
      <c r="KMV663" s="204"/>
      <c r="KMW663" s="204"/>
      <c r="KMX663" s="204"/>
      <c r="KMY663" s="204"/>
      <c r="KMZ663" s="204"/>
      <c r="KNA663" s="204"/>
      <c r="KNB663" s="204"/>
      <c r="KNC663" s="204"/>
      <c r="KND663" s="204"/>
      <c r="KNE663" s="204"/>
      <c r="KNF663" s="204"/>
      <c r="KNG663" s="204"/>
      <c r="KNH663" s="204"/>
      <c r="KNI663" s="204"/>
      <c r="KNJ663" s="204"/>
      <c r="KNK663" s="204"/>
      <c r="KNL663" s="204"/>
      <c r="KNM663" s="204"/>
      <c r="KNN663" s="204"/>
      <c r="KNO663" s="204"/>
      <c r="KNP663" s="204"/>
      <c r="KNQ663" s="204"/>
      <c r="KNR663" s="204"/>
      <c r="KNS663" s="204"/>
      <c r="KNT663" s="204"/>
      <c r="KNU663" s="204"/>
      <c r="KNV663" s="204"/>
      <c r="KNW663" s="204"/>
      <c r="KNX663" s="204"/>
      <c r="KNY663" s="204"/>
      <c r="KNZ663" s="204"/>
      <c r="KOA663" s="204"/>
      <c r="KOB663" s="204"/>
      <c r="KOC663" s="204"/>
      <c r="KOD663" s="204"/>
      <c r="KOE663" s="204"/>
      <c r="KOF663" s="204"/>
      <c r="KOG663" s="204"/>
      <c r="KOH663" s="204"/>
      <c r="KOI663" s="204"/>
      <c r="KOJ663" s="204"/>
      <c r="KOK663" s="204"/>
      <c r="KOL663" s="204"/>
      <c r="KOM663" s="204"/>
      <c r="KON663" s="204"/>
      <c r="KOO663" s="204"/>
      <c r="KOP663" s="204"/>
      <c r="KOQ663" s="204"/>
      <c r="KOR663" s="204"/>
      <c r="KOS663" s="204"/>
      <c r="KOT663" s="204"/>
      <c r="KOU663" s="204"/>
      <c r="KOV663" s="204"/>
      <c r="KOW663" s="204"/>
      <c r="KOX663" s="204"/>
      <c r="KOY663" s="204"/>
      <c r="KOZ663" s="204"/>
      <c r="KPA663" s="204"/>
      <c r="KPB663" s="204"/>
      <c r="KPC663" s="204"/>
      <c r="KPD663" s="204"/>
      <c r="KPE663" s="204"/>
      <c r="KPF663" s="204"/>
      <c r="KPG663" s="204"/>
      <c r="KPH663" s="204"/>
      <c r="KPI663" s="204"/>
      <c r="KPJ663" s="204"/>
      <c r="KPK663" s="204"/>
      <c r="KPL663" s="204"/>
      <c r="KPM663" s="204"/>
      <c r="KPN663" s="204"/>
      <c r="KPO663" s="204"/>
      <c r="KPP663" s="204"/>
      <c r="KPQ663" s="204"/>
      <c r="KPR663" s="204"/>
      <c r="KPS663" s="204"/>
      <c r="KPT663" s="204"/>
      <c r="KPU663" s="204"/>
      <c r="KPV663" s="204"/>
      <c r="KPW663" s="204"/>
      <c r="KPX663" s="204"/>
      <c r="KPY663" s="204"/>
      <c r="KPZ663" s="204"/>
      <c r="KQA663" s="204"/>
      <c r="KQB663" s="204"/>
      <c r="KQC663" s="204"/>
      <c r="KQD663" s="204"/>
      <c r="KQE663" s="204"/>
      <c r="KQF663" s="204"/>
      <c r="KQG663" s="204"/>
      <c r="KQH663" s="204"/>
      <c r="KQI663" s="204"/>
      <c r="KQJ663" s="204"/>
      <c r="KQK663" s="204"/>
      <c r="KQL663" s="204"/>
      <c r="KQM663" s="204"/>
      <c r="KQN663" s="204"/>
      <c r="KQO663" s="204"/>
      <c r="KQP663" s="204"/>
      <c r="KQQ663" s="204"/>
      <c r="KQR663" s="204"/>
      <c r="KQS663" s="204"/>
      <c r="KQT663" s="204"/>
      <c r="KQU663" s="204"/>
      <c r="KQV663" s="204"/>
      <c r="KQW663" s="204"/>
      <c r="KQX663" s="204"/>
      <c r="KQY663" s="204"/>
      <c r="KQZ663" s="204"/>
      <c r="KRA663" s="204"/>
      <c r="KRB663" s="204"/>
      <c r="KRC663" s="204"/>
      <c r="KRD663" s="204"/>
      <c r="KRE663" s="204"/>
      <c r="KRF663" s="204"/>
      <c r="KRG663" s="204"/>
      <c r="KRH663" s="204"/>
      <c r="KRI663" s="204"/>
      <c r="KRJ663" s="204"/>
      <c r="KRK663" s="204"/>
      <c r="KRL663" s="204"/>
      <c r="KRM663" s="204"/>
      <c r="KRN663" s="204"/>
      <c r="KRO663" s="204"/>
      <c r="KRP663" s="204"/>
      <c r="KRQ663" s="204"/>
      <c r="KRR663" s="204"/>
      <c r="KRS663" s="204"/>
      <c r="KRT663" s="204"/>
      <c r="KRU663" s="204"/>
      <c r="KRV663" s="204"/>
      <c r="KRW663" s="204"/>
      <c r="KRX663" s="204"/>
      <c r="KRY663" s="204"/>
      <c r="KRZ663" s="204"/>
      <c r="KSA663" s="204"/>
      <c r="KSB663" s="204"/>
      <c r="KSC663" s="204"/>
      <c r="KSD663" s="204"/>
      <c r="KSE663" s="204"/>
      <c r="KSF663" s="204"/>
      <c r="KSG663" s="204"/>
      <c r="KSH663" s="204"/>
      <c r="KSI663" s="204"/>
      <c r="KSJ663" s="204"/>
      <c r="KSK663" s="204"/>
      <c r="KSL663" s="204"/>
      <c r="KSM663" s="204"/>
      <c r="KSN663" s="204"/>
      <c r="KSO663" s="204"/>
      <c r="KSP663" s="204"/>
      <c r="KSQ663" s="204"/>
      <c r="KSR663" s="204"/>
      <c r="KSS663" s="204"/>
      <c r="KST663" s="204"/>
      <c r="KSU663" s="204"/>
      <c r="KSV663" s="204"/>
      <c r="KSW663" s="204"/>
      <c r="KSX663" s="204"/>
      <c r="KSY663" s="204"/>
      <c r="KSZ663" s="204"/>
      <c r="KTA663" s="204"/>
      <c r="KTB663" s="204"/>
      <c r="KTC663" s="204"/>
      <c r="KTD663" s="204"/>
      <c r="KTE663" s="204"/>
      <c r="KTF663" s="204"/>
      <c r="KTG663" s="204"/>
      <c r="KTH663" s="204"/>
      <c r="KTI663" s="204"/>
      <c r="KTJ663" s="204"/>
      <c r="KTK663" s="204"/>
      <c r="KTL663" s="204"/>
      <c r="KTM663" s="204"/>
      <c r="KTN663" s="204"/>
      <c r="KTO663" s="204"/>
      <c r="KTP663" s="204"/>
      <c r="KTQ663" s="204"/>
      <c r="KTR663" s="204"/>
      <c r="KTS663" s="204"/>
      <c r="KTT663" s="204"/>
      <c r="KTU663" s="204"/>
      <c r="KTV663" s="204"/>
      <c r="KTW663" s="204"/>
      <c r="KTX663" s="204"/>
      <c r="KTY663" s="204"/>
      <c r="KTZ663" s="204"/>
      <c r="KUA663" s="204"/>
      <c r="KUB663" s="204"/>
      <c r="KUC663" s="204"/>
      <c r="KUD663" s="204"/>
      <c r="KUE663" s="204"/>
      <c r="KUF663" s="204"/>
      <c r="KUG663" s="204"/>
      <c r="KUH663" s="204"/>
      <c r="KUI663" s="204"/>
      <c r="KUJ663" s="204"/>
      <c r="KUK663" s="204"/>
      <c r="KUL663" s="204"/>
      <c r="KUM663" s="204"/>
      <c r="KUN663" s="204"/>
      <c r="KUO663" s="204"/>
      <c r="KUP663" s="204"/>
      <c r="KUQ663" s="204"/>
      <c r="KUR663" s="204"/>
      <c r="KUS663" s="204"/>
      <c r="KUT663" s="204"/>
      <c r="KUU663" s="204"/>
      <c r="KUV663" s="204"/>
      <c r="KUW663" s="204"/>
      <c r="KUX663" s="204"/>
      <c r="KUY663" s="204"/>
      <c r="KUZ663" s="204"/>
      <c r="KVA663" s="204"/>
      <c r="KVB663" s="204"/>
      <c r="KVC663" s="204"/>
      <c r="KVD663" s="204"/>
      <c r="KVE663" s="204"/>
      <c r="KVF663" s="204"/>
      <c r="KVG663" s="204"/>
      <c r="KVH663" s="204"/>
      <c r="KVI663" s="204"/>
      <c r="KVJ663" s="204"/>
      <c r="KVK663" s="204"/>
      <c r="KVL663" s="204"/>
      <c r="KVM663" s="204"/>
      <c r="KVN663" s="204"/>
      <c r="KVO663" s="204"/>
      <c r="KVP663" s="204"/>
      <c r="KVQ663" s="204"/>
      <c r="KVR663" s="204"/>
      <c r="KVS663" s="204"/>
      <c r="KVT663" s="204"/>
      <c r="KVU663" s="204"/>
      <c r="KVV663" s="204"/>
      <c r="KVW663" s="204"/>
      <c r="KVX663" s="204"/>
      <c r="KVY663" s="204"/>
      <c r="KVZ663" s="204"/>
      <c r="KWA663" s="204"/>
      <c r="KWB663" s="204"/>
      <c r="KWC663" s="204"/>
      <c r="KWD663" s="204"/>
      <c r="KWE663" s="204"/>
      <c r="KWF663" s="204"/>
      <c r="KWG663" s="204"/>
      <c r="KWH663" s="204"/>
      <c r="KWI663" s="204"/>
      <c r="KWJ663" s="204"/>
      <c r="KWK663" s="204"/>
      <c r="KWL663" s="204"/>
      <c r="KWM663" s="204"/>
      <c r="KWN663" s="204"/>
      <c r="KWO663" s="204"/>
      <c r="KWP663" s="204"/>
      <c r="KWQ663" s="204"/>
      <c r="KWR663" s="204"/>
      <c r="KWS663" s="204"/>
      <c r="KWT663" s="204"/>
      <c r="KWU663" s="204"/>
      <c r="KWV663" s="204"/>
      <c r="KWW663" s="204"/>
      <c r="KWX663" s="204"/>
      <c r="KWY663" s="204"/>
      <c r="KWZ663" s="204"/>
      <c r="KXA663" s="204"/>
      <c r="KXB663" s="204"/>
      <c r="KXC663" s="204"/>
      <c r="KXD663" s="204"/>
      <c r="KXE663" s="204"/>
      <c r="KXF663" s="204"/>
      <c r="KXG663" s="204"/>
      <c r="KXH663" s="204"/>
      <c r="KXI663" s="204"/>
      <c r="KXJ663" s="204"/>
      <c r="KXK663" s="204"/>
      <c r="KXL663" s="204"/>
      <c r="KXM663" s="204"/>
      <c r="KXN663" s="204"/>
      <c r="KXO663" s="204"/>
      <c r="KXP663" s="204"/>
      <c r="KXQ663" s="204"/>
      <c r="KXR663" s="204"/>
      <c r="KXS663" s="204"/>
      <c r="KXT663" s="204"/>
      <c r="KXU663" s="204"/>
      <c r="KXV663" s="204"/>
      <c r="KXW663" s="204"/>
      <c r="KXX663" s="204"/>
      <c r="KXY663" s="204"/>
      <c r="KXZ663" s="204"/>
      <c r="KYA663" s="204"/>
      <c r="KYB663" s="204"/>
      <c r="KYC663" s="204"/>
      <c r="KYD663" s="204"/>
      <c r="KYE663" s="204"/>
      <c r="KYF663" s="204"/>
      <c r="KYG663" s="204"/>
      <c r="KYH663" s="204"/>
      <c r="KYI663" s="204"/>
      <c r="KYJ663" s="204"/>
      <c r="KYK663" s="204"/>
      <c r="KYL663" s="204"/>
      <c r="KYM663" s="204"/>
      <c r="KYN663" s="204"/>
      <c r="KYO663" s="204"/>
      <c r="KYP663" s="204"/>
      <c r="KYQ663" s="204"/>
      <c r="KYR663" s="204"/>
      <c r="KYS663" s="204"/>
      <c r="KYT663" s="204"/>
      <c r="KYU663" s="204"/>
      <c r="KYV663" s="204"/>
      <c r="KYW663" s="204"/>
      <c r="KYX663" s="204"/>
      <c r="KYY663" s="204"/>
      <c r="KYZ663" s="204"/>
      <c r="KZA663" s="204"/>
      <c r="KZB663" s="204"/>
      <c r="KZC663" s="204"/>
      <c r="KZD663" s="204"/>
      <c r="KZE663" s="204"/>
      <c r="KZF663" s="204"/>
      <c r="KZG663" s="204"/>
      <c r="KZH663" s="204"/>
      <c r="KZI663" s="204"/>
      <c r="KZJ663" s="204"/>
      <c r="KZK663" s="204"/>
      <c r="KZL663" s="204"/>
      <c r="KZM663" s="204"/>
      <c r="KZN663" s="204"/>
      <c r="KZO663" s="204"/>
      <c r="KZP663" s="204"/>
      <c r="KZQ663" s="204"/>
      <c r="KZR663" s="204"/>
      <c r="KZS663" s="204"/>
      <c r="KZT663" s="204"/>
      <c r="KZU663" s="204"/>
      <c r="KZV663" s="204"/>
      <c r="KZW663" s="204"/>
      <c r="KZX663" s="204"/>
      <c r="KZY663" s="204"/>
      <c r="KZZ663" s="204"/>
      <c r="LAA663" s="204"/>
      <c r="LAB663" s="204"/>
      <c r="LAC663" s="204"/>
      <c r="LAD663" s="204"/>
      <c r="LAE663" s="204"/>
      <c r="LAF663" s="204"/>
      <c r="LAG663" s="204"/>
      <c r="LAH663" s="204"/>
      <c r="LAI663" s="204"/>
      <c r="LAJ663" s="204"/>
      <c r="LAK663" s="204"/>
      <c r="LAL663" s="204"/>
      <c r="LAM663" s="204"/>
      <c r="LAN663" s="204"/>
      <c r="LAO663" s="204"/>
      <c r="LAP663" s="204"/>
      <c r="LAQ663" s="204"/>
      <c r="LAR663" s="204"/>
      <c r="LAS663" s="204"/>
      <c r="LAT663" s="204"/>
      <c r="LAU663" s="204"/>
      <c r="LAV663" s="204"/>
      <c r="LAW663" s="204"/>
      <c r="LAX663" s="204"/>
      <c r="LAY663" s="204"/>
      <c r="LAZ663" s="204"/>
      <c r="LBA663" s="204"/>
      <c r="LBB663" s="204"/>
      <c r="LBC663" s="204"/>
      <c r="LBD663" s="204"/>
      <c r="LBE663" s="204"/>
      <c r="LBF663" s="204"/>
      <c r="LBG663" s="204"/>
      <c r="LBH663" s="204"/>
      <c r="LBI663" s="204"/>
      <c r="LBJ663" s="204"/>
      <c r="LBK663" s="204"/>
      <c r="LBL663" s="204"/>
      <c r="LBM663" s="204"/>
      <c r="LBN663" s="204"/>
      <c r="LBO663" s="204"/>
      <c r="LBP663" s="204"/>
      <c r="LBQ663" s="204"/>
      <c r="LBR663" s="204"/>
      <c r="LBS663" s="204"/>
      <c r="LBT663" s="204"/>
      <c r="LBU663" s="204"/>
      <c r="LBV663" s="204"/>
      <c r="LBW663" s="204"/>
      <c r="LBX663" s="204"/>
      <c r="LBY663" s="204"/>
      <c r="LBZ663" s="204"/>
      <c r="LCA663" s="204"/>
      <c r="LCB663" s="204"/>
      <c r="LCC663" s="204"/>
      <c r="LCD663" s="204"/>
      <c r="LCE663" s="204"/>
      <c r="LCF663" s="204"/>
      <c r="LCG663" s="204"/>
      <c r="LCH663" s="204"/>
      <c r="LCI663" s="204"/>
      <c r="LCJ663" s="204"/>
      <c r="LCK663" s="204"/>
      <c r="LCL663" s="204"/>
      <c r="LCM663" s="204"/>
      <c r="LCN663" s="204"/>
      <c r="LCO663" s="204"/>
      <c r="LCP663" s="204"/>
      <c r="LCQ663" s="204"/>
      <c r="LCR663" s="204"/>
      <c r="LCS663" s="204"/>
      <c r="LCT663" s="204"/>
      <c r="LCU663" s="204"/>
      <c r="LCV663" s="204"/>
      <c r="LCW663" s="204"/>
      <c r="LCX663" s="204"/>
      <c r="LCY663" s="204"/>
      <c r="LCZ663" s="204"/>
      <c r="LDA663" s="204"/>
      <c r="LDB663" s="204"/>
      <c r="LDC663" s="204"/>
      <c r="LDD663" s="204"/>
      <c r="LDE663" s="204"/>
      <c r="LDF663" s="204"/>
      <c r="LDG663" s="204"/>
      <c r="LDH663" s="204"/>
      <c r="LDI663" s="204"/>
      <c r="LDJ663" s="204"/>
      <c r="LDK663" s="204"/>
      <c r="LDL663" s="204"/>
      <c r="LDM663" s="204"/>
      <c r="LDN663" s="204"/>
      <c r="LDO663" s="204"/>
      <c r="LDP663" s="204"/>
      <c r="LDQ663" s="204"/>
      <c r="LDR663" s="204"/>
      <c r="LDS663" s="204"/>
      <c r="LDT663" s="204"/>
      <c r="LDU663" s="204"/>
      <c r="LDV663" s="204"/>
      <c r="LDW663" s="204"/>
      <c r="LDX663" s="204"/>
      <c r="LDY663" s="204"/>
      <c r="LDZ663" s="204"/>
      <c r="LEA663" s="204"/>
      <c r="LEB663" s="204"/>
      <c r="LEC663" s="204"/>
      <c r="LED663" s="204"/>
      <c r="LEE663" s="204"/>
      <c r="LEF663" s="204"/>
      <c r="LEG663" s="204"/>
      <c r="LEH663" s="204"/>
      <c r="LEI663" s="204"/>
      <c r="LEJ663" s="204"/>
      <c r="LEK663" s="204"/>
      <c r="LEL663" s="204"/>
      <c r="LEM663" s="204"/>
      <c r="LEN663" s="204"/>
      <c r="LEO663" s="204"/>
      <c r="LEP663" s="204"/>
      <c r="LEQ663" s="204"/>
      <c r="LER663" s="204"/>
      <c r="LES663" s="204"/>
      <c r="LET663" s="204"/>
      <c r="LEU663" s="204"/>
      <c r="LEV663" s="204"/>
      <c r="LEW663" s="204"/>
      <c r="LEX663" s="204"/>
      <c r="LEY663" s="204"/>
      <c r="LEZ663" s="204"/>
      <c r="LFA663" s="204"/>
      <c r="LFB663" s="204"/>
      <c r="LFC663" s="204"/>
      <c r="LFD663" s="204"/>
      <c r="LFE663" s="204"/>
      <c r="LFF663" s="204"/>
      <c r="LFG663" s="204"/>
      <c r="LFH663" s="204"/>
      <c r="LFI663" s="204"/>
      <c r="LFJ663" s="204"/>
      <c r="LFK663" s="204"/>
      <c r="LFL663" s="204"/>
      <c r="LFM663" s="204"/>
      <c r="LFN663" s="204"/>
      <c r="LFO663" s="204"/>
      <c r="LFP663" s="204"/>
      <c r="LFQ663" s="204"/>
      <c r="LFR663" s="204"/>
      <c r="LFS663" s="204"/>
      <c r="LFT663" s="204"/>
      <c r="LFU663" s="204"/>
      <c r="LFV663" s="204"/>
      <c r="LFW663" s="204"/>
      <c r="LFX663" s="204"/>
      <c r="LFY663" s="204"/>
      <c r="LFZ663" s="204"/>
      <c r="LGA663" s="204"/>
      <c r="LGB663" s="204"/>
      <c r="LGC663" s="204"/>
      <c r="LGD663" s="204"/>
      <c r="LGE663" s="204"/>
      <c r="LGF663" s="204"/>
      <c r="LGG663" s="204"/>
      <c r="LGH663" s="204"/>
      <c r="LGI663" s="204"/>
      <c r="LGJ663" s="204"/>
      <c r="LGK663" s="204"/>
      <c r="LGL663" s="204"/>
      <c r="LGM663" s="204"/>
      <c r="LGN663" s="204"/>
      <c r="LGO663" s="204"/>
      <c r="LGP663" s="204"/>
      <c r="LGQ663" s="204"/>
      <c r="LGR663" s="204"/>
      <c r="LGS663" s="204"/>
      <c r="LGT663" s="204"/>
      <c r="LGU663" s="204"/>
      <c r="LGV663" s="204"/>
      <c r="LGW663" s="204"/>
      <c r="LGX663" s="204"/>
      <c r="LGY663" s="204"/>
      <c r="LGZ663" s="204"/>
      <c r="LHA663" s="204"/>
      <c r="LHB663" s="204"/>
      <c r="LHC663" s="204"/>
      <c r="LHD663" s="204"/>
      <c r="LHE663" s="204"/>
      <c r="LHF663" s="204"/>
      <c r="LHG663" s="204"/>
      <c r="LHH663" s="204"/>
      <c r="LHI663" s="204"/>
      <c r="LHJ663" s="204"/>
      <c r="LHK663" s="204"/>
      <c r="LHL663" s="204"/>
      <c r="LHM663" s="204"/>
      <c r="LHN663" s="204"/>
      <c r="LHO663" s="204"/>
      <c r="LHP663" s="204"/>
      <c r="LHQ663" s="204"/>
      <c r="LHR663" s="204"/>
      <c r="LHS663" s="204"/>
      <c r="LHT663" s="204"/>
      <c r="LHU663" s="204"/>
      <c r="LHV663" s="204"/>
      <c r="LHW663" s="204"/>
      <c r="LHX663" s="204"/>
      <c r="LHY663" s="204"/>
      <c r="LHZ663" s="204"/>
      <c r="LIA663" s="204"/>
      <c r="LIB663" s="204"/>
      <c r="LIC663" s="204"/>
      <c r="LID663" s="204"/>
      <c r="LIE663" s="204"/>
      <c r="LIF663" s="204"/>
      <c r="LIG663" s="204"/>
      <c r="LIH663" s="204"/>
      <c r="LII663" s="204"/>
      <c r="LIJ663" s="204"/>
      <c r="LIK663" s="204"/>
      <c r="LIL663" s="204"/>
      <c r="LIM663" s="204"/>
      <c r="LIN663" s="204"/>
      <c r="LIO663" s="204"/>
      <c r="LIP663" s="204"/>
      <c r="LIQ663" s="204"/>
      <c r="LIR663" s="204"/>
      <c r="LIS663" s="204"/>
      <c r="LIT663" s="204"/>
      <c r="LIU663" s="204"/>
      <c r="LIV663" s="204"/>
      <c r="LIW663" s="204"/>
      <c r="LIX663" s="204"/>
      <c r="LIY663" s="204"/>
      <c r="LIZ663" s="204"/>
      <c r="LJA663" s="204"/>
      <c r="LJB663" s="204"/>
      <c r="LJC663" s="204"/>
      <c r="LJD663" s="204"/>
      <c r="LJE663" s="204"/>
      <c r="LJF663" s="204"/>
      <c r="LJG663" s="204"/>
      <c r="LJH663" s="204"/>
      <c r="LJI663" s="204"/>
      <c r="LJJ663" s="204"/>
      <c r="LJK663" s="204"/>
      <c r="LJL663" s="204"/>
      <c r="LJM663" s="204"/>
      <c r="LJN663" s="204"/>
      <c r="LJO663" s="204"/>
      <c r="LJP663" s="204"/>
      <c r="LJQ663" s="204"/>
      <c r="LJR663" s="204"/>
      <c r="LJS663" s="204"/>
      <c r="LJT663" s="204"/>
      <c r="LJU663" s="204"/>
      <c r="LJV663" s="204"/>
      <c r="LJW663" s="204"/>
      <c r="LJX663" s="204"/>
      <c r="LJY663" s="204"/>
      <c r="LJZ663" s="204"/>
      <c r="LKA663" s="204"/>
      <c r="LKB663" s="204"/>
      <c r="LKC663" s="204"/>
      <c r="LKD663" s="204"/>
      <c r="LKE663" s="204"/>
      <c r="LKF663" s="204"/>
      <c r="LKG663" s="204"/>
      <c r="LKH663" s="204"/>
      <c r="LKI663" s="204"/>
      <c r="LKJ663" s="204"/>
      <c r="LKK663" s="204"/>
      <c r="LKL663" s="204"/>
      <c r="LKM663" s="204"/>
      <c r="LKN663" s="204"/>
      <c r="LKO663" s="204"/>
      <c r="LKP663" s="204"/>
      <c r="LKQ663" s="204"/>
      <c r="LKR663" s="204"/>
      <c r="LKS663" s="204"/>
      <c r="LKT663" s="204"/>
      <c r="LKU663" s="204"/>
      <c r="LKV663" s="204"/>
      <c r="LKW663" s="204"/>
      <c r="LKX663" s="204"/>
      <c r="LKY663" s="204"/>
      <c r="LKZ663" s="204"/>
      <c r="LLA663" s="204"/>
      <c r="LLB663" s="204"/>
      <c r="LLC663" s="204"/>
      <c r="LLD663" s="204"/>
      <c r="LLE663" s="204"/>
      <c r="LLF663" s="204"/>
      <c r="LLG663" s="204"/>
      <c r="LLH663" s="204"/>
      <c r="LLI663" s="204"/>
      <c r="LLJ663" s="204"/>
      <c r="LLK663" s="204"/>
      <c r="LLL663" s="204"/>
      <c r="LLM663" s="204"/>
      <c r="LLN663" s="204"/>
      <c r="LLO663" s="204"/>
      <c r="LLP663" s="204"/>
      <c r="LLQ663" s="204"/>
      <c r="LLR663" s="204"/>
      <c r="LLS663" s="204"/>
      <c r="LLT663" s="204"/>
      <c r="LLU663" s="204"/>
      <c r="LLV663" s="204"/>
      <c r="LLW663" s="204"/>
      <c r="LLX663" s="204"/>
      <c r="LLY663" s="204"/>
      <c r="LLZ663" s="204"/>
      <c r="LMA663" s="204"/>
      <c r="LMB663" s="204"/>
      <c r="LMC663" s="204"/>
      <c r="LMD663" s="204"/>
      <c r="LME663" s="204"/>
      <c r="LMF663" s="204"/>
      <c r="LMG663" s="204"/>
      <c r="LMH663" s="204"/>
      <c r="LMI663" s="204"/>
      <c r="LMJ663" s="204"/>
      <c r="LMK663" s="204"/>
      <c r="LML663" s="204"/>
      <c r="LMM663" s="204"/>
      <c r="LMN663" s="204"/>
      <c r="LMO663" s="204"/>
      <c r="LMP663" s="204"/>
      <c r="LMQ663" s="204"/>
      <c r="LMR663" s="204"/>
      <c r="LMS663" s="204"/>
      <c r="LMT663" s="204"/>
      <c r="LMU663" s="204"/>
      <c r="LMV663" s="204"/>
      <c r="LMW663" s="204"/>
      <c r="LMX663" s="204"/>
      <c r="LMY663" s="204"/>
      <c r="LMZ663" s="204"/>
      <c r="LNA663" s="204"/>
      <c r="LNB663" s="204"/>
      <c r="LNC663" s="204"/>
      <c r="LND663" s="204"/>
      <c r="LNE663" s="204"/>
      <c r="LNF663" s="204"/>
      <c r="LNG663" s="204"/>
      <c r="LNH663" s="204"/>
      <c r="LNI663" s="204"/>
      <c r="LNJ663" s="204"/>
      <c r="LNK663" s="204"/>
      <c r="LNL663" s="204"/>
      <c r="LNM663" s="204"/>
      <c r="LNN663" s="204"/>
      <c r="LNO663" s="204"/>
      <c r="LNP663" s="204"/>
      <c r="LNQ663" s="204"/>
      <c r="LNR663" s="204"/>
      <c r="LNS663" s="204"/>
      <c r="LNT663" s="204"/>
      <c r="LNU663" s="204"/>
      <c r="LNV663" s="204"/>
      <c r="LNW663" s="204"/>
      <c r="LNX663" s="204"/>
      <c r="LNY663" s="204"/>
      <c r="LNZ663" s="204"/>
      <c r="LOA663" s="204"/>
      <c r="LOB663" s="204"/>
      <c r="LOC663" s="204"/>
      <c r="LOD663" s="204"/>
      <c r="LOE663" s="204"/>
      <c r="LOF663" s="204"/>
      <c r="LOG663" s="204"/>
      <c r="LOH663" s="204"/>
      <c r="LOI663" s="204"/>
      <c r="LOJ663" s="204"/>
      <c r="LOK663" s="204"/>
      <c r="LOL663" s="204"/>
      <c r="LOM663" s="204"/>
      <c r="LON663" s="204"/>
      <c r="LOO663" s="204"/>
      <c r="LOP663" s="204"/>
      <c r="LOQ663" s="204"/>
      <c r="LOR663" s="204"/>
      <c r="LOS663" s="204"/>
      <c r="LOT663" s="204"/>
      <c r="LOU663" s="204"/>
      <c r="LOV663" s="204"/>
      <c r="LOW663" s="204"/>
      <c r="LOX663" s="204"/>
      <c r="LOY663" s="204"/>
      <c r="LOZ663" s="204"/>
      <c r="LPA663" s="204"/>
      <c r="LPB663" s="204"/>
      <c r="LPC663" s="204"/>
      <c r="LPD663" s="204"/>
      <c r="LPE663" s="204"/>
      <c r="LPF663" s="204"/>
      <c r="LPG663" s="204"/>
      <c r="LPH663" s="204"/>
      <c r="LPI663" s="204"/>
      <c r="LPJ663" s="204"/>
      <c r="LPK663" s="204"/>
      <c r="LPL663" s="204"/>
      <c r="LPM663" s="204"/>
      <c r="LPN663" s="204"/>
      <c r="LPO663" s="204"/>
      <c r="LPP663" s="204"/>
      <c r="LPQ663" s="204"/>
      <c r="LPR663" s="204"/>
      <c r="LPS663" s="204"/>
      <c r="LPT663" s="204"/>
      <c r="LPU663" s="204"/>
      <c r="LPV663" s="204"/>
      <c r="LPW663" s="204"/>
      <c r="LPX663" s="204"/>
      <c r="LPY663" s="204"/>
      <c r="LPZ663" s="204"/>
      <c r="LQA663" s="204"/>
      <c r="LQB663" s="204"/>
      <c r="LQC663" s="204"/>
      <c r="LQD663" s="204"/>
      <c r="LQE663" s="204"/>
      <c r="LQF663" s="204"/>
      <c r="LQG663" s="204"/>
      <c r="LQH663" s="204"/>
      <c r="LQI663" s="204"/>
      <c r="LQJ663" s="204"/>
      <c r="LQK663" s="204"/>
      <c r="LQL663" s="204"/>
      <c r="LQM663" s="204"/>
      <c r="LQN663" s="204"/>
      <c r="LQO663" s="204"/>
      <c r="LQP663" s="204"/>
      <c r="LQQ663" s="204"/>
      <c r="LQR663" s="204"/>
      <c r="LQS663" s="204"/>
      <c r="LQT663" s="204"/>
      <c r="LQU663" s="204"/>
      <c r="LQV663" s="204"/>
      <c r="LQW663" s="204"/>
      <c r="LQX663" s="204"/>
      <c r="LQY663" s="204"/>
      <c r="LQZ663" s="204"/>
      <c r="LRA663" s="204"/>
      <c r="LRB663" s="204"/>
      <c r="LRC663" s="204"/>
      <c r="LRD663" s="204"/>
      <c r="LRE663" s="204"/>
      <c r="LRF663" s="204"/>
      <c r="LRG663" s="204"/>
      <c r="LRH663" s="204"/>
      <c r="LRI663" s="204"/>
      <c r="LRJ663" s="204"/>
      <c r="LRK663" s="204"/>
      <c r="LRL663" s="204"/>
      <c r="LRM663" s="204"/>
      <c r="LRN663" s="204"/>
      <c r="LRO663" s="204"/>
      <c r="LRP663" s="204"/>
      <c r="LRQ663" s="204"/>
      <c r="LRR663" s="204"/>
      <c r="LRS663" s="204"/>
      <c r="LRT663" s="204"/>
      <c r="LRU663" s="204"/>
      <c r="LRV663" s="204"/>
      <c r="LRW663" s="204"/>
      <c r="LRX663" s="204"/>
      <c r="LRY663" s="204"/>
      <c r="LRZ663" s="204"/>
      <c r="LSA663" s="204"/>
      <c r="LSB663" s="204"/>
      <c r="LSC663" s="204"/>
      <c r="LSD663" s="204"/>
      <c r="LSE663" s="204"/>
      <c r="LSF663" s="204"/>
      <c r="LSG663" s="204"/>
      <c r="LSH663" s="204"/>
      <c r="LSI663" s="204"/>
      <c r="LSJ663" s="204"/>
      <c r="LSK663" s="204"/>
      <c r="LSL663" s="204"/>
      <c r="LSM663" s="204"/>
      <c r="LSN663" s="204"/>
      <c r="LSO663" s="204"/>
      <c r="LSP663" s="204"/>
      <c r="LSQ663" s="204"/>
      <c r="LSR663" s="204"/>
      <c r="LSS663" s="204"/>
      <c r="LST663" s="204"/>
      <c r="LSU663" s="204"/>
      <c r="LSV663" s="204"/>
      <c r="LSW663" s="204"/>
      <c r="LSX663" s="204"/>
      <c r="LSY663" s="204"/>
      <c r="LSZ663" s="204"/>
      <c r="LTA663" s="204"/>
      <c r="LTB663" s="204"/>
      <c r="LTC663" s="204"/>
      <c r="LTD663" s="204"/>
      <c r="LTE663" s="204"/>
      <c r="LTF663" s="204"/>
      <c r="LTG663" s="204"/>
      <c r="LTH663" s="204"/>
      <c r="LTI663" s="204"/>
      <c r="LTJ663" s="204"/>
      <c r="LTK663" s="204"/>
      <c r="LTL663" s="204"/>
      <c r="LTM663" s="204"/>
      <c r="LTN663" s="204"/>
      <c r="LTO663" s="204"/>
      <c r="LTP663" s="204"/>
      <c r="LTQ663" s="204"/>
      <c r="LTR663" s="204"/>
      <c r="LTS663" s="204"/>
      <c r="LTT663" s="204"/>
      <c r="LTU663" s="204"/>
      <c r="LTV663" s="204"/>
      <c r="LTW663" s="204"/>
      <c r="LTX663" s="204"/>
      <c r="LTY663" s="204"/>
      <c r="LTZ663" s="204"/>
      <c r="LUA663" s="204"/>
      <c r="LUB663" s="204"/>
      <c r="LUC663" s="204"/>
      <c r="LUD663" s="204"/>
      <c r="LUE663" s="204"/>
      <c r="LUF663" s="204"/>
      <c r="LUG663" s="204"/>
      <c r="LUH663" s="204"/>
      <c r="LUI663" s="204"/>
      <c r="LUJ663" s="204"/>
      <c r="LUK663" s="204"/>
      <c r="LUL663" s="204"/>
      <c r="LUM663" s="204"/>
      <c r="LUN663" s="204"/>
      <c r="LUO663" s="204"/>
      <c r="LUP663" s="204"/>
      <c r="LUQ663" s="204"/>
      <c r="LUR663" s="204"/>
      <c r="LUS663" s="204"/>
      <c r="LUT663" s="204"/>
      <c r="LUU663" s="204"/>
      <c r="LUV663" s="204"/>
      <c r="LUW663" s="204"/>
      <c r="LUX663" s="204"/>
      <c r="LUY663" s="204"/>
      <c r="LUZ663" s="204"/>
      <c r="LVA663" s="204"/>
      <c r="LVB663" s="204"/>
      <c r="LVC663" s="204"/>
      <c r="LVD663" s="204"/>
      <c r="LVE663" s="204"/>
      <c r="LVF663" s="204"/>
      <c r="LVG663" s="204"/>
      <c r="LVH663" s="204"/>
      <c r="LVI663" s="204"/>
      <c r="LVJ663" s="204"/>
      <c r="LVK663" s="204"/>
      <c r="LVL663" s="204"/>
      <c r="LVM663" s="204"/>
      <c r="LVN663" s="204"/>
      <c r="LVO663" s="204"/>
      <c r="LVP663" s="204"/>
      <c r="LVQ663" s="204"/>
      <c r="LVR663" s="204"/>
      <c r="LVS663" s="204"/>
      <c r="LVT663" s="204"/>
      <c r="LVU663" s="204"/>
      <c r="LVV663" s="204"/>
      <c r="LVW663" s="204"/>
      <c r="LVX663" s="204"/>
      <c r="LVY663" s="204"/>
      <c r="LVZ663" s="204"/>
      <c r="LWA663" s="204"/>
      <c r="LWB663" s="204"/>
      <c r="LWC663" s="204"/>
      <c r="LWD663" s="204"/>
      <c r="LWE663" s="204"/>
      <c r="LWF663" s="204"/>
      <c r="LWG663" s="204"/>
      <c r="LWH663" s="204"/>
      <c r="LWI663" s="204"/>
      <c r="LWJ663" s="204"/>
      <c r="LWK663" s="204"/>
      <c r="LWL663" s="204"/>
      <c r="LWM663" s="204"/>
      <c r="LWN663" s="204"/>
      <c r="LWO663" s="204"/>
      <c r="LWP663" s="204"/>
      <c r="LWQ663" s="204"/>
      <c r="LWR663" s="204"/>
      <c r="LWS663" s="204"/>
      <c r="LWT663" s="204"/>
      <c r="LWU663" s="204"/>
      <c r="LWV663" s="204"/>
      <c r="LWW663" s="204"/>
      <c r="LWX663" s="204"/>
      <c r="LWY663" s="204"/>
      <c r="LWZ663" s="204"/>
      <c r="LXA663" s="204"/>
      <c r="LXB663" s="204"/>
      <c r="LXC663" s="204"/>
      <c r="LXD663" s="204"/>
      <c r="LXE663" s="204"/>
      <c r="LXF663" s="204"/>
      <c r="LXG663" s="204"/>
      <c r="LXH663" s="204"/>
      <c r="LXI663" s="204"/>
      <c r="LXJ663" s="204"/>
      <c r="LXK663" s="204"/>
      <c r="LXL663" s="204"/>
      <c r="LXM663" s="204"/>
      <c r="LXN663" s="204"/>
      <c r="LXO663" s="204"/>
      <c r="LXP663" s="204"/>
      <c r="LXQ663" s="204"/>
      <c r="LXR663" s="204"/>
      <c r="LXS663" s="204"/>
      <c r="LXT663" s="204"/>
      <c r="LXU663" s="204"/>
      <c r="LXV663" s="204"/>
      <c r="LXW663" s="204"/>
      <c r="LXX663" s="204"/>
      <c r="LXY663" s="204"/>
      <c r="LXZ663" s="204"/>
      <c r="LYA663" s="204"/>
      <c r="LYB663" s="204"/>
      <c r="LYC663" s="204"/>
      <c r="LYD663" s="204"/>
      <c r="LYE663" s="204"/>
      <c r="LYF663" s="204"/>
      <c r="LYG663" s="204"/>
      <c r="LYH663" s="204"/>
      <c r="LYI663" s="204"/>
      <c r="LYJ663" s="204"/>
      <c r="LYK663" s="204"/>
      <c r="LYL663" s="204"/>
      <c r="LYM663" s="204"/>
      <c r="LYN663" s="204"/>
      <c r="LYO663" s="204"/>
      <c r="LYP663" s="204"/>
      <c r="LYQ663" s="204"/>
      <c r="LYR663" s="204"/>
      <c r="LYS663" s="204"/>
      <c r="LYT663" s="204"/>
      <c r="LYU663" s="204"/>
      <c r="LYV663" s="204"/>
      <c r="LYW663" s="204"/>
      <c r="LYX663" s="204"/>
      <c r="LYY663" s="204"/>
      <c r="LYZ663" s="204"/>
      <c r="LZA663" s="204"/>
      <c r="LZB663" s="204"/>
      <c r="LZC663" s="204"/>
      <c r="LZD663" s="204"/>
      <c r="LZE663" s="204"/>
      <c r="LZF663" s="204"/>
      <c r="LZG663" s="204"/>
      <c r="LZH663" s="204"/>
      <c r="LZI663" s="204"/>
      <c r="LZJ663" s="204"/>
      <c r="LZK663" s="204"/>
      <c r="LZL663" s="204"/>
      <c r="LZM663" s="204"/>
      <c r="LZN663" s="204"/>
      <c r="LZO663" s="204"/>
      <c r="LZP663" s="204"/>
      <c r="LZQ663" s="204"/>
      <c r="LZR663" s="204"/>
      <c r="LZS663" s="204"/>
      <c r="LZT663" s="204"/>
      <c r="LZU663" s="204"/>
      <c r="LZV663" s="204"/>
      <c r="LZW663" s="204"/>
      <c r="LZX663" s="204"/>
      <c r="LZY663" s="204"/>
      <c r="LZZ663" s="204"/>
      <c r="MAA663" s="204"/>
      <c r="MAB663" s="204"/>
      <c r="MAC663" s="204"/>
      <c r="MAD663" s="204"/>
      <c r="MAE663" s="204"/>
      <c r="MAF663" s="204"/>
      <c r="MAG663" s="204"/>
      <c r="MAH663" s="204"/>
      <c r="MAI663" s="204"/>
      <c r="MAJ663" s="204"/>
      <c r="MAK663" s="204"/>
      <c r="MAL663" s="204"/>
      <c r="MAM663" s="204"/>
      <c r="MAN663" s="204"/>
      <c r="MAO663" s="204"/>
      <c r="MAP663" s="204"/>
      <c r="MAQ663" s="204"/>
      <c r="MAR663" s="204"/>
      <c r="MAS663" s="204"/>
      <c r="MAT663" s="204"/>
      <c r="MAU663" s="204"/>
      <c r="MAV663" s="204"/>
      <c r="MAW663" s="204"/>
      <c r="MAX663" s="204"/>
      <c r="MAY663" s="204"/>
      <c r="MAZ663" s="204"/>
      <c r="MBA663" s="204"/>
      <c r="MBB663" s="204"/>
      <c r="MBC663" s="204"/>
      <c r="MBD663" s="204"/>
      <c r="MBE663" s="204"/>
      <c r="MBF663" s="204"/>
      <c r="MBG663" s="204"/>
      <c r="MBH663" s="204"/>
      <c r="MBI663" s="204"/>
      <c r="MBJ663" s="204"/>
      <c r="MBK663" s="204"/>
      <c r="MBL663" s="204"/>
      <c r="MBM663" s="204"/>
      <c r="MBN663" s="204"/>
      <c r="MBO663" s="204"/>
      <c r="MBP663" s="204"/>
      <c r="MBQ663" s="204"/>
      <c r="MBR663" s="204"/>
      <c r="MBS663" s="204"/>
      <c r="MBT663" s="204"/>
      <c r="MBU663" s="204"/>
      <c r="MBV663" s="204"/>
      <c r="MBW663" s="204"/>
      <c r="MBX663" s="204"/>
      <c r="MBY663" s="204"/>
      <c r="MBZ663" s="204"/>
      <c r="MCA663" s="204"/>
      <c r="MCB663" s="204"/>
      <c r="MCC663" s="204"/>
      <c r="MCD663" s="204"/>
      <c r="MCE663" s="204"/>
      <c r="MCF663" s="204"/>
      <c r="MCG663" s="204"/>
      <c r="MCH663" s="204"/>
      <c r="MCI663" s="204"/>
      <c r="MCJ663" s="204"/>
      <c r="MCK663" s="204"/>
      <c r="MCL663" s="204"/>
      <c r="MCM663" s="204"/>
      <c r="MCN663" s="204"/>
      <c r="MCO663" s="204"/>
      <c r="MCP663" s="204"/>
      <c r="MCQ663" s="204"/>
      <c r="MCR663" s="204"/>
      <c r="MCS663" s="204"/>
      <c r="MCT663" s="204"/>
      <c r="MCU663" s="204"/>
      <c r="MCV663" s="204"/>
      <c r="MCW663" s="204"/>
      <c r="MCX663" s="204"/>
      <c r="MCY663" s="204"/>
      <c r="MCZ663" s="204"/>
      <c r="MDA663" s="204"/>
      <c r="MDB663" s="204"/>
      <c r="MDC663" s="204"/>
      <c r="MDD663" s="204"/>
      <c r="MDE663" s="204"/>
      <c r="MDF663" s="204"/>
      <c r="MDG663" s="204"/>
      <c r="MDH663" s="204"/>
      <c r="MDI663" s="204"/>
      <c r="MDJ663" s="204"/>
      <c r="MDK663" s="204"/>
      <c r="MDL663" s="204"/>
      <c r="MDM663" s="204"/>
      <c r="MDN663" s="204"/>
      <c r="MDO663" s="204"/>
      <c r="MDP663" s="204"/>
      <c r="MDQ663" s="204"/>
      <c r="MDR663" s="204"/>
      <c r="MDS663" s="204"/>
      <c r="MDT663" s="204"/>
      <c r="MDU663" s="204"/>
      <c r="MDV663" s="204"/>
      <c r="MDW663" s="204"/>
      <c r="MDX663" s="204"/>
      <c r="MDY663" s="204"/>
      <c r="MDZ663" s="204"/>
      <c r="MEA663" s="204"/>
      <c r="MEB663" s="204"/>
      <c r="MEC663" s="204"/>
      <c r="MED663" s="204"/>
      <c r="MEE663" s="204"/>
      <c r="MEF663" s="204"/>
      <c r="MEG663" s="204"/>
      <c r="MEH663" s="204"/>
      <c r="MEI663" s="204"/>
      <c r="MEJ663" s="204"/>
      <c r="MEK663" s="204"/>
      <c r="MEL663" s="204"/>
      <c r="MEM663" s="204"/>
      <c r="MEN663" s="204"/>
      <c r="MEO663" s="204"/>
      <c r="MEP663" s="204"/>
      <c r="MEQ663" s="204"/>
      <c r="MER663" s="204"/>
      <c r="MES663" s="204"/>
      <c r="MET663" s="204"/>
      <c r="MEU663" s="204"/>
      <c r="MEV663" s="204"/>
      <c r="MEW663" s="204"/>
      <c r="MEX663" s="204"/>
      <c r="MEY663" s="204"/>
      <c r="MEZ663" s="204"/>
      <c r="MFA663" s="204"/>
      <c r="MFB663" s="204"/>
      <c r="MFC663" s="204"/>
      <c r="MFD663" s="204"/>
      <c r="MFE663" s="204"/>
      <c r="MFF663" s="204"/>
      <c r="MFG663" s="204"/>
      <c r="MFH663" s="204"/>
      <c r="MFI663" s="204"/>
      <c r="MFJ663" s="204"/>
      <c r="MFK663" s="204"/>
      <c r="MFL663" s="204"/>
      <c r="MFM663" s="204"/>
      <c r="MFN663" s="204"/>
      <c r="MFO663" s="204"/>
      <c r="MFP663" s="204"/>
      <c r="MFQ663" s="204"/>
      <c r="MFR663" s="204"/>
      <c r="MFS663" s="204"/>
      <c r="MFT663" s="204"/>
      <c r="MFU663" s="204"/>
      <c r="MFV663" s="204"/>
      <c r="MFW663" s="204"/>
      <c r="MFX663" s="204"/>
      <c r="MFY663" s="204"/>
      <c r="MFZ663" s="204"/>
      <c r="MGA663" s="204"/>
      <c r="MGB663" s="204"/>
      <c r="MGC663" s="204"/>
      <c r="MGD663" s="204"/>
      <c r="MGE663" s="204"/>
      <c r="MGF663" s="204"/>
      <c r="MGG663" s="204"/>
      <c r="MGH663" s="204"/>
      <c r="MGI663" s="204"/>
      <c r="MGJ663" s="204"/>
      <c r="MGK663" s="204"/>
      <c r="MGL663" s="204"/>
      <c r="MGM663" s="204"/>
      <c r="MGN663" s="204"/>
      <c r="MGO663" s="204"/>
      <c r="MGP663" s="204"/>
      <c r="MGQ663" s="204"/>
      <c r="MGR663" s="204"/>
      <c r="MGS663" s="204"/>
      <c r="MGT663" s="204"/>
      <c r="MGU663" s="204"/>
      <c r="MGV663" s="204"/>
      <c r="MGW663" s="204"/>
      <c r="MGX663" s="204"/>
      <c r="MGY663" s="204"/>
      <c r="MGZ663" s="204"/>
      <c r="MHA663" s="204"/>
      <c r="MHB663" s="204"/>
      <c r="MHC663" s="204"/>
      <c r="MHD663" s="204"/>
      <c r="MHE663" s="204"/>
      <c r="MHF663" s="204"/>
      <c r="MHG663" s="204"/>
      <c r="MHH663" s="204"/>
      <c r="MHI663" s="204"/>
      <c r="MHJ663" s="204"/>
      <c r="MHK663" s="204"/>
      <c r="MHL663" s="204"/>
      <c r="MHM663" s="204"/>
      <c r="MHN663" s="204"/>
      <c r="MHO663" s="204"/>
      <c r="MHP663" s="204"/>
      <c r="MHQ663" s="204"/>
      <c r="MHR663" s="204"/>
      <c r="MHS663" s="204"/>
      <c r="MHT663" s="204"/>
      <c r="MHU663" s="204"/>
      <c r="MHV663" s="204"/>
      <c r="MHW663" s="204"/>
      <c r="MHX663" s="204"/>
      <c r="MHY663" s="204"/>
      <c r="MHZ663" s="204"/>
      <c r="MIA663" s="204"/>
      <c r="MIB663" s="204"/>
      <c r="MIC663" s="204"/>
      <c r="MID663" s="204"/>
      <c r="MIE663" s="204"/>
      <c r="MIF663" s="204"/>
      <c r="MIG663" s="204"/>
      <c r="MIH663" s="204"/>
      <c r="MII663" s="204"/>
      <c r="MIJ663" s="204"/>
      <c r="MIK663" s="204"/>
      <c r="MIL663" s="204"/>
      <c r="MIM663" s="204"/>
      <c r="MIN663" s="204"/>
      <c r="MIO663" s="204"/>
      <c r="MIP663" s="204"/>
      <c r="MIQ663" s="204"/>
      <c r="MIR663" s="204"/>
      <c r="MIS663" s="204"/>
      <c r="MIT663" s="204"/>
      <c r="MIU663" s="204"/>
      <c r="MIV663" s="204"/>
      <c r="MIW663" s="204"/>
      <c r="MIX663" s="204"/>
      <c r="MIY663" s="204"/>
      <c r="MIZ663" s="204"/>
      <c r="MJA663" s="204"/>
      <c r="MJB663" s="204"/>
      <c r="MJC663" s="204"/>
      <c r="MJD663" s="204"/>
      <c r="MJE663" s="204"/>
      <c r="MJF663" s="204"/>
      <c r="MJG663" s="204"/>
      <c r="MJH663" s="204"/>
      <c r="MJI663" s="204"/>
      <c r="MJJ663" s="204"/>
      <c r="MJK663" s="204"/>
      <c r="MJL663" s="204"/>
      <c r="MJM663" s="204"/>
      <c r="MJN663" s="204"/>
      <c r="MJO663" s="204"/>
      <c r="MJP663" s="204"/>
      <c r="MJQ663" s="204"/>
      <c r="MJR663" s="204"/>
      <c r="MJS663" s="204"/>
      <c r="MJT663" s="204"/>
      <c r="MJU663" s="204"/>
      <c r="MJV663" s="204"/>
      <c r="MJW663" s="204"/>
      <c r="MJX663" s="204"/>
      <c r="MJY663" s="204"/>
      <c r="MJZ663" s="204"/>
      <c r="MKA663" s="204"/>
      <c r="MKB663" s="204"/>
      <c r="MKC663" s="204"/>
      <c r="MKD663" s="204"/>
      <c r="MKE663" s="204"/>
      <c r="MKF663" s="204"/>
      <c r="MKG663" s="204"/>
      <c r="MKH663" s="204"/>
      <c r="MKI663" s="204"/>
      <c r="MKJ663" s="204"/>
      <c r="MKK663" s="204"/>
      <c r="MKL663" s="204"/>
      <c r="MKM663" s="204"/>
      <c r="MKN663" s="204"/>
      <c r="MKO663" s="204"/>
      <c r="MKP663" s="204"/>
      <c r="MKQ663" s="204"/>
      <c r="MKR663" s="204"/>
      <c r="MKS663" s="204"/>
      <c r="MKT663" s="204"/>
      <c r="MKU663" s="204"/>
      <c r="MKV663" s="204"/>
      <c r="MKW663" s="204"/>
      <c r="MKX663" s="204"/>
      <c r="MKY663" s="204"/>
      <c r="MKZ663" s="204"/>
      <c r="MLA663" s="204"/>
      <c r="MLB663" s="204"/>
      <c r="MLC663" s="204"/>
      <c r="MLD663" s="204"/>
      <c r="MLE663" s="204"/>
      <c r="MLF663" s="204"/>
      <c r="MLG663" s="204"/>
      <c r="MLH663" s="204"/>
      <c r="MLI663" s="204"/>
      <c r="MLJ663" s="204"/>
      <c r="MLK663" s="204"/>
      <c r="MLL663" s="204"/>
      <c r="MLM663" s="204"/>
      <c r="MLN663" s="204"/>
      <c r="MLO663" s="204"/>
      <c r="MLP663" s="204"/>
      <c r="MLQ663" s="204"/>
      <c r="MLR663" s="204"/>
      <c r="MLS663" s="204"/>
      <c r="MLT663" s="204"/>
      <c r="MLU663" s="204"/>
      <c r="MLV663" s="204"/>
      <c r="MLW663" s="204"/>
      <c r="MLX663" s="204"/>
      <c r="MLY663" s="204"/>
      <c r="MLZ663" s="204"/>
      <c r="MMA663" s="204"/>
      <c r="MMB663" s="204"/>
      <c r="MMC663" s="204"/>
      <c r="MMD663" s="204"/>
      <c r="MME663" s="204"/>
      <c r="MMF663" s="204"/>
      <c r="MMG663" s="204"/>
      <c r="MMH663" s="204"/>
      <c r="MMI663" s="204"/>
      <c r="MMJ663" s="204"/>
      <c r="MMK663" s="204"/>
      <c r="MML663" s="204"/>
      <c r="MMM663" s="204"/>
      <c r="MMN663" s="204"/>
      <c r="MMO663" s="204"/>
      <c r="MMP663" s="204"/>
      <c r="MMQ663" s="204"/>
      <c r="MMR663" s="204"/>
      <c r="MMS663" s="204"/>
      <c r="MMT663" s="204"/>
      <c r="MMU663" s="204"/>
      <c r="MMV663" s="204"/>
      <c r="MMW663" s="204"/>
      <c r="MMX663" s="204"/>
      <c r="MMY663" s="204"/>
      <c r="MMZ663" s="204"/>
      <c r="MNA663" s="204"/>
      <c r="MNB663" s="204"/>
      <c r="MNC663" s="204"/>
      <c r="MND663" s="204"/>
      <c r="MNE663" s="204"/>
      <c r="MNF663" s="204"/>
      <c r="MNG663" s="204"/>
      <c r="MNH663" s="204"/>
      <c r="MNI663" s="204"/>
      <c r="MNJ663" s="204"/>
      <c r="MNK663" s="204"/>
      <c r="MNL663" s="204"/>
      <c r="MNM663" s="204"/>
      <c r="MNN663" s="204"/>
      <c r="MNO663" s="204"/>
      <c r="MNP663" s="204"/>
      <c r="MNQ663" s="204"/>
      <c r="MNR663" s="204"/>
      <c r="MNS663" s="204"/>
      <c r="MNT663" s="204"/>
      <c r="MNU663" s="204"/>
      <c r="MNV663" s="204"/>
      <c r="MNW663" s="204"/>
      <c r="MNX663" s="204"/>
      <c r="MNY663" s="204"/>
      <c r="MNZ663" s="204"/>
      <c r="MOA663" s="204"/>
      <c r="MOB663" s="204"/>
      <c r="MOC663" s="204"/>
      <c r="MOD663" s="204"/>
      <c r="MOE663" s="204"/>
      <c r="MOF663" s="204"/>
      <c r="MOG663" s="204"/>
      <c r="MOH663" s="204"/>
      <c r="MOI663" s="204"/>
      <c r="MOJ663" s="204"/>
      <c r="MOK663" s="204"/>
      <c r="MOL663" s="204"/>
      <c r="MOM663" s="204"/>
      <c r="MON663" s="204"/>
      <c r="MOO663" s="204"/>
      <c r="MOP663" s="204"/>
      <c r="MOQ663" s="204"/>
      <c r="MOR663" s="204"/>
      <c r="MOS663" s="204"/>
      <c r="MOT663" s="204"/>
      <c r="MOU663" s="204"/>
      <c r="MOV663" s="204"/>
      <c r="MOW663" s="204"/>
      <c r="MOX663" s="204"/>
      <c r="MOY663" s="204"/>
      <c r="MOZ663" s="204"/>
      <c r="MPA663" s="204"/>
      <c r="MPB663" s="204"/>
      <c r="MPC663" s="204"/>
      <c r="MPD663" s="204"/>
      <c r="MPE663" s="204"/>
      <c r="MPF663" s="204"/>
      <c r="MPG663" s="204"/>
      <c r="MPH663" s="204"/>
      <c r="MPI663" s="204"/>
      <c r="MPJ663" s="204"/>
      <c r="MPK663" s="204"/>
      <c r="MPL663" s="204"/>
      <c r="MPM663" s="204"/>
      <c r="MPN663" s="204"/>
      <c r="MPO663" s="204"/>
      <c r="MPP663" s="204"/>
      <c r="MPQ663" s="204"/>
      <c r="MPR663" s="204"/>
      <c r="MPS663" s="204"/>
      <c r="MPT663" s="204"/>
      <c r="MPU663" s="204"/>
      <c r="MPV663" s="204"/>
      <c r="MPW663" s="204"/>
      <c r="MPX663" s="204"/>
      <c r="MPY663" s="204"/>
      <c r="MPZ663" s="204"/>
      <c r="MQA663" s="204"/>
      <c r="MQB663" s="204"/>
      <c r="MQC663" s="204"/>
      <c r="MQD663" s="204"/>
      <c r="MQE663" s="204"/>
      <c r="MQF663" s="204"/>
      <c r="MQG663" s="204"/>
      <c r="MQH663" s="204"/>
      <c r="MQI663" s="204"/>
      <c r="MQJ663" s="204"/>
      <c r="MQK663" s="204"/>
      <c r="MQL663" s="204"/>
      <c r="MQM663" s="204"/>
      <c r="MQN663" s="204"/>
      <c r="MQO663" s="204"/>
      <c r="MQP663" s="204"/>
      <c r="MQQ663" s="204"/>
      <c r="MQR663" s="204"/>
      <c r="MQS663" s="204"/>
      <c r="MQT663" s="204"/>
      <c r="MQU663" s="204"/>
      <c r="MQV663" s="204"/>
      <c r="MQW663" s="204"/>
      <c r="MQX663" s="204"/>
      <c r="MQY663" s="204"/>
      <c r="MQZ663" s="204"/>
      <c r="MRA663" s="204"/>
      <c r="MRB663" s="204"/>
      <c r="MRC663" s="204"/>
      <c r="MRD663" s="204"/>
      <c r="MRE663" s="204"/>
      <c r="MRF663" s="204"/>
      <c r="MRG663" s="204"/>
      <c r="MRH663" s="204"/>
      <c r="MRI663" s="204"/>
      <c r="MRJ663" s="204"/>
      <c r="MRK663" s="204"/>
      <c r="MRL663" s="204"/>
      <c r="MRM663" s="204"/>
      <c r="MRN663" s="204"/>
      <c r="MRO663" s="204"/>
      <c r="MRP663" s="204"/>
      <c r="MRQ663" s="204"/>
      <c r="MRR663" s="204"/>
      <c r="MRS663" s="204"/>
      <c r="MRT663" s="204"/>
      <c r="MRU663" s="204"/>
      <c r="MRV663" s="204"/>
      <c r="MRW663" s="204"/>
      <c r="MRX663" s="204"/>
      <c r="MRY663" s="204"/>
      <c r="MRZ663" s="204"/>
      <c r="MSA663" s="204"/>
      <c r="MSB663" s="204"/>
      <c r="MSC663" s="204"/>
      <c r="MSD663" s="204"/>
      <c r="MSE663" s="204"/>
      <c r="MSF663" s="204"/>
      <c r="MSG663" s="204"/>
      <c r="MSH663" s="204"/>
      <c r="MSI663" s="204"/>
      <c r="MSJ663" s="204"/>
      <c r="MSK663" s="204"/>
      <c r="MSL663" s="204"/>
      <c r="MSM663" s="204"/>
      <c r="MSN663" s="204"/>
      <c r="MSO663" s="204"/>
      <c r="MSP663" s="204"/>
      <c r="MSQ663" s="204"/>
      <c r="MSR663" s="204"/>
      <c r="MSS663" s="204"/>
      <c r="MST663" s="204"/>
      <c r="MSU663" s="204"/>
      <c r="MSV663" s="204"/>
      <c r="MSW663" s="204"/>
      <c r="MSX663" s="204"/>
      <c r="MSY663" s="204"/>
      <c r="MSZ663" s="204"/>
      <c r="MTA663" s="204"/>
      <c r="MTB663" s="204"/>
      <c r="MTC663" s="204"/>
      <c r="MTD663" s="204"/>
      <c r="MTE663" s="204"/>
      <c r="MTF663" s="204"/>
      <c r="MTG663" s="204"/>
      <c r="MTH663" s="204"/>
      <c r="MTI663" s="204"/>
      <c r="MTJ663" s="204"/>
      <c r="MTK663" s="204"/>
      <c r="MTL663" s="204"/>
      <c r="MTM663" s="204"/>
      <c r="MTN663" s="204"/>
      <c r="MTO663" s="204"/>
      <c r="MTP663" s="204"/>
      <c r="MTQ663" s="204"/>
      <c r="MTR663" s="204"/>
      <c r="MTS663" s="204"/>
      <c r="MTT663" s="204"/>
      <c r="MTU663" s="204"/>
      <c r="MTV663" s="204"/>
      <c r="MTW663" s="204"/>
      <c r="MTX663" s="204"/>
      <c r="MTY663" s="204"/>
      <c r="MTZ663" s="204"/>
      <c r="MUA663" s="204"/>
      <c r="MUB663" s="204"/>
      <c r="MUC663" s="204"/>
      <c r="MUD663" s="204"/>
      <c r="MUE663" s="204"/>
      <c r="MUF663" s="204"/>
      <c r="MUG663" s="204"/>
      <c r="MUH663" s="204"/>
      <c r="MUI663" s="204"/>
      <c r="MUJ663" s="204"/>
      <c r="MUK663" s="204"/>
      <c r="MUL663" s="204"/>
      <c r="MUM663" s="204"/>
      <c r="MUN663" s="204"/>
      <c r="MUO663" s="204"/>
      <c r="MUP663" s="204"/>
      <c r="MUQ663" s="204"/>
      <c r="MUR663" s="204"/>
      <c r="MUS663" s="204"/>
      <c r="MUT663" s="204"/>
      <c r="MUU663" s="204"/>
      <c r="MUV663" s="204"/>
      <c r="MUW663" s="204"/>
      <c r="MUX663" s="204"/>
      <c r="MUY663" s="204"/>
      <c r="MUZ663" s="204"/>
      <c r="MVA663" s="204"/>
      <c r="MVB663" s="204"/>
      <c r="MVC663" s="204"/>
      <c r="MVD663" s="204"/>
      <c r="MVE663" s="204"/>
      <c r="MVF663" s="204"/>
      <c r="MVG663" s="204"/>
      <c r="MVH663" s="204"/>
      <c r="MVI663" s="204"/>
      <c r="MVJ663" s="204"/>
      <c r="MVK663" s="204"/>
      <c r="MVL663" s="204"/>
      <c r="MVM663" s="204"/>
      <c r="MVN663" s="204"/>
      <c r="MVO663" s="204"/>
      <c r="MVP663" s="204"/>
      <c r="MVQ663" s="204"/>
      <c r="MVR663" s="204"/>
      <c r="MVS663" s="204"/>
      <c r="MVT663" s="204"/>
      <c r="MVU663" s="204"/>
      <c r="MVV663" s="204"/>
      <c r="MVW663" s="204"/>
      <c r="MVX663" s="204"/>
      <c r="MVY663" s="204"/>
      <c r="MVZ663" s="204"/>
      <c r="MWA663" s="204"/>
      <c r="MWB663" s="204"/>
      <c r="MWC663" s="204"/>
      <c r="MWD663" s="204"/>
      <c r="MWE663" s="204"/>
      <c r="MWF663" s="204"/>
      <c r="MWG663" s="204"/>
      <c r="MWH663" s="204"/>
      <c r="MWI663" s="204"/>
      <c r="MWJ663" s="204"/>
      <c r="MWK663" s="204"/>
      <c r="MWL663" s="204"/>
      <c r="MWM663" s="204"/>
      <c r="MWN663" s="204"/>
      <c r="MWO663" s="204"/>
      <c r="MWP663" s="204"/>
      <c r="MWQ663" s="204"/>
      <c r="MWR663" s="204"/>
      <c r="MWS663" s="204"/>
      <c r="MWT663" s="204"/>
      <c r="MWU663" s="204"/>
      <c r="MWV663" s="204"/>
      <c r="MWW663" s="204"/>
      <c r="MWX663" s="204"/>
      <c r="MWY663" s="204"/>
      <c r="MWZ663" s="204"/>
      <c r="MXA663" s="204"/>
      <c r="MXB663" s="204"/>
      <c r="MXC663" s="204"/>
      <c r="MXD663" s="204"/>
      <c r="MXE663" s="204"/>
      <c r="MXF663" s="204"/>
      <c r="MXG663" s="204"/>
      <c r="MXH663" s="204"/>
      <c r="MXI663" s="204"/>
      <c r="MXJ663" s="204"/>
      <c r="MXK663" s="204"/>
      <c r="MXL663" s="204"/>
      <c r="MXM663" s="204"/>
      <c r="MXN663" s="204"/>
      <c r="MXO663" s="204"/>
      <c r="MXP663" s="204"/>
      <c r="MXQ663" s="204"/>
      <c r="MXR663" s="204"/>
      <c r="MXS663" s="204"/>
      <c r="MXT663" s="204"/>
      <c r="MXU663" s="204"/>
      <c r="MXV663" s="204"/>
      <c r="MXW663" s="204"/>
      <c r="MXX663" s="204"/>
      <c r="MXY663" s="204"/>
      <c r="MXZ663" s="204"/>
      <c r="MYA663" s="204"/>
      <c r="MYB663" s="204"/>
      <c r="MYC663" s="204"/>
      <c r="MYD663" s="204"/>
      <c r="MYE663" s="204"/>
      <c r="MYF663" s="204"/>
      <c r="MYG663" s="204"/>
      <c r="MYH663" s="204"/>
      <c r="MYI663" s="204"/>
      <c r="MYJ663" s="204"/>
      <c r="MYK663" s="204"/>
      <c r="MYL663" s="204"/>
      <c r="MYM663" s="204"/>
      <c r="MYN663" s="204"/>
      <c r="MYO663" s="204"/>
      <c r="MYP663" s="204"/>
      <c r="MYQ663" s="204"/>
      <c r="MYR663" s="204"/>
      <c r="MYS663" s="204"/>
      <c r="MYT663" s="204"/>
      <c r="MYU663" s="204"/>
      <c r="MYV663" s="204"/>
      <c r="MYW663" s="204"/>
      <c r="MYX663" s="204"/>
      <c r="MYY663" s="204"/>
      <c r="MYZ663" s="204"/>
      <c r="MZA663" s="204"/>
      <c r="MZB663" s="204"/>
      <c r="MZC663" s="204"/>
      <c r="MZD663" s="204"/>
      <c r="MZE663" s="204"/>
      <c r="MZF663" s="204"/>
      <c r="MZG663" s="204"/>
      <c r="MZH663" s="204"/>
      <c r="MZI663" s="204"/>
      <c r="MZJ663" s="204"/>
      <c r="MZK663" s="204"/>
      <c r="MZL663" s="204"/>
      <c r="MZM663" s="204"/>
      <c r="MZN663" s="204"/>
      <c r="MZO663" s="204"/>
      <c r="MZP663" s="204"/>
      <c r="MZQ663" s="204"/>
      <c r="MZR663" s="204"/>
      <c r="MZS663" s="204"/>
      <c r="MZT663" s="204"/>
      <c r="MZU663" s="204"/>
      <c r="MZV663" s="204"/>
      <c r="MZW663" s="204"/>
      <c r="MZX663" s="204"/>
      <c r="MZY663" s="204"/>
      <c r="MZZ663" s="204"/>
      <c r="NAA663" s="204"/>
      <c r="NAB663" s="204"/>
      <c r="NAC663" s="204"/>
      <c r="NAD663" s="204"/>
      <c r="NAE663" s="204"/>
      <c r="NAF663" s="204"/>
      <c r="NAG663" s="204"/>
      <c r="NAH663" s="204"/>
      <c r="NAI663" s="204"/>
      <c r="NAJ663" s="204"/>
      <c r="NAK663" s="204"/>
      <c r="NAL663" s="204"/>
      <c r="NAM663" s="204"/>
      <c r="NAN663" s="204"/>
      <c r="NAO663" s="204"/>
      <c r="NAP663" s="204"/>
      <c r="NAQ663" s="204"/>
      <c r="NAR663" s="204"/>
      <c r="NAS663" s="204"/>
      <c r="NAT663" s="204"/>
      <c r="NAU663" s="204"/>
      <c r="NAV663" s="204"/>
      <c r="NAW663" s="204"/>
      <c r="NAX663" s="204"/>
      <c r="NAY663" s="204"/>
      <c r="NAZ663" s="204"/>
      <c r="NBA663" s="204"/>
      <c r="NBB663" s="204"/>
      <c r="NBC663" s="204"/>
      <c r="NBD663" s="204"/>
      <c r="NBE663" s="204"/>
      <c r="NBF663" s="204"/>
      <c r="NBG663" s="204"/>
      <c r="NBH663" s="204"/>
      <c r="NBI663" s="204"/>
      <c r="NBJ663" s="204"/>
      <c r="NBK663" s="204"/>
      <c r="NBL663" s="204"/>
      <c r="NBM663" s="204"/>
      <c r="NBN663" s="204"/>
      <c r="NBO663" s="204"/>
      <c r="NBP663" s="204"/>
      <c r="NBQ663" s="204"/>
      <c r="NBR663" s="204"/>
      <c r="NBS663" s="204"/>
      <c r="NBT663" s="204"/>
      <c r="NBU663" s="204"/>
      <c r="NBV663" s="204"/>
      <c r="NBW663" s="204"/>
      <c r="NBX663" s="204"/>
      <c r="NBY663" s="204"/>
      <c r="NBZ663" s="204"/>
      <c r="NCA663" s="204"/>
      <c r="NCB663" s="204"/>
      <c r="NCC663" s="204"/>
      <c r="NCD663" s="204"/>
      <c r="NCE663" s="204"/>
      <c r="NCF663" s="204"/>
      <c r="NCG663" s="204"/>
      <c r="NCH663" s="204"/>
      <c r="NCI663" s="204"/>
      <c r="NCJ663" s="204"/>
      <c r="NCK663" s="204"/>
      <c r="NCL663" s="204"/>
      <c r="NCM663" s="204"/>
      <c r="NCN663" s="204"/>
      <c r="NCO663" s="204"/>
      <c r="NCP663" s="204"/>
      <c r="NCQ663" s="204"/>
      <c r="NCR663" s="204"/>
      <c r="NCS663" s="204"/>
      <c r="NCT663" s="204"/>
      <c r="NCU663" s="204"/>
      <c r="NCV663" s="204"/>
      <c r="NCW663" s="204"/>
      <c r="NCX663" s="204"/>
      <c r="NCY663" s="204"/>
      <c r="NCZ663" s="204"/>
      <c r="NDA663" s="204"/>
      <c r="NDB663" s="204"/>
      <c r="NDC663" s="204"/>
      <c r="NDD663" s="204"/>
      <c r="NDE663" s="204"/>
      <c r="NDF663" s="204"/>
      <c r="NDG663" s="204"/>
      <c r="NDH663" s="204"/>
      <c r="NDI663" s="204"/>
      <c r="NDJ663" s="204"/>
      <c r="NDK663" s="204"/>
      <c r="NDL663" s="204"/>
      <c r="NDM663" s="204"/>
      <c r="NDN663" s="204"/>
      <c r="NDO663" s="204"/>
      <c r="NDP663" s="204"/>
      <c r="NDQ663" s="204"/>
      <c r="NDR663" s="204"/>
      <c r="NDS663" s="204"/>
      <c r="NDT663" s="204"/>
      <c r="NDU663" s="204"/>
      <c r="NDV663" s="204"/>
      <c r="NDW663" s="204"/>
      <c r="NDX663" s="204"/>
      <c r="NDY663" s="204"/>
      <c r="NDZ663" s="204"/>
      <c r="NEA663" s="204"/>
      <c r="NEB663" s="204"/>
      <c r="NEC663" s="204"/>
      <c r="NED663" s="204"/>
      <c r="NEE663" s="204"/>
      <c r="NEF663" s="204"/>
      <c r="NEG663" s="204"/>
      <c r="NEH663" s="204"/>
      <c r="NEI663" s="204"/>
      <c r="NEJ663" s="204"/>
      <c r="NEK663" s="204"/>
      <c r="NEL663" s="204"/>
      <c r="NEM663" s="204"/>
      <c r="NEN663" s="204"/>
      <c r="NEO663" s="204"/>
      <c r="NEP663" s="204"/>
      <c r="NEQ663" s="204"/>
      <c r="NER663" s="204"/>
      <c r="NES663" s="204"/>
      <c r="NET663" s="204"/>
      <c r="NEU663" s="204"/>
      <c r="NEV663" s="204"/>
      <c r="NEW663" s="204"/>
      <c r="NEX663" s="204"/>
      <c r="NEY663" s="204"/>
      <c r="NEZ663" s="204"/>
      <c r="NFA663" s="204"/>
      <c r="NFB663" s="204"/>
      <c r="NFC663" s="204"/>
      <c r="NFD663" s="204"/>
      <c r="NFE663" s="204"/>
      <c r="NFF663" s="204"/>
      <c r="NFG663" s="204"/>
      <c r="NFH663" s="204"/>
      <c r="NFI663" s="204"/>
      <c r="NFJ663" s="204"/>
      <c r="NFK663" s="204"/>
      <c r="NFL663" s="204"/>
      <c r="NFM663" s="204"/>
      <c r="NFN663" s="204"/>
      <c r="NFO663" s="204"/>
      <c r="NFP663" s="204"/>
      <c r="NFQ663" s="204"/>
      <c r="NFR663" s="204"/>
      <c r="NFS663" s="204"/>
      <c r="NFT663" s="204"/>
      <c r="NFU663" s="204"/>
      <c r="NFV663" s="204"/>
      <c r="NFW663" s="204"/>
      <c r="NFX663" s="204"/>
      <c r="NFY663" s="204"/>
      <c r="NFZ663" s="204"/>
      <c r="NGA663" s="204"/>
      <c r="NGB663" s="204"/>
      <c r="NGC663" s="204"/>
      <c r="NGD663" s="204"/>
      <c r="NGE663" s="204"/>
      <c r="NGF663" s="204"/>
      <c r="NGG663" s="204"/>
      <c r="NGH663" s="204"/>
      <c r="NGI663" s="204"/>
      <c r="NGJ663" s="204"/>
      <c r="NGK663" s="204"/>
      <c r="NGL663" s="204"/>
      <c r="NGM663" s="204"/>
      <c r="NGN663" s="204"/>
      <c r="NGO663" s="204"/>
      <c r="NGP663" s="204"/>
      <c r="NGQ663" s="204"/>
      <c r="NGR663" s="204"/>
      <c r="NGS663" s="204"/>
      <c r="NGT663" s="204"/>
      <c r="NGU663" s="204"/>
      <c r="NGV663" s="204"/>
      <c r="NGW663" s="204"/>
      <c r="NGX663" s="204"/>
      <c r="NGY663" s="204"/>
      <c r="NGZ663" s="204"/>
      <c r="NHA663" s="204"/>
      <c r="NHB663" s="204"/>
      <c r="NHC663" s="204"/>
      <c r="NHD663" s="204"/>
      <c r="NHE663" s="204"/>
      <c r="NHF663" s="204"/>
      <c r="NHG663" s="204"/>
      <c r="NHH663" s="204"/>
      <c r="NHI663" s="204"/>
      <c r="NHJ663" s="204"/>
      <c r="NHK663" s="204"/>
      <c r="NHL663" s="204"/>
      <c r="NHM663" s="204"/>
      <c r="NHN663" s="204"/>
      <c r="NHO663" s="204"/>
      <c r="NHP663" s="204"/>
      <c r="NHQ663" s="204"/>
      <c r="NHR663" s="204"/>
      <c r="NHS663" s="204"/>
      <c r="NHT663" s="204"/>
      <c r="NHU663" s="204"/>
      <c r="NHV663" s="204"/>
      <c r="NHW663" s="204"/>
      <c r="NHX663" s="204"/>
      <c r="NHY663" s="204"/>
      <c r="NHZ663" s="204"/>
      <c r="NIA663" s="204"/>
      <c r="NIB663" s="204"/>
      <c r="NIC663" s="204"/>
      <c r="NID663" s="204"/>
      <c r="NIE663" s="204"/>
      <c r="NIF663" s="204"/>
      <c r="NIG663" s="204"/>
      <c r="NIH663" s="204"/>
      <c r="NII663" s="204"/>
      <c r="NIJ663" s="204"/>
      <c r="NIK663" s="204"/>
      <c r="NIL663" s="204"/>
      <c r="NIM663" s="204"/>
      <c r="NIN663" s="204"/>
      <c r="NIO663" s="204"/>
      <c r="NIP663" s="204"/>
      <c r="NIQ663" s="204"/>
      <c r="NIR663" s="204"/>
      <c r="NIS663" s="204"/>
      <c r="NIT663" s="204"/>
      <c r="NIU663" s="204"/>
      <c r="NIV663" s="204"/>
      <c r="NIW663" s="204"/>
      <c r="NIX663" s="204"/>
      <c r="NIY663" s="204"/>
      <c r="NIZ663" s="204"/>
      <c r="NJA663" s="204"/>
      <c r="NJB663" s="204"/>
      <c r="NJC663" s="204"/>
      <c r="NJD663" s="204"/>
      <c r="NJE663" s="204"/>
      <c r="NJF663" s="204"/>
      <c r="NJG663" s="204"/>
      <c r="NJH663" s="204"/>
      <c r="NJI663" s="204"/>
      <c r="NJJ663" s="204"/>
      <c r="NJK663" s="204"/>
      <c r="NJL663" s="204"/>
      <c r="NJM663" s="204"/>
      <c r="NJN663" s="204"/>
      <c r="NJO663" s="204"/>
      <c r="NJP663" s="204"/>
      <c r="NJQ663" s="204"/>
      <c r="NJR663" s="204"/>
      <c r="NJS663" s="204"/>
      <c r="NJT663" s="204"/>
      <c r="NJU663" s="204"/>
      <c r="NJV663" s="204"/>
      <c r="NJW663" s="204"/>
      <c r="NJX663" s="204"/>
      <c r="NJY663" s="204"/>
      <c r="NJZ663" s="204"/>
      <c r="NKA663" s="204"/>
      <c r="NKB663" s="204"/>
      <c r="NKC663" s="204"/>
      <c r="NKD663" s="204"/>
      <c r="NKE663" s="204"/>
      <c r="NKF663" s="204"/>
      <c r="NKG663" s="204"/>
      <c r="NKH663" s="204"/>
      <c r="NKI663" s="204"/>
      <c r="NKJ663" s="204"/>
      <c r="NKK663" s="204"/>
      <c r="NKL663" s="204"/>
      <c r="NKM663" s="204"/>
      <c r="NKN663" s="204"/>
      <c r="NKO663" s="204"/>
      <c r="NKP663" s="204"/>
      <c r="NKQ663" s="204"/>
      <c r="NKR663" s="204"/>
      <c r="NKS663" s="204"/>
      <c r="NKT663" s="204"/>
      <c r="NKU663" s="204"/>
      <c r="NKV663" s="204"/>
      <c r="NKW663" s="204"/>
      <c r="NKX663" s="204"/>
      <c r="NKY663" s="204"/>
      <c r="NKZ663" s="204"/>
      <c r="NLA663" s="204"/>
      <c r="NLB663" s="204"/>
      <c r="NLC663" s="204"/>
      <c r="NLD663" s="204"/>
      <c r="NLE663" s="204"/>
      <c r="NLF663" s="204"/>
      <c r="NLG663" s="204"/>
      <c r="NLH663" s="204"/>
      <c r="NLI663" s="204"/>
      <c r="NLJ663" s="204"/>
      <c r="NLK663" s="204"/>
      <c r="NLL663" s="204"/>
      <c r="NLM663" s="204"/>
      <c r="NLN663" s="204"/>
      <c r="NLO663" s="204"/>
      <c r="NLP663" s="204"/>
      <c r="NLQ663" s="204"/>
      <c r="NLR663" s="204"/>
      <c r="NLS663" s="204"/>
      <c r="NLT663" s="204"/>
      <c r="NLU663" s="204"/>
      <c r="NLV663" s="204"/>
      <c r="NLW663" s="204"/>
      <c r="NLX663" s="204"/>
      <c r="NLY663" s="204"/>
      <c r="NLZ663" s="204"/>
      <c r="NMA663" s="204"/>
      <c r="NMB663" s="204"/>
      <c r="NMC663" s="204"/>
      <c r="NMD663" s="204"/>
      <c r="NME663" s="204"/>
      <c r="NMF663" s="204"/>
      <c r="NMG663" s="204"/>
      <c r="NMH663" s="204"/>
      <c r="NMI663" s="204"/>
      <c r="NMJ663" s="204"/>
      <c r="NMK663" s="204"/>
      <c r="NML663" s="204"/>
      <c r="NMM663" s="204"/>
      <c r="NMN663" s="204"/>
      <c r="NMO663" s="204"/>
      <c r="NMP663" s="204"/>
      <c r="NMQ663" s="204"/>
      <c r="NMR663" s="204"/>
      <c r="NMS663" s="204"/>
      <c r="NMT663" s="204"/>
      <c r="NMU663" s="204"/>
      <c r="NMV663" s="204"/>
      <c r="NMW663" s="204"/>
      <c r="NMX663" s="204"/>
      <c r="NMY663" s="204"/>
      <c r="NMZ663" s="204"/>
      <c r="NNA663" s="204"/>
      <c r="NNB663" s="204"/>
      <c r="NNC663" s="204"/>
      <c r="NND663" s="204"/>
      <c r="NNE663" s="204"/>
      <c r="NNF663" s="204"/>
      <c r="NNG663" s="204"/>
      <c r="NNH663" s="204"/>
      <c r="NNI663" s="204"/>
      <c r="NNJ663" s="204"/>
      <c r="NNK663" s="204"/>
      <c r="NNL663" s="204"/>
      <c r="NNM663" s="204"/>
      <c r="NNN663" s="204"/>
      <c r="NNO663" s="204"/>
      <c r="NNP663" s="204"/>
      <c r="NNQ663" s="204"/>
      <c r="NNR663" s="204"/>
      <c r="NNS663" s="204"/>
      <c r="NNT663" s="204"/>
      <c r="NNU663" s="204"/>
      <c r="NNV663" s="204"/>
      <c r="NNW663" s="204"/>
      <c r="NNX663" s="204"/>
      <c r="NNY663" s="204"/>
      <c r="NNZ663" s="204"/>
      <c r="NOA663" s="204"/>
      <c r="NOB663" s="204"/>
      <c r="NOC663" s="204"/>
      <c r="NOD663" s="204"/>
      <c r="NOE663" s="204"/>
      <c r="NOF663" s="204"/>
      <c r="NOG663" s="204"/>
      <c r="NOH663" s="204"/>
      <c r="NOI663" s="204"/>
      <c r="NOJ663" s="204"/>
      <c r="NOK663" s="204"/>
      <c r="NOL663" s="204"/>
      <c r="NOM663" s="204"/>
      <c r="NON663" s="204"/>
      <c r="NOO663" s="204"/>
      <c r="NOP663" s="204"/>
      <c r="NOQ663" s="204"/>
      <c r="NOR663" s="204"/>
      <c r="NOS663" s="204"/>
      <c r="NOT663" s="204"/>
      <c r="NOU663" s="204"/>
      <c r="NOV663" s="204"/>
      <c r="NOW663" s="204"/>
      <c r="NOX663" s="204"/>
      <c r="NOY663" s="204"/>
      <c r="NOZ663" s="204"/>
      <c r="NPA663" s="204"/>
      <c r="NPB663" s="204"/>
      <c r="NPC663" s="204"/>
      <c r="NPD663" s="204"/>
      <c r="NPE663" s="204"/>
      <c r="NPF663" s="204"/>
      <c r="NPG663" s="204"/>
      <c r="NPH663" s="204"/>
      <c r="NPI663" s="204"/>
      <c r="NPJ663" s="204"/>
      <c r="NPK663" s="204"/>
      <c r="NPL663" s="204"/>
      <c r="NPM663" s="204"/>
      <c r="NPN663" s="204"/>
      <c r="NPO663" s="204"/>
      <c r="NPP663" s="204"/>
      <c r="NPQ663" s="204"/>
      <c r="NPR663" s="204"/>
      <c r="NPS663" s="204"/>
      <c r="NPT663" s="204"/>
      <c r="NPU663" s="204"/>
      <c r="NPV663" s="204"/>
      <c r="NPW663" s="204"/>
      <c r="NPX663" s="204"/>
      <c r="NPY663" s="204"/>
      <c r="NPZ663" s="204"/>
      <c r="NQA663" s="204"/>
      <c r="NQB663" s="204"/>
      <c r="NQC663" s="204"/>
      <c r="NQD663" s="204"/>
      <c r="NQE663" s="204"/>
      <c r="NQF663" s="204"/>
      <c r="NQG663" s="204"/>
      <c r="NQH663" s="204"/>
      <c r="NQI663" s="204"/>
      <c r="NQJ663" s="204"/>
      <c r="NQK663" s="204"/>
      <c r="NQL663" s="204"/>
      <c r="NQM663" s="204"/>
      <c r="NQN663" s="204"/>
      <c r="NQO663" s="204"/>
      <c r="NQP663" s="204"/>
      <c r="NQQ663" s="204"/>
      <c r="NQR663" s="204"/>
      <c r="NQS663" s="204"/>
      <c r="NQT663" s="204"/>
      <c r="NQU663" s="204"/>
      <c r="NQV663" s="204"/>
      <c r="NQW663" s="204"/>
      <c r="NQX663" s="204"/>
      <c r="NQY663" s="204"/>
      <c r="NQZ663" s="204"/>
      <c r="NRA663" s="204"/>
      <c r="NRB663" s="204"/>
      <c r="NRC663" s="204"/>
      <c r="NRD663" s="204"/>
      <c r="NRE663" s="204"/>
      <c r="NRF663" s="204"/>
      <c r="NRG663" s="204"/>
      <c r="NRH663" s="204"/>
      <c r="NRI663" s="204"/>
      <c r="NRJ663" s="204"/>
      <c r="NRK663" s="204"/>
      <c r="NRL663" s="204"/>
      <c r="NRM663" s="204"/>
      <c r="NRN663" s="204"/>
      <c r="NRO663" s="204"/>
      <c r="NRP663" s="204"/>
      <c r="NRQ663" s="204"/>
      <c r="NRR663" s="204"/>
      <c r="NRS663" s="204"/>
      <c r="NRT663" s="204"/>
      <c r="NRU663" s="204"/>
      <c r="NRV663" s="204"/>
      <c r="NRW663" s="204"/>
      <c r="NRX663" s="204"/>
      <c r="NRY663" s="204"/>
      <c r="NRZ663" s="204"/>
      <c r="NSA663" s="204"/>
      <c r="NSB663" s="204"/>
      <c r="NSC663" s="204"/>
      <c r="NSD663" s="204"/>
      <c r="NSE663" s="204"/>
      <c r="NSF663" s="204"/>
      <c r="NSG663" s="204"/>
      <c r="NSH663" s="204"/>
      <c r="NSI663" s="204"/>
      <c r="NSJ663" s="204"/>
      <c r="NSK663" s="204"/>
      <c r="NSL663" s="204"/>
      <c r="NSM663" s="204"/>
      <c r="NSN663" s="204"/>
      <c r="NSO663" s="204"/>
      <c r="NSP663" s="204"/>
      <c r="NSQ663" s="204"/>
      <c r="NSR663" s="204"/>
      <c r="NSS663" s="204"/>
      <c r="NST663" s="204"/>
      <c r="NSU663" s="204"/>
      <c r="NSV663" s="204"/>
      <c r="NSW663" s="204"/>
      <c r="NSX663" s="204"/>
      <c r="NSY663" s="204"/>
      <c r="NSZ663" s="204"/>
      <c r="NTA663" s="204"/>
      <c r="NTB663" s="204"/>
      <c r="NTC663" s="204"/>
      <c r="NTD663" s="204"/>
      <c r="NTE663" s="204"/>
      <c r="NTF663" s="204"/>
      <c r="NTG663" s="204"/>
      <c r="NTH663" s="204"/>
      <c r="NTI663" s="204"/>
      <c r="NTJ663" s="204"/>
      <c r="NTK663" s="204"/>
      <c r="NTL663" s="204"/>
      <c r="NTM663" s="204"/>
      <c r="NTN663" s="204"/>
      <c r="NTO663" s="204"/>
      <c r="NTP663" s="204"/>
      <c r="NTQ663" s="204"/>
      <c r="NTR663" s="204"/>
      <c r="NTS663" s="204"/>
      <c r="NTT663" s="204"/>
      <c r="NTU663" s="204"/>
      <c r="NTV663" s="204"/>
      <c r="NTW663" s="204"/>
      <c r="NTX663" s="204"/>
      <c r="NTY663" s="204"/>
      <c r="NTZ663" s="204"/>
      <c r="NUA663" s="204"/>
      <c r="NUB663" s="204"/>
      <c r="NUC663" s="204"/>
      <c r="NUD663" s="204"/>
      <c r="NUE663" s="204"/>
      <c r="NUF663" s="204"/>
      <c r="NUG663" s="204"/>
      <c r="NUH663" s="204"/>
      <c r="NUI663" s="204"/>
      <c r="NUJ663" s="204"/>
      <c r="NUK663" s="204"/>
      <c r="NUL663" s="204"/>
      <c r="NUM663" s="204"/>
      <c r="NUN663" s="204"/>
      <c r="NUO663" s="204"/>
      <c r="NUP663" s="204"/>
      <c r="NUQ663" s="204"/>
      <c r="NUR663" s="204"/>
      <c r="NUS663" s="204"/>
      <c r="NUT663" s="204"/>
      <c r="NUU663" s="204"/>
      <c r="NUV663" s="204"/>
      <c r="NUW663" s="204"/>
      <c r="NUX663" s="204"/>
      <c r="NUY663" s="204"/>
      <c r="NUZ663" s="204"/>
      <c r="NVA663" s="204"/>
      <c r="NVB663" s="204"/>
      <c r="NVC663" s="204"/>
      <c r="NVD663" s="204"/>
      <c r="NVE663" s="204"/>
      <c r="NVF663" s="204"/>
      <c r="NVG663" s="204"/>
      <c r="NVH663" s="204"/>
      <c r="NVI663" s="204"/>
      <c r="NVJ663" s="204"/>
      <c r="NVK663" s="204"/>
      <c r="NVL663" s="204"/>
      <c r="NVM663" s="204"/>
      <c r="NVN663" s="204"/>
      <c r="NVO663" s="204"/>
      <c r="NVP663" s="204"/>
      <c r="NVQ663" s="204"/>
      <c r="NVR663" s="204"/>
      <c r="NVS663" s="204"/>
      <c r="NVT663" s="204"/>
      <c r="NVU663" s="204"/>
      <c r="NVV663" s="204"/>
      <c r="NVW663" s="204"/>
      <c r="NVX663" s="204"/>
      <c r="NVY663" s="204"/>
      <c r="NVZ663" s="204"/>
      <c r="NWA663" s="204"/>
      <c r="NWB663" s="204"/>
      <c r="NWC663" s="204"/>
      <c r="NWD663" s="204"/>
      <c r="NWE663" s="204"/>
      <c r="NWF663" s="204"/>
      <c r="NWG663" s="204"/>
      <c r="NWH663" s="204"/>
      <c r="NWI663" s="204"/>
      <c r="NWJ663" s="204"/>
      <c r="NWK663" s="204"/>
      <c r="NWL663" s="204"/>
      <c r="NWM663" s="204"/>
      <c r="NWN663" s="204"/>
      <c r="NWO663" s="204"/>
      <c r="NWP663" s="204"/>
      <c r="NWQ663" s="204"/>
      <c r="NWR663" s="204"/>
      <c r="NWS663" s="204"/>
      <c r="NWT663" s="204"/>
      <c r="NWU663" s="204"/>
      <c r="NWV663" s="204"/>
      <c r="NWW663" s="204"/>
      <c r="NWX663" s="204"/>
      <c r="NWY663" s="204"/>
      <c r="NWZ663" s="204"/>
      <c r="NXA663" s="204"/>
      <c r="NXB663" s="204"/>
      <c r="NXC663" s="204"/>
      <c r="NXD663" s="204"/>
      <c r="NXE663" s="204"/>
      <c r="NXF663" s="204"/>
      <c r="NXG663" s="204"/>
      <c r="NXH663" s="204"/>
      <c r="NXI663" s="204"/>
      <c r="NXJ663" s="204"/>
      <c r="NXK663" s="204"/>
      <c r="NXL663" s="204"/>
      <c r="NXM663" s="204"/>
      <c r="NXN663" s="204"/>
      <c r="NXO663" s="204"/>
      <c r="NXP663" s="204"/>
      <c r="NXQ663" s="204"/>
      <c r="NXR663" s="204"/>
      <c r="NXS663" s="204"/>
      <c r="NXT663" s="204"/>
      <c r="NXU663" s="204"/>
      <c r="NXV663" s="204"/>
      <c r="NXW663" s="204"/>
      <c r="NXX663" s="204"/>
      <c r="NXY663" s="204"/>
      <c r="NXZ663" s="204"/>
      <c r="NYA663" s="204"/>
      <c r="NYB663" s="204"/>
      <c r="NYC663" s="204"/>
      <c r="NYD663" s="204"/>
      <c r="NYE663" s="204"/>
      <c r="NYF663" s="204"/>
      <c r="NYG663" s="204"/>
      <c r="NYH663" s="204"/>
      <c r="NYI663" s="204"/>
      <c r="NYJ663" s="204"/>
      <c r="NYK663" s="204"/>
      <c r="NYL663" s="204"/>
      <c r="NYM663" s="204"/>
      <c r="NYN663" s="204"/>
      <c r="NYO663" s="204"/>
      <c r="NYP663" s="204"/>
      <c r="NYQ663" s="204"/>
      <c r="NYR663" s="204"/>
      <c r="NYS663" s="204"/>
      <c r="NYT663" s="204"/>
      <c r="NYU663" s="204"/>
      <c r="NYV663" s="204"/>
      <c r="NYW663" s="204"/>
      <c r="NYX663" s="204"/>
      <c r="NYY663" s="204"/>
      <c r="NYZ663" s="204"/>
      <c r="NZA663" s="204"/>
      <c r="NZB663" s="204"/>
      <c r="NZC663" s="204"/>
      <c r="NZD663" s="204"/>
      <c r="NZE663" s="204"/>
      <c r="NZF663" s="204"/>
      <c r="NZG663" s="204"/>
      <c r="NZH663" s="204"/>
      <c r="NZI663" s="204"/>
      <c r="NZJ663" s="204"/>
      <c r="NZK663" s="204"/>
      <c r="NZL663" s="204"/>
      <c r="NZM663" s="204"/>
      <c r="NZN663" s="204"/>
      <c r="NZO663" s="204"/>
      <c r="NZP663" s="204"/>
      <c r="NZQ663" s="204"/>
      <c r="NZR663" s="204"/>
      <c r="NZS663" s="204"/>
      <c r="NZT663" s="204"/>
      <c r="NZU663" s="204"/>
      <c r="NZV663" s="204"/>
      <c r="NZW663" s="204"/>
      <c r="NZX663" s="204"/>
      <c r="NZY663" s="204"/>
      <c r="NZZ663" s="204"/>
      <c r="OAA663" s="204"/>
      <c r="OAB663" s="204"/>
      <c r="OAC663" s="204"/>
      <c r="OAD663" s="204"/>
      <c r="OAE663" s="204"/>
      <c r="OAF663" s="204"/>
      <c r="OAG663" s="204"/>
      <c r="OAH663" s="204"/>
      <c r="OAI663" s="204"/>
      <c r="OAJ663" s="204"/>
      <c r="OAK663" s="204"/>
      <c r="OAL663" s="204"/>
      <c r="OAM663" s="204"/>
      <c r="OAN663" s="204"/>
      <c r="OAO663" s="204"/>
      <c r="OAP663" s="204"/>
      <c r="OAQ663" s="204"/>
      <c r="OAR663" s="204"/>
      <c r="OAS663" s="204"/>
      <c r="OAT663" s="204"/>
      <c r="OAU663" s="204"/>
      <c r="OAV663" s="204"/>
      <c r="OAW663" s="204"/>
      <c r="OAX663" s="204"/>
      <c r="OAY663" s="204"/>
      <c r="OAZ663" s="204"/>
      <c r="OBA663" s="204"/>
      <c r="OBB663" s="204"/>
      <c r="OBC663" s="204"/>
      <c r="OBD663" s="204"/>
      <c r="OBE663" s="204"/>
      <c r="OBF663" s="204"/>
      <c r="OBG663" s="204"/>
      <c r="OBH663" s="204"/>
      <c r="OBI663" s="204"/>
      <c r="OBJ663" s="204"/>
      <c r="OBK663" s="204"/>
      <c r="OBL663" s="204"/>
      <c r="OBM663" s="204"/>
      <c r="OBN663" s="204"/>
      <c r="OBO663" s="204"/>
      <c r="OBP663" s="204"/>
      <c r="OBQ663" s="204"/>
      <c r="OBR663" s="204"/>
      <c r="OBS663" s="204"/>
      <c r="OBT663" s="204"/>
      <c r="OBU663" s="204"/>
      <c r="OBV663" s="204"/>
      <c r="OBW663" s="204"/>
      <c r="OBX663" s="204"/>
      <c r="OBY663" s="204"/>
      <c r="OBZ663" s="204"/>
      <c r="OCA663" s="204"/>
      <c r="OCB663" s="204"/>
      <c r="OCC663" s="204"/>
      <c r="OCD663" s="204"/>
      <c r="OCE663" s="204"/>
      <c r="OCF663" s="204"/>
      <c r="OCG663" s="204"/>
      <c r="OCH663" s="204"/>
      <c r="OCI663" s="204"/>
      <c r="OCJ663" s="204"/>
      <c r="OCK663" s="204"/>
      <c r="OCL663" s="204"/>
      <c r="OCM663" s="204"/>
      <c r="OCN663" s="204"/>
      <c r="OCO663" s="204"/>
      <c r="OCP663" s="204"/>
      <c r="OCQ663" s="204"/>
      <c r="OCR663" s="204"/>
      <c r="OCS663" s="204"/>
      <c r="OCT663" s="204"/>
      <c r="OCU663" s="204"/>
      <c r="OCV663" s="204"/>
      <c r="OCW663" s="204"/>
      <c r="OCX663" s="204"/>
      <c r="OCY663" s="204"/>
      <c r="OCZ663" s="204"/>
      <c r="ODA663" s="204"/>
      <c r="ODB663" s="204"/>
      <c r="ODC663" s="204"/>
      <c r="ODD663" s="204"/>
      <c r="ODE663" s="204"/>
      <c r="ODF663" s="204"/>
      <c r="ODG663" s="204"/>
      <c r="ODH663" s="204"/>
      <c r="ODI663" s="204"/>
      <c r="ODJ663" s="204"/>
      <c r="ODK663" s="204"/>
      <c r="ODL663" s="204"/>
      <c r="ODM663" s="204"/>
      <c r="ODN663" s="204"/>
      <c r="ODO663" s="204"/>
      <c r="ODP663" s="204"/>
      <c r="ODQ663" s="204"/>
      <c r="ODR663" s="204"/>
      <c r="ODS663" s="204"/>
      <c r="ODT663" s="204"/>
      <c r="ODU663" s="204"/>
      <c r="ODV663" s="204"/>
      <c r="ODW663" s="204"/>
      <c r="ODX663" s="204"/>
      <c r="ODY663" s="204"/>
      <c r="ODZ663" s="204"/>
      <c r="OEA663" s="204"/>
      <c r="OEB663" s="204"/>
      <c r="OEC663" s="204"/>
      <c r="OED663" s="204"/>
      <c r="OEE663" s="204"/>
      <c r="OEF663" s="204"/>
      <c r="OEG663" s="204"/>
      <c r="OEH663" s="204"/>
      <c r="OEI663" s="204"/>
      <c r="OEJ663" s="204"/>
      <c r="OEK663" s="204"/>
      <c r="OEL663" s="204"/>
      <c r="OEM663" s="204"/>
      <c r="OEN663" s="204"/>
      <c r="OEO663" s="204"/>
      <c r="OEP663" s="204"/>
      <c r="OEQ663" s="204"/>
      <c r="OER663" s="204"/>
      <c r="OES663" s="204"/>
      <c r="OET663" s="204"/>
      <c r="OEU663" s="204"/>
      <c r="OEV663" s="204"/>
      <c r="OEW663" s="204"/>
      <c r="OEX663" s="204"/>
      <c r="OEY663" s="204"/>
      <c r="OEZ663" s="204"/>
      <c r="OFA663" s="204"/>
      <c r="OFB663" s="204"/>
      <c r="OFC663" s="204"/>
      <c r="OFD663" s="204"/>
      <c r="OFE663" s="204"/>
      <c r="OFF663" s="204"/>
      <c r="OFG663" s="204"/>
      <c r="OFH663" s="204"/>
      <c r="OFI663" s="204"/>
      <c r="OFJ663" s="204"/>
      <c r="OFK663" s="204"/>
      <c r="OFL663" s="204"/>
      <c r="OFM663" s="204"/>
      <c r="OFN663" s="204"/>
      <c r="OFO663" s="204"/>
      <c r="OFP663" s="204"/>
      <c r="OFQ663" s="204"/>
      <c r="OFR663" s="204"/>
      <c r="OFS663" s="204"/>
      <c r="OFT663" s="204"/>
      <c r="OFU663" s="204"/>
      <c r="OFV663" s="204"/>
      <c r="OFW663" s="204"/>
      <c r="OFX663" s="204"/>
      <c r="OFY663" s="204"/>
      <c r="OFZ663" s="204"/>
      <c r="OGA663" s="204"/>
      <c r="OGB663" s="204"/>
      <c r="OGC663" s="204"/>
      <c r="OGD663" s="204"/>
      <c r="OGE663" s="204"/>
      <c r="OGF663" s="204"/>
      <c r="OGG663" s="204"/>
      <c r="OGH663" s="204"/>
      <c r="OGI663" s="204"/>
      <c r="OGJ663" s="204"/>
      <c r="OGK663" s="204"/>
      <c r="OGL663" s="204"/>
      <c r="OGM663" s="204"/>
      <c r="OGN663" s="204"/>
      <c r="OGO663" s="204"/>
      <c r="OGP663" s="204"/>
      <c r="OGQ663" s="204"/>
      <c r="OGR663" s="204"/>
      <c r="OGS663" s="204"/>
      <c r="OGT663" s="204"/>
      <c r="OGU663" s="204"/>
      <c r="OGV663" s="204"/>
      <c r="OGW663" s="204"/>
      <c r="OGX663" s="204"/>
      <c r="OGY663" s="204"/>
      <c r="OGZ663" s="204"/>
      <c r="OHA663" s="204"/>
      <c r="OHB663" s="204"/>
      <c r="OHC663" s="204"/>
      <c r="OHD663" s="204"/>
      <c r="OHE663" s="204"/>
      <c r="OHF663" s="204"/>
      <c r="OHG663" s="204"/>
      <c r="OHH663" s="204"/>
      <c r="OHI663" s="204"/>
      <c r="OHJ663" s="204"/>
      <c r="OHK663" s="204"/>
      <c r="OHL663" s="204"/>
      <c r="OHM663" s="204"/>
      <c r="OHN663" s="204"/>
      <c r="OHO663" s="204"/>
      <c r="OHP663" s="204"/>
      <c r="OHQ663" s="204"/>
      <c r="OHR663" s="204"/>
      <c r="OHS663" s="204"/>
      <c r="OHT663" s="204"/>
      <c r="OHU663" s="204"/>
      <c r="OHV663" s="204"/>
      <c r="OHW663" s="204"/>
      <c r="OHX663" s="204"/>
      <c r="OHY663" s="204"/>
      <c r="OHZ663" s="204"/>
      <c r="OIA663" s="204"/>
      <c r="OIB663" s="204"/>
      <c r="OIC663" s="204"/>
      <c r="OID663" s="204"/>
      <c r="OIE663" s="204"/>
      <c r="OIF663" s="204"/>
      <c r="OIG663" s="204"/>
      <c r="OIH663" s="204"/>
      <c r="OII663" s="204"/>
      <c r="OIJ663" s="204"/>
      <c r="OIK663" s="204"/>
      <c r="OIL663" s="204"/>
      <c r="OIM663" s="204"/>
      <c r="OIN663" s="204"/>
      <c r="OIO663" s="204"/>
      <c r="OIP663" s="204"/>
      <c r="OIQ663" s="204"/>
      <c r="OIR663" s="204"/>
      <c r="OIS663" s="204"/>
      <c r="OIT663" s="204"/>
      <c r="OIU663" s="204"/>
      <c r="OIV663" s="204"/>
      <c r="OIW663" s="204"/>
      <c r="OIX663" s="204"/>
      <c r="OIY663" s="204"/>
      <c r="OIZ663" s="204"/>
      <c r="OJA663" s="204"/>
      <c r="OJB663" s="204"/>
      <c r="OJC663" s="204"/>
      <c r="OJD663" s="204"/>
      <c r="OJE663" s="204"/>
      <c r="OJF663" s="204"/>
      <c r="OJG663" s="204"/>
      <c r="OJH663" s="204"/>
      <c r="OJI663" s="204"/>
      <c r="OJJ663" s="204"/>
      <c r="OJK663" s="204"/>
      <c r="OJL663" s="204"/>
      <c r="OJM663" s="204"/>
      <c r="OJN663" s="204"/>
      <c r="OJO663" s="204"/>
      <c r="OJP663" s="204"/>
      <c r="OJQ663" s="204"/>
      <c r="OJR663" s="204"/>
      <c r="OJS663" s="204"/>
      <c r="OJT663" s="204"/>
      <c r="OJU663" s="204"/>
      <c r="OJV663" s="204"/>
      <c r="OJW663" s="204"/>
      <c r="OJX663" s="204"/>
      <c r="OJY663" s="204"/>
      <c r="OJZ663" s="204"/>
      <c r="OKA663" s="204"/>
      <c r="OKB663" s="204"/>
      <c r="OKC663" s="204"/>
      <c r="OKD663" s="204"/>
      <c r="OKE663" s="204"/>
      <c r="OKF663" s="204"/>
      <c r="OKG663" s="204"/>
      <c r="OKH663" s="204"/>
      <c r="OKI663" s="204"/>
      <c r="OKJ663" s="204"/>
      <c r="OKK663" s="204"/>
      <c r="OKL663" s="204"/>
      <c r="OKM663" s="204"/>
      <c r="OKN663" s="204"/>
      <c r="OKO663" s="204"/>
      <c r="OKP663" s="204"/>
      <c r="OKQ663" s="204"/>
      <c r="OKR663" s="204"/>
      <c r="OKS663" s="204"/>
      <c r="OKT663" s="204"/>
      <c r="OKU663" s="204"/>
      <c r="OKV663" s="204"/>
      <c r="OKW663" s="204"/>
      <c r="OKX663" s="204"/>
      <c r="OKY663" s="204"/>
      <c r="OKZ663" s="204"/>
      <c r="OLA663" s="204"/>
      <c r="OLB663" s="204"/>
      <c r="OLC663" s="204"/>
      <c r="OLD663" s="204"/>
      <c r="OLE663" s="204"/>
      <c r="OLF663" s="204"/>
      <c r="OLG663" s="204"/>
      <c r="OLH663" s="204"/>
      <c r="OLI663" s="204"/>
      <c r="OLJ663" s="204"/>
      <c r="OLK663" s="204"/>
      <c r="OLL663" s="204"/>
      <c r="OLM663" s="204"/>
      <c r="OLN663" s="204"/>
      <c r="OLO663" s="204"/>
      <c r="OLP663" s="204"/>
      <c r="OLQ663" s="204"/>
      <c r="OLR663" s="204"/>
      <c r="OLS663" s="204"/>
      <c r="OLT663" s="204"/>
      <c r="OLU663" s="204"/>
      <c r="OLV663" s="204"/>
      <c r="OLW663" s="204"/>
      <c r="OLX663" s="204"/>
      <c r="OLY663" s="204"/>
      <c r="OLZ663" s="204"/>
      <c r="OMA663" s="204"/>
      <c r="OMB663" s="204"/>
      <c r="OMC663" s="204"/>
      <c r="OMD663" s="204"/>
      <c r="OME663" s="204"/>
      <c r="OMF663" s="204"/>
      <c r="OMG663" s="204"/>
      <c r="OMH663" s="204"/>
      <c r="OMI663" s="204"/>
      <c r="OMJ663" s="204"/>
      <c r="OMK663" s="204"/>
      <c r="OML663" s="204"/>
      <c r="OMM663" s="204"/>
      <c r="OMN663" s="204"/>
      <c r="OMO663" s="204"/>
      <c r="OMP663" s="204"/>
      <c r="OMQ663" s="204"/>
      <c r="OMR663" s="204"/>
      <c r="OMS663" s="204"/>
      <c r="OMT663" s="204"/>
      <c r="OMU663" s="204"/>
      <c r="OMV663" s="204"/>
      <c r="OMW663" s="204"/>
      <c r="OMX663" s="204"/>
      <c r="OMY663" s="204"/>
      <c r="OMZ663" s="204"/>
      <c r="ONA663" s="204"/>
      <c r="ONB663" s="204"/>
      <c r="ONC663" s="204"/>
      <c r="OND663" s="204"/>
      <c r="ONE663" s="204"/>
      <c r="ONF663" s="204"/>
      <c r="ONG663" s="204"/>
      <c r="ONH663" s="204"/>
      <c r="ONI663" s="204"/>
      <c r="ONJ663" s="204"/>
      <c r="ONK663" s="204"/>
      <c r="ONL663" s="204"/>
      <c r="ONM663" s="204"/>
      <c r="ONN663" s="204"/>
      <c r="ONO663" s="204"/>
      <c r="ONP663" s="204"/>
      <c r="ONQ663" s="204"/>
      <c r="ONR663" s="204"/>
      <c r="ONS663" s="204"/>
      <c r="ONT663" s="204"/>
      <c r="ONU663" s="204"/>
      <c r="ONV663" s="204"/>
      <c r="ONW663" s="204"/>
      <c r="ONX663" s="204"/>
      <c r="ONY663" s="204"/>
      <c r="ONZ663" s="204"/>
      <c r="OOA663" s="204"/>
      <c r="OOB663" s="204"/>
      <c r="OOC663" s="204"/>
      <c r="OOD663" s="204"/>
      <c r="OOE663" s="204"/>
      <c r="OOF663" s="204"/>
      <c r="OOG663" s="204"/>
      <c r="OOH663" s="204"/>
      <c r="OOI663" s="204"/>
      <c r="OOJ663" s="204"/>
      <c r="OOK663" s="204"/>
      <c r="OOL663" s="204"/>
      <c r="OOM663" s="204"/>
      <c r="OON663" s="204"/>
      <c r="OOO663" s="204"/>
      <c r="OOP663" s="204"/>
      <c r="OOQ663" s="204"/>
      <c r="OOR663" s="204"/>
      <c r="OOS663" s="204"/>
      <c r="OOT663" s="204"/>
      <c r="OOU663" s="204"/>
      <c r="OOV663" s="204"/>
      <c r="OOW663" s="204"/>
      <c r="OOX663" s="204"/>
      <c r="OOY663" s="204"/>
      <c r="OOZ663" s="204"/>
      <c r="OPA663" s="204"/>
      <c r="OPB663" s="204"/>
      <c r="OPC663" s="204"/>
      <c r="OPD663" s="204"/>
      <c r="OPE663" s="204"/>
      <c r="OPF663" s="204"/>
      <c r="OPG663" s="204"/>
      <c r="OPH663" s="204"/>
      <c r="OPI663" s="204"/>
      <c r="OPJ663" s="204"/>
      <c r="OPK663" s="204"/>
      <c r="OPL663" s="204"/>
      <c r="OPM663" s="204"/>
      <c r="OPN663" s="204"/>
      <c r="OPO663" s="204"/>
      <c r="OPP663" s="204"/>
      <c r="OPQ663" s="204"/>
      <c r="OPR663" s="204"/>
      <c r="OPS663" s="204"/>
      <c r="OPT663" s="204"/>
      <c r="OPU663" s="204"/>
      <c r="OPV663" s="204"/>
      <c r="OPW663" s="204"/>
      <c r="OPX663" s="204"/>
      <c r="OPY663" s="204"/>
      <c r="OPZ663" s="204"/>
      <c r="OQA663" s="204"/>
      <c r="OQB663" s="204"/>
      <c r="OQC663" s="204"/>
      <c r="OQD663" s="204"/>
      <c r="OQE663" s="204"/>
      <c r="OQF663" s="204"/>
      <c r="OQG663" s="204"/>
      <c r="OQH663" s="204"/>
      <c r="OQI663" s="204"/>
      <c r="OQJ663" s="204"/>
      <c r="OQK663" s="204"/>
      <c r="OQL663" s="204"/>
      <c r="OQM663" s="204"/>
      <c r="OQN663" s="204"/>
      <c r="OQO663" s="204"/>
      <c r="OQP663" s="204"/>
      <c r="OQQ663" s="204"/>
      <c r="OQR663" s="204"/>
      <c r="OQS663" s="204"/>
      <c r="OQT663" s="204"/>
      <c r="OQU663" s="204"/>
      <c r="OQV663" s="204"/>
      <c r="OQW663" s="204"/>
      <c r="OQX663" s="204"/>
      <c r="OQY663" s="204"/>
      <c r="OQZ663" s="204"/>
      <c r="ORA663" s="204"/>
      <c r="ORB663" s="204"/>
      <c r="ORC663" s="204"/>
      <c r="ORD663" s="204"/>
      <c r="ORE663" s="204"/>
      <c r="ORF663" s="204"/>
      <c r="ORG663" s="204"/>
      <c r="ORH663" s="204"/>
      <c r="ORI663" s="204"/>
      <c r="ORJ663" s="204"/>
      <c r="ORK663" s="204"/>
      <c r="ORL663" s="204"/>
      <c r="ORM663" s="204"/>
      <c r="ORN663" s="204"/>
      <c r="ORO663" s="204"/>
      <c r="ORP663" s="204"/>
      <c r="ORQ663" s="204"/>
      <c r="ORR663" s="204"/>
      <c r="ORS663" s="204"/>
      <c r="ORT663" s="204"/>
      <c r="ORU663" s="204"/>
      <c r="ORV663" s="204"/>
      <c r="ORW663" s="204"/>
      <c r="ORX663" s="204"/>
      <c r="ORY663" s="204"/>
      <c r="ORZ663" s="204"/>
      <c r="OSA663" s="204"/>
      <c r="OSB663" s="204"/>
      <c r="OSC663" s="204"/>
      <c r="OSD663" s="204"/>
      <c r="OSE663" s="204"/>
      <c r="OSF663" s="204"/>
      <c r="OSG663" s="204"/>
      <c r="OSH663" s="204"/>
      <c r="OSI663" s="204"/>
      <c r="OSJ663" s="204"/>
      <c r="OSK663" s="204"/>
      <c r="OSL663" s="204"/>
      <c r="OSM663" s="204"/>
      <c r="OSN663" s="204"/>
      <c r="OSO663" s="204"/>
      <c r="OSP663" s="204"/>
      <c r="OSQ663" s="204"/>
      <c r="OSR663" s="204"/>
      <c r="OSS663" s="204"/>
      <c r="OST663" s="204"/>
      <c r="OSU663" s="204"/>
      <c r="OSV663" s="204"/>
      <c r="OSW663" s="204"/>
      <c r="OSX663" s="204"/>
      <c r="OSY663" s="204"/>
      <c r="OSZ663" s="204"/>
      <c r="OTA663" s="204"/>
      <c r="OTB663" s="204"/>
      <c r="OTC663" s="204"/>
      <c r="OTD663" s="204"/>
      <c r="OTE663" s="204"/>
      <c r="OTF663" s="204"/>
      <c r="OTG663" s="204"/>
      <c r="OTH663" s="204"/>
      <c r="OTI663" s="204"/>
      <c r="OTJ663" s="204"/>
      <c r="OTK663" s="204"/>
      <c r="OTL663" s="204"/>
      <c r="OTM663" s="204"/>
      <c r="OTN663" s="204"/>
      <c r="OTO663" s="204"/>
      <c r="OTP663" s="204"/>
      <c r="OTQ663" s="204"/>
      <c r="OTR663" s="204"/>
      <c r="OTS663" s="204"/>
      <c r="OTT663" s="204"/>
      <c r="OTU663" s="204"/>
      <c r="OTV663" s="204"/>
      <c r="OTW663" s="204"/>
      <c r="OTX663" s="204"/>
      <c r="OTY663" s="204"/>
      <c r="OTZ663" s="204"/>
      <c r="OUA663" s="204"/>
      <c r="OUB663" s="204"/>
      <c r="OUC663" s="204"/>
      <c r="OUD663" s="204"/>
      <c r="OUE663" s="204"/>
      <c r="OUF663" s="204"/>
      <c r="OUG663" s="204"/>
      <c r="OUH663" s="204"/>
      <c r="OUI663" s="204"/>
      <c r="OUJ663" s="204"/>
      <c r="OUK663" s="204"/>
      <c r="OUL663" s="204"/>
      <c r="OUM663" s="204"/>
      <c r="OUN663" s="204"/>
      <c r="OUO663" s="204"/>
      <c r="OUP663" s="204"/>
      <c r="OUQ663" s="204"/>
      <c r="OUR663" s="204"/>
      <c r="OUS663" s="204"/>
      <c r="OUT663" s="204"/>
      <c r="OUU663" s="204"/>
      <c r="OUV663" s="204"/>
      <c r="OUW663" s="204"/>
      <c r="OUX663" s="204"/>
      <c r="OUY663" s="204"/>
      <c r="OUZ663" s="204"/>
      <c r="OVA663" s="204"/>
      <c r="OVB663" s="204"/>
      <c r="OVC663" s="204"/>
      <c r="OVD663" s="204"/>
      <c r="OVE663" s="204"/>
      <c r="OVF663" s="204"/>
      <c r="OVG663" s="204"/>
      <c r="OVH663" s="204"/>
      <c r="OVI663" s="204"/>
      <c r="OVJ663" s="204"/>
      <c r="OVK663" s="204"/>
      <c r="OVL663" s="204"/>
      <c r="OVM663" s="204"/>
      <c r="OVN663" s="204"/>
      <c r="OVO663" s="204"/>
      <c r="OVP663" s="204"/>
      <c r="OVQ663" s="204"/>
      <c r="OVR663" s="204"/>
      <c r="OVS663" s="204"/>
      <c r="OVT663" s="204"/>
      <c r="OVU663" s="204"/>
      <c r="OVV663" s="204"/>
      <c r="OVW663" s="204"/>
      <c r="OVX663" s="204"/>
      <c r="OVY663" s="204"/>
      <c r="OVZ663" s="204"/>
      <c r="OWA663" s="204"/>
      <c r="OWB663" s="204"/>
      <c r="OWC663" s="204"/>
      <c r="OWD663" s="204"/>
      <c r="OWE663" s="204"/>
      <c r="OWF663" s="204"/>
      <c r="OWG663" s="204"/>
      <c r="OWH663" s="204"/>
      <c r="OWI663" s="204"/>
      <c r="OWJ663" s="204"/>
      <c r="OWK663" s="204"/>
      <c r="OWL663" s="204"/>
      <c r="OWM663" s="204"/>
      <c r="OWN663" s="204"/>
      <c r="OWO663" s="204"/>
      <c r="OWP663" s="204"/>
      <c r="OWQ663" s="204"/>
      <c r="OWR663" s="204"/>
      <c r="OWS663" s="204"/>
      <c r="OWT663" s="204"/>
      <c r="OWU663" s="204"/>
      <c r="OWV663" s="204"/>
      <c r="OWW663" s="204"/>
      <c r="OWX663" s="204"/>
      <c r="OWY663" s="204"/>
      <c r="OWZ663" s="204"/>
      <c r="OXA663" s="204"/>
      <c r="OXB663" s="204"/>
      <c r="OXC663" s="204"/>
      <c r="OXD663" s="204"/>
      <c r="OXE663" s="204"/>
      <c r="OXF663" s="204"/>
      <c r="OXG663" s="204"/>
      <c r="OXH663" s="204"/>
      <c r="OXI663" s="204"/>
      <c r="OXJ663" s="204"/>
      <c r="OXK663" s="204"/>
      <c r="OXL663" s="204"/>
      <c r="OXM663" s="204"/>
      <c r="OXN663" s="204"/>
      <c r="OXO663" s="204"/>
      <c r="OXP663" s="204"/>
      <c r="OXQ663" s="204"/>
      <c r="OXR663" s="204"/>
      <c r="OXS663" s="204"/>
      <c r="OXT663" s="204"/>
      <c r="OXU663" s="204"/>
      <c r="OXV663" s="204"/>
      <c r="OXW663" s="204"/>
      <c r="OXX663" s="204"/>
      <c r="OXY663" s="204"/>
      <c r="OXZ663" s="204"/>
      <c r="OYA663" s="204"/>
      <c r="OYB663" s="204"/>
      <c r="OYC663" s="204"/>
      <c r="OYD663" s="204"/>
      <c r="OYE663" s="204"/>
      <c r="OYF663" s="204"/>
      <c r="OYG663" s="204"/>
      <c r="OYH663" s="204"/>
      <c r="OYI663" s="204"/>
      <c r="OYJ663" s="204"/>
      <c r="OYK663" s="204"/>
      <c r="OYL663" s="204"/>
      <c r="OYM663" s="204"/>
      <c r="OYN663" s="204"/>
      <c r="OYO663" s="204"/>
      <c r="OYP663" s="204"/>
      <c r="OYQ663" s="204"/>
      <c r="OYR663" s="204"/>
      <c r="OYS663" s="204"/>
      <c r="OYT663" s="204"/>
      <c r="OYU663" s="204"/>
      <c r="OYV663" s="204"/>
      <c r="OYW663" s="204"/>
      <c r="OYX663" s="204"/>
      <c r="OYY663" s="204"/>
      <c r="OYZ663" s="204"/>
      <c r="OZA663" s="204"/>
      <c r="OZB663" s="204"/>
      <c r="OZC663" s="204"/>
      <c r="OZD663" s="204"/>
      <c r="OZE663" s="204"/>
      <c r="OZF663" s="204"/>
      <c r="OZG663" s="204"/>
      <c r="OZH663" s="204"/>
      <c r="OZI663" s="204"/>
      <c r="OZJ663" s="204"/>
      <c r="OZK663" s="204"/>
      <c r="OZL663" s="204"/>
      <c r="OZM663" s="204"/>
      <c r="OZN663" s="204"/>
      <c r="OZO663" s="204"/>
      <c r="OZP663" s="204"/>
      <c r="OZQ663" s="204"/>
      <c r="OZR663" s="204"/>
      <c r="OZS663" s="204"/>
      <c r="OZT663" s="204"/>
      <c r="OZU663" s="204"/>
      <c r="OZV663" s="204"/>
      <c r="OZW663" s="204"/>
      <c r="OZX663" s="204"/>
      <c r="OZY663" s="204"/>
      <c r="OZZ663" s="204"/>
      <c r="PAA663" s="204"/>
      <c r="PAB663" s="204"/>
      <c r="PAC663" s="204"/>
      <c r="PAD663" s="204"/>
      <c r="PAE663" s="204"/>
      <c r="PAF663" s="204"/>
      <c r="PAG663" s="204"/>
      <c r="PAH663" s="204"/>
      <c r="PAI663" s="204"/>
      <c r="PAJ663" s="204"/>
      <c r="PAK663" s="204"/>
      <c r="PAL663" s="204"/>
      <c r="PAM663" s="204"/>
      <c r="PAN663" s="204"/>
      <c r="PAO663" s="204"/>
      <c r="PAP663" s="204"/>
      <c r="PAQ663" s="204"/>
      <c r="PAR663" s="204"/>
      <c r="PAS663" s="204"/>
      <c r="PAT663" s="204"/>
      <c r="PAU663" s="204"/>
      <c r="PAV663" s="204"/>
      <c r="PAW663" s="204"/>
      <c r="PAX663" s="204"/>
      <c r="PAY663" s="204"/>
      <c r="PAZ663" s="204"/>
      <c r="PBA663" s="204"/>
      <c r="PBB663" s="204"/>
      <c r="PBC663" s="204"/>
      <c r="PBD663" s="204"/>
      <c r="PBE663" s="204"/>
      <c r="PBF663" s="204"/>
      <c r="PBG663" s="204"/>
      <c r="PBH663" s="204"/>
      <c r="PBI663" s="204"/>
      <c r="PBJ663" s="204"/>
      <c r="PBK663" s="204"/>
      <c r="PBL663" s="204"/>
      <c r="PBM663" s="204"/>
      <c r="PBN663" s="204"/>
      <c r="PBO663" s="204"/>
      <c r="PBP663" s="204"/>
      <c r="PBQ663" s="204"/>
      <c r="PBR663" s="204"/>
      <c r="PBS663" s="204"/>
      <c r="PBT663" s="204"/>
      <c r="PBU663" s="204"/>
      <c r="PBV663" s="204"/>
      <c r="PBW663" s="204"/>
      <c r="PBX663" s="204"/>
      <c r="PBY663" s="204"/>
      <c r="PBZ663" s="204"/>
      <c r="PCA663" s="204"/>
      <c r="PCB663" s="204"/>
      <c r="PCC663" s="204"/>
      <c r="PCD663" s="204"/>
      <c r="PCE663" s="204"/>
      <c r="PCF663" s="204"/>
      <c r="PCG663" s="204"/>
      <c r="PCH663" s="204"/>
      <c r="PCI663" s="204"/>
      <c r="PCJ663" s="204"/>
      <c r="PCK663" s="204"/>
      <c r="PCL663" s="204"/>
      <c r="PCM663" s="204"/>
      <c r="PCN663" s="204"/>
      <c r="PCO663" s="204"/>
      <c r="PCP663" s="204"/>
      <c r="PCQ663" s="204"/>
      <c r="PCR663" s="204"/>
      <c r="PCS663" s="204"/>
      <c r="PCT663" s="204"/>
      <c r="PCU663" s="204"/>
      <c r="PCV663" s="204"/>
      <c r="PCW663" s="204"/>
      <c r="PCX663" s="204"/>
      <c r="PCY663" s="204"/>
      <c r="PCZ663" s="204"/>
      <c r="PDA663" s="204"/>
      <c r="PDB663" s="204"/>
      <c r="PDC663" s="204"/>
      <c r="PDD663" s="204"/>
      <c r="PDE663" s="204"/>
      <c r="PDF663" s="204"/>
      <c r="PDG663" s="204"/>
      <c r="PDH663" s="204"/>
      <c r="PDI663" s="204"/>
      <c r="PDJ663" s="204"/>
      <c r="PDK663" s="204"/>
      <c r="PDL663" s="204"/>
      <c r="PDM663" s="204"/>
      <c r="PDN663" s="204"/>
      <c r="PDO663" s="204"/>
      <c r="PDP663" s="204"/>
      <c r="PDQ663" s="204"/>
      <c r="PDR663" s="204"/>
      <c r="PDS663" s="204"/>
      <c r="PDT663" s="204"/>
      <c r="PDU663" s="204"/>
      <c r="PDV663" s="204"/>
      <c r="PDW663" s="204"/>
      <c r="PDX663" s="204"/>
      <c r="PDY663" s="204"/>
      <c r="PDZ663" s="204"/>
      <c r="PEA663" s="204"/>
      <c r="PEB663" s="204"/>
      <c r="PEC663" s="204"/>
      <c r="PED663" s="204"/>
      <c r="PEE663" s="204"/>
      <c r="PEF663" s="204"/>
      <c r="PEG663" s="204"/>
      <c r="PEH663" s="204"/>
      <c r="PEI663" s="204"/>
      <c r="PEJ663" s="204"/>
      <c r="PEK663" s="204"/>
      <c r="PEL663" s="204"/>
      <c r="PEM663" s="204"/>
      <c r="PEN663" s="204"/>
      <c r="PEO663" s="204"/>
      <c r="PEP663" s="204"/>
      <c r="PEQ663" s="204"/>
      <c r="PER663" s="204"/>
      <c r="PES663" s="204"/>
      <c r="PET663" s="204"/>
      <c r="PEU663" s="204"/>
      <c r="PEV663" s="204"/>
      <c r="PEW663" s="204"/>
      <c r="PEX663" s="204"/>
      <c r="PEY663" s="204"/>
      <c r="PEZ663" s="204"/>
      <c r="PFA663" s="204"/>
      <c r="PFB663" s="204"/>
      <c r="PFC663" s="204"/>
      <c r="PFD663" s="204"/>
      <c r="PFE663" s="204"/>
      <c r="PFF663" s="204"/>
      <c r="PFG663" s="204"/>
      <c r="PFH663" s="204"/>
      <c r="PFI663" s="204"/>
      <c r="PFJ663" s="204"/>
      <c r="PFK663" s="204"/>
      <c r="PFL663" s="204"/>
      <c r="PFM663" s="204"/>
      <c r="PFN663" s="204"/>
      <c r="PFO663" s="204"/>
      <c r="PFP663" s="204"/>
      <c r="PFQ663" s="204"/>
      <c r="PFR663" s="204"/>
      <c r="PFS663" s="204"/>
      <c r="PFT663" s="204"/>
      <c r="PFU663" s="204"/>
      <c r="PFV663" s="204"/>
      <c r="PFW663" s="204"/>
      <c r="PFX663" s="204"/>
      <c r="PFY663" s="204"/>
      <c r="PFZ663" s="204"/>
      <c r="PGA663" s="204"/>
      <c r="PGB663" s="204"/>
      <c r="PGC663" s="204"/>
      <c r="PGD663" s="204"/>
      <c r="PGE663" s="204"/>
      <c r="PGF663" s="204"/>
      <c r="PGG663" s="204"/>
      <c r="PGH663" s="204"/>
      <c r="PGI663" s="204"/>
      <c r="PGJ663" s="204"/>
      <c r="PGK663" s="204"/>
      <c r="PGL663" s="204"/>
      <c r="PGM663" s="204"/>
      <c r="PGN663" s="204"/>
      <c r="PGO663" s="204"/>
      <c r="PGP663" s="204"/>
      <c r="PGQ663" s="204"/>
      <c r="PGR663" s="204"/>
      <c r="PGS663" s="204"/>
      <c r="PGT663" s="204"/>
      <c r="PGU663" s="204"/>
      <c r="PGV663" s="204"/>
      <c r="PGW663" s="204"/>
      <c r="PGX663" s="204"/>
      <c r="PGY663" s="204"/>
      <c r="PGZ663" s="204"/>
      <c r="PHA663" s="204"/>
      <c r="PHB663" s="204"/>
      <c r="PHC663" s="204"/>
      <c r="PHD663" s="204"/>
      <c r="PHE663" s="204"/>
      <c r="PHF663" s="204"/>
      <c r="PHG663" s="204"/>
      <c r="PHH663" s="204"/>
      <c r="PHI663" s="204"/>
      <c r="PHJ663" s="204"/>
      <c r="PHK663" s="204"/>
      <c r="PHL663" s="204"/>
      <c r="PHM663" s="204"/>
      <c r="PHN663" s="204"/>
      <c r="PHO663" s="204"/>
      <c r="PHP663" s="204"/>
      <c r="PHQ663" s="204"/>
      <c r="PHR663" s="204"/>
      <c r="PHS663" s="204"/>
      <c r="PHT663" s="204"/>
      <c r="PHU663" s="204"/>
      <c r="PHV663" s="204"/>
      <c r="PHW663" s="204"/>
      <c r="PHX663" s="204"/>
      <c r="PHY663" s="204"/>
      <c r="PHZ663" s="204"/>
      <c r="PIA663" s="204"/>
      <c r="PIB663" s="204"/>
      <c r="PIC663" s="204"/>
      <c r="PID663" s="204"/>
      <c r="PIE663" s="204"/>
      <c r="PIF663" s="204"/>
      <c r="PIG663" s="204"/>
      <c r="PIH663" s="204"/>
      <c r="PII663" s="204"/>
      <c r="PIJ663" s="204"/>
      <c r="PIK663" s="204"/>
      <c r="PIL663" s="204"/>
      <c r="PIM663" s="204"/>
      <c r="PIN663" s="204"/>
      <c r="PIO663" s="204"/>
      <c r="PIP663" s="204"/>
      <c r="PIQ663" s="204"/>
      <c r="PIR663" s="204"/>
      <c r="PIS663" s="204"/>
      <c r="PIT663" s="204"/>
      <c r="PIU663" s="204"/>
      <c r="PIV663" s="204"/>
      <c r="PIW663" s="204"/>
      <c r="PIX663" s="204"/>
      <c r="PIY663" s="204"/>
      <c r="PIZ663" s="204"/>
      <c r="PJA663" s="204"/>
      <c r="PJB663" s="204"/>
      <c r="PJC663" s="204"/>
      <c r="PJD663" s="204"/>
      <c r="PJE663" s="204"/>
      <c r="PJF663" s="204"/>
      <c r="PJG663" s="204"/>
      <c r="PJH663" s="204"/>
      <c r="PJI663" s="204"/>
      <c r="PJJ663" s="204"/>
      <c r="PJK663" s="204"/>
      <c r="PJL663" s="204"/>
      <c r="PJM663" s="204"/>
      <c r="PJN663" s="204"/>
      <c r="PJO663" s="204"/>
      <c r="PJP663" s="204"/>
      <c r="PJQ663" s="204"/>
      <c r="PJR663" s="204"/>
      <c r="PJS663" s="204"/>
      <c r="PJT663" s="204"/>
      <c r="PJU663" s="204"/>
      <c r="PJV663" s="204"/>
      <c r="PJW663" s="204"/>
      <c r="PJX663" s="204"/>
      <c r="PJY663" s="204"/>
      <c r="PJZ663" s="204"/>
      <c r="PKA663" s="204"/>
      <c r="PKB663" s="204"/>
      <c r="PKC663" s="204"/>
      <c r="PKD663" s="204"/>
      <c r="PKE663" s="204"/>
      <c r="PKF663" s="204"/>
      <c r="PKG663" s="204"/>
      <c r="PKH663" s="204"/>
      <c r="PKI663" s="204"/>
      <c r="PKJ663" s="204"/>
      <c r="PKK663" s="204"/>
      <c r="PKL663" s="204"/>
      <c r="PKM663" s="204"/>
      <c r="PKN663" s="204"/>
      <c r="PKO663" s="204"/>
      <c r="PKP663" s="204"/>
      <c r="PKQ663" s="204"/>
      <c r="PKR663" s="204"/>
      <c r="PKS663" s="204"/>
      <c r="PKT663" s="204"/>
      <c r="PKU663" s="204"/>
      <c r="PKV663" s="204"/>
      <c r="PKW663" s="204"/>
      <c r="PKX663" s="204"/>
      <c r="PKY663" s="204"/>
      <c r="PKZ663" s="204"/>
      <c r="PLA663" s="204"/>
      <c r="PLB663" s="204"/>
      <c r="PLC663" s="204"/>
      <c r="PLD663" s="204"/>
      <c r="PLE663" s="204"/>
      <c r="PLF663" s="204"/>
      <c r="PLG663" s="204"/>
      <c r="PLH663" s="204"/>
      <c r="PLI663" s="204"/>
      <c r="PLJ663" s="204"/>
      <c r="PLK663" s="204"/>
      <c r="PLL663" s="204"/>
      <c r="PLM663" s="204"/>
      <c r="PLN663" s="204"/>
      <c r="PLO663" s="204"/>
      <c r="PLP663" s="204"/>
      <c r="PLQ663" s="204"/>
      <c r="PLR663" s="204"/>
      <c r="PLS663" s="204"/>
      <c r="PLT663" s="204"/>
      <c r="PLU663" s="204"/>
      <c r="PLV663" s="204"/>
      <c r="PLW663" s="204"/>
      <c r="PLX663" s="204"/>
      <c r="PLY663" s="204"/>
      <c r="PLZ663" s="204"/>
      <c r="PMA663" s="204"/>
      <c r="PMB663" s="204"/>
      <c r="PMC663" s="204"/>
      <c r="PMD663" s="204"/>
      <c r="PME663" s="204"/>
      <c r="PMF663" s="204"/>
      <c r="PMG663" s="204"/>
      <c r="PMH663" s="204"/>
      <c r="PMI663" s="204"/>
      <c r="PMJ663" s="204"/>
      <c r="PMK663" s="204"/>
      <c r="PML663" s="204"/>
      <c r="PMM663" s="204"/>
      <c r="PMN663" s="204"/>
      <c r="PMO663" s="204"/>
      <c r="PMP663" s="204"/>
      <c r="PMQ663" s="204"/>
      <c r="PMR663" s="204"/>
      <c r="PMS663" s="204"/>
      <c r="PMT663" s="204"/>
      <c r="PMU663" s="204"/>
      <c r="PMV663" s="204"/>
      <c r="PMW663" s="204"/>
      <c r="PMX663" s="204"/>
      <c r="PMY663" s="204"/>
      <c r="PMZ663" s="204"/>
      <c r="PNA663" s="204"/>
      <c r="PNB663" s="204"/>
      <c r="PNC663" s="204"/>
      <c r="PND663" s="204"/>
      <c r="PNE663" s="204"/>
      <c r="PNF663" s="204"/>
      <c r="PNG663" s="204"/>
      <c r="PNH663" s="204"/>
      <c r="PNI663" s="204"/>
      <c r="PNJ663" s="204"/>
      <c r="PNK663" s="204"/>
      <c r="PNL663" s="204"/>
      <c r="PNM663" s="204"/>
      <c r="PNN663" s="204"/>
      <c r="PNO663" s="204"/>
      <c r="PNP663" s="204"/>
      <c r="PNQ663" s="204"/>
      <c r="PNR663" s="204"/>
      <c r="PNS663" s="204"/>
      <c r="PNT663" s="204"/>
      <c r="PNU663" s="204"/>
      <c r="PNV663" s="204"/>
      <c r="PNW663" s="204"/>
      <c r="PNX663" s="204"/>
      <c r="PNY663" s="204"/>
      <c r="PNZ663" s="204"/>
      <c r="POA663" s="204"/>
      <c r="POB663" s="204"/>
      <c r="POC663" s="204"/>
      <c r="POD663" s="204"/>
      <c r="POE663" s="204"/>
      <c r="POF663" s="204"/>
      <c r="POG663" s="204"/>
      <c r="POH663" s="204"/>
      <c r="POI663" s="204"/>
      <c r="POJ663" s="204"/>
      <c r="POK663" s="204"/>
      <c r="POL663" s="204"/>
      <c r="POM663" s="204"/>
      <c r="PON663" s="204"/>
      <c r="POO663" s="204"/>
      <c r="POP663" s="204"/>
      <c r="POQ663" s="204"/>
      <c r="POR663" s="204"/>
      <c r="POS663" s="204"/>
      <c r="POT663" s="204"/>
      <c r="POU663" s="204"/>
      <c r="POV663" s="204"/>
      <c r="POW663" s="204"/>
      <c r="POX663" s="204"/>
      <c r="POY663" s="204"/>
      <c r="POZ663" s="204"/>
      <c r="PPA663" s="204"/>
      <c r="PPB663" s="204"/>
      <c r="PPC663" s="204"/>
      <c r="PPD663" s="204"/>
      <c r="PPE663" s="204"/>
      <c r="PPF663" s="204"/>
      <c r="PPG663" s="204"/>
      <c r="PPH663" s="204"/>
      <c r="PPI663" s="204"/>
      <c r="PPJ663" s="204"/>
      <c r="PPK663" s="204"/>
      <c r="PPL663" s="204"/>
      <c r="PPM663" s="204"/>
      <c r="PPN663" s="204"/>
      <c r="PPO663" s="204"/>
      <c r="PPP663" s="204"/>
      <c r="PPQ663" s="204"/>
      <c r="PPR663" s="204"/>
      <c r="PPS663" s="204"/>
      <c r="PPT663" s="204"/>
      <c r="PPU663" s="204"/>
      <c r="PPV663" s="204"/>
      <c r="PPW663" s="204"/>
      <c r="PPX663" s="204"/>
      <c r="PPY663" s="204"/>
      <c r="PPZ663" s="204"/>
      <c r="PQA663" s="204"/>
      <c r="PQB663" s="204"/>
      <c r="PQC663" s="204"/>
      <c r="PQD663" s="204"/>
      <c r="PQE663" s="204"/>
      <c r="PQF663" s="204"/>
      <c r="PQG663" s="204"/>
      <c r="PQH663" s="204"/>
      <c r="PQI663" s="204"/>
      <c r="PQJ663" s="204"/>
      <c r="PQK663" s="204"/>
      <c r="PQL663" s="204"/>
      <c r="PQM663" s="204"/>
      <c r="PQN663" s="204"/>
      <c r="PQO663" s="204"/>
      <c r="PQP663" s="204"/>
      <c r="PQQ663" s="204"/>
      <c r="PQR663" s="204"/>
      <c r="PQS663" s="204"/>
      <c r="PQT663" s="204"/>
      <c r="PQU663" s="204"/>
      <c r="PQV663" s="204"/>
      <c r="PQW663" s="204"/>
      <c r="PQX663" s="204"/>
      <c r="PQY663" s="204"/>
      <c r="PQZ663" s="204"/>
      <c r="PRA663" s="204"/>
      <c r="PRB663" s="204"/>
      <c r="PRC663" s="204"/>
      <c r="PRD663" s="204"/>
      <c r="PRE663" s="204"/>
      <c r="PRF663" s="204"/>
      <c r="PRG663" s="204"/>
      <c r="PRH663" s="204"/>
      <c r="PRI663" s="204"/>
      <c r="PRJ663" s="204"/>
      <c r="PRK663" s="204"/>
      <c r="PRL663" s="204"/>
      <c r="PRM663" s="204"/>
      <c r="PRN663" s="204"/>
      <c r="PRO663" s="204"/>
      <c r="PRP663" s="204"/>
      <c r="PRQ663" s="204"/>
      <c r="PRR663" s="204"/>
      <c r="PRS663" s="204"/>
      <c r="PRT663" s="204"/>
      <c r="PRU663" s="204"/>
      <c r="PRV663" s="204"/>
      <c r="PRW663" s="204"/>
      <c r="PRX663" s="204"/>
      <c r="PRY663" s="204"/>
      <c r="PRZ663" s="204"/>
      <c r="PSA663" s="204"/>
      <c r="PSB663" s="204"/>
      <c r="PSC663" s="204"/>
      <c r="PSD663" s="204"/>
      <c r="PSE663" s="204"/>
      <c r="PSF663" s="204"/>
      <c r="PSG663" s="204"/>
      <c r="PSH663" s="204"/>
      <c r="PSI663" s="204"/>
      <c r="PSJ663" s="204"/>
      <c r="PSK663" s="204"/>
      <c r="PSL663" s="204"/>
      <c r="PSM663" s="204"/>
      <c r="PSN663" s="204"/>
      <c r="PSO663" s="204"/>
      <c r="PSP663" s="204"/>
      <c r="PSQ663" s="204"/>
      <c r="PSR663" s="204"/>
      <c r="PSS663" s="204"/>
      <c r="PST663" s="204"/>
      <c r="PSU663" s="204"/>
      <c r="PSV663" s="204"/>
      <c r="PSW663" s="204"/>
      <c r="PSX663" s="204"/>
      <c r="PSY663" s="204"/>
      <c r="PSZ663" s="204"/>
      <c r="PTA663" s="204"/>
      <c r="PTB663" s="204"/>
      <c r="PTC663" s="204"/>
      <c r="PTD663" s="204"/>
      <c r="PTE663" s="204"/>
      <c r="PTF663" s="204"/>
      <c r="PTG663" s="204"/>
      <c r="PTH663" s="204"/>
      <c r="PTI663" s="204"/>
      <c r="PTJ663" s="204"/>
      <c r="PTK663" s="204"/>
      <c r="PTL663" s="204"/>
      <c r="PTM663" s="204"/>
      <c r="PTN663" s="204"/>
      <c r="PTO663" s="204"/>
      <c r="PTP663" s="204"/>
      <c r="PTQ663" s="204"/>
      <c r="PTR663" s="204"/>
      <c r="PTS663" s="204"/>
      <c r="PTT663" s="204"/>
      <c r="PTU663" s="204"/>
      <c r="PTV663" s="204"/>
      <c r="PTW663" s="204"/>
      <c r="PTX663" s="204"/>
      <c r="PTY663" s="204"/>
      <c r="PTZ663" s="204"/>
      <c r="PUA663" s="204"/>
      <c r="PUB663" s="204"/>
      <c r="PUC663" s="204"/>
      <c r="PUD663" s="204"/>
      <c r="PUE663" s="204"/>
      <c r="PUF663" s="204"/>
      <c r="PUG663" s="204"/>
      <c r="PUH663" s="204"/>
      <c r="PUI663" s="204"/>
      <c r="PUJ663" s="204"/>
      <c r="PUK663" s="204"/>
      <c r="PUL663" s="204"/>
      <c r="PUM663" s="204"/>
      <c r="PUN663" s="204"/>
      <c r="PUO663" s="204"/>
      <c r="PUP663" s="204"/>
      <c r="PUQ663" s="204"/>
      <c r="PUR663" s="204"/>
      <c r="PUS663" s="204"/>
      <c r="PUT663" s="204"/>
      <c r="PUU663" s="204"/>
      <c r="PUV663" s="204"/>
      <c r="PUW663" s="204"/>
      <c r="PUX663" s="204"/>
      <c r="PUY663" s="204"/>
      <c r="PUZ663" s="204"/>
      <c r="PVA663" s="204"/>
      <c r="PVB663" s="204"/>
      <c r="PVC663" s="204"/>
      <c r="PVD663" s="204"/>
      <c r="PVE663" s="204"/>
      <c r="PVF663" s="204"/>
      <c r="PVG663" s="204"/>
      <c r="PVH663" s="204"/>
      <c r="PVI663" s="204"/>
      <c r="PVJ663" s="204"/>
      <c r="PVK663" s="204"/>
      <c r="PVL663" s="204"/>
      <c r="PVM663" s="204"/>
      <c r="PVN663" s="204"/>
      <c r="PVO663" s="204"/>
      <c r="PVP663" s="204"/>
      <c r="PVQ663" s="204"/>
      <c r="PVR663" s="204"/>
      <c r="PVS663" s="204"/>
      <c r="PVT663" s="204"/>
      <c r="PVU663" s="204"/>
      <c r="PVV663" s="204"/>
      <c r="PVW663" s="204"/>
      <c r="PVX663" s="204"/>
      <c r="PVY663" s="204"/>
      <c r="PVZ663" s="204"/>
      <c r="PWA663" s="204"/>
      <c r="PWB663" s="204"/>
      <c r="PWC663" s="204"/>
      <c r="PWD663" s="204"/>
      <c r="PWE663" s="204"/>
      <c r="PWF663" s="204"/>
      <c r="PWG663" s="204"/>
      <c r="PWH663" s="204"/>
      <c r="PWI663" s="204"/>
      <c r="PWJ663" s="204"/>
      <c r="PWK663" s="204"/>
      <c r="PWL663" s="204"/>
      <c r="PWM663" s="204"/>
      <c r="PWN663" s="204"/>
      <c r="PWO663" s="204"/>
      <c r="PWP663" s="204"/>
      <c r="PWQ663" s="204"/>
      <c r="PWR663" s="204"/>
      <c r="PWS663" s="204"/>
      <c r="PWT663" s="204"/>
      <c r="PWU663" s="204"/>
      <c r="PWV663" s="204"/>
      <c r="PWW663" s="204"/>
      <c r="PWX663" s="204"/>
      <c r="PWY663" s="204"/>
      <c r="PWZ663" s="204"/>
      <c r="PXA663" s="204"/>
      <c r="PXB663" s="204"/>
      <c r="PXC663" s="204"/>
      <c r="PXD663" s="204"/>
      <c r="PXE663" s="204"/>
      <c r="PXF663" s="204"/>
      <c r="PXG663" s="204"/>
      <c r="PXH663" s="204"/>
      <c r="PXI663" s="204"/>
      <c r="PXJ663" s="204"/>
      <c r="PXK663" s="204"/>
      <c r="PXL663" s="204"/>
      <c r="PXM663" s="204"/>
      <c r="PXN663" s="204"/>
      <c r="PXO663" s="204"/>
      <c r="PXP663" s="204"/>
      <c r="PXQ663" s="204"/>
      <c r="PXR663" s="204"/>
      <c r="PXS663" s="204"/>
      <c r="PXT663" s="204"/>
      <c r="PXU663" s="204"/>
      <c r="PXV663" s="204"/>
      <c r="PXW663" s="204"/>
      <c r="PXX663" s="204"/>
      <c r="PXY663" s="204"/>
      <c r="PXZ663" s="204"/>
      <c r="PYA663" s="204"/>
      <c r="PYB663" s="204"/>
      <c r="PYC663" s="204"/>
      <c r="PYD663" s="204"/>
      <c r="PYE663" s="204"/>
      <c r="PYF663" s="204"/>
      <c r="PYG663" s="204"/>
      <c r="PYH663" s="204"/>
      <c r="PYI663" s="204"/>
      <c r="PYJ663" s="204"/>
      <c r="PYK663" s="204"/>
      <c r="PYL663" s="204"/>
      <c r="PYM663" s="204"/>
      <c r="PYN663" s="204"/>
      <c r="PYO663" s="204"/>
      <c r="PYP663" s="204"/>
      <c r="PYQ663" s="204"/>
      <c r="PYR663" s="204"/>
      <c r="PYS663" s="204"/>
      <c r="PYT663" s="204"/>
      <c r="PYU663" s="204"/>
      <c r="PYV663" s="204"/>
      <c r="PYW663" s="204"/>
      <c r="PYX663" s="204"/>
      <c r="PYY663" s="204"/>
      <c r="PYZ663" s="204"/>
      <c r="PZA663" s="204"/>
      <c r="PZB663" s="204"/>
      <c r="PZC663" s="204"/>
      <c r="PZD663" s="204"/>
      <c r="PZE663" s="204"/>
      <c r="PZF663" s="204"/>
      <c r="PZG663" s="204"/>
      <c r="PZH663" s="204"/>
      <c r="PZI663" s="204"/>
      <c r="PZJ663" s="204"/>
      <c r="PZK663" s="204"/>
      <c r="PZL663" s="204"/>
      <c r="PZM663" s="204"/>
      <c r="PZN663" s="204"/>
      <c r="PZO663" s="204"/>
      <c r="PZP663" s="204"/>
      <c r="PZQ663" s="204"/>
      <c r="PZR663" s="204"/>
      <c r="PZS663" s="204"/>
      <c r="PZT663" s="204"/>
      <c r="PZU663" s="204"/>
      <c r="PZV663" s="204"/>
      <c r="PZW663" s="204"/>
      <c r="PZX663" s="204"/>
      <c r="PZY663" s="204"/>
      <c r="PZZ663" s="204"/>
      <c r="QAA663" s="204"/>
      <c r="QAB663" s="204"/>
      <c r="QAC663" s="204"/>
      <c r="QAD663" s="204"/>
      <c r="QAE663" s="204"/>
      <c r="QAF663" s="204"/>
      <c r="QAG663" s="204"/>
      <c r="QAH663" s="204"/>
      <c r="QAI663" s="204"/>
      <c r="QAJ663" s="204"/>
      <c r="QAK663" s="204"/>
      <c r="QAL663" s="204"/>
      <c r="QAM663" s="204"/>
      <c r="QAN663" s="204"/>
      <c r="QAO663" s="204"/>
      <c r="QAP663" s="204"/>
      <c r="QAQ663" s="204"/>
      <c r="QAR663" s="204"/>
      <c r="QAS663" s="204"/>
      <c r="QAT663" s="204"/>
      <c r="QAU663" s="204"/>
      <c r="QAV663" s="204"/>
      <c r="QAW663" s="204"/>
      <c r="QAX663" s="204"/>
      <c r="QAY663" s="204"/>
      <c r="QAZ663" s="204"/>
      <c r="QBA663" s="204"/>
      <c r="QBB663" s="204"/>
      <c r="QBC663" s="204"/>
      <c r="QBD663" s="204"/>
      <c r="QBE663" s="204"/>
      <c r="QBF663" s="204"/>
      <c r="QBG663" s="204"/>
      <c r="QBH663" s="204"/>
      <c r="QBI663" s="204"/>
      <c r="QBJ663" s="204"/>
      <c r="QBK663" s="204"/>
      <c r="QBL663" s="204"/>
      <c r="QBM663" s="204"/>
      <c r="QBN663" s="204"/>
      <c r="QBO663" s="204"/>
      <c r="QBP663" s="204"/>
      <c r="QBQ663" s="204"/>
      <c r="QBR663" s="204"/>
      <c r="QBS663" s="204"/>
      <c r="QBT663" s="204"/>
      <c r="QBU663" s="204"/>
      <c r="QBV663" s="204"/>
      <c r="QBW663" s="204"/>
      <c r="QBX663" s="204"/>
      <c r="QBY663" s="204"/>
      <c r="QBZ663" s="204"/>
      <c r="QCA663" s="204"/>
      <c r="QCB663" s="204"/>
      <c r="QCC663" s="204"/>
      <c r="QCD663" s="204"/>
      <c r="QCE663" s="204"/>
      <c r="QCF663" s="204"/>
      <c r="QCG663" s="204"/>
      <c r="QCH663" s="204"/>
      <c r="QCI663" s="204"/>
      <c r="QCJ663" s="204"/>
      <c r="QCK663" s="204"/>
      <c r="QCL663" s="204"/>
      <c r="QCM663" s="204"/>
      <c r="QCN663" s="204"/>
      <c r="QCO663" s="204"/>
      <c r="QCP663" s="204"/>
      <c r="QCQ663" s="204"/>
      <c r="QCR663" s="204"/>
      <c r="QCS663" s="204"/>
      <c r="QCT663" s="204"/>
      <c r="QCU663" s="204"/>
      <c r="QCV663" s="204"/>
      <c r="QCW663" s="204"/>
      <c r="QCX663" s="204"/>
      <c r="QCY663" s="204"/>
      <c r="QCZ663" s="204"/>
      <c r="QDA663" s="204"/>
      <c r="QDB663" s="204"/>
      <c r="QDC663" s="204"/>
      <c r="QDD663" s="204"/>
      <c r="QDE663" s="204"/>
      <c r="QDF663" s="204"/>
      <c r="QDG663" s="204"/>
      <c r="QDH663" s="204"/>
      <c r="QDI663" s="204"/>
      <c r="QDJ663" s="204"/>
      <c r="QDK663" s="204"/>
      <c r="QDL663" s="204"/>
      <c r="QDM663" s="204"/>
      <c r="QDN663" s="204"/>
      <c r="QDO663" s="204"/>
      <c r="QDP663" s="204"/>
      <c r="QDQ663" s="204"/>
      <c r="QDR663" s="204"/>
      <c r="QDS663" s="204"/>
      <c r="QDT663" s="204"/>
      <c r="QDU663" s="204"/>
      <c r="QDV663" s="204"/>
      <c r="QDW663" s="204"/>
      <c r="QDX663" s="204"/>
      <c r="QDY663" s="204"/>
      <c r="QDZ663" s="204"/>
      <c r="QEA663" s="204"/>
      <c r="QEB663" s="204"/>
      <c r="QEC663" s="204"/>
      <c r="QED663" s="204"/>
      <c r="QEE663" s="204"/>
      <c r="QEF663" s="204"/>
      <c r="QEG663" s="204"/>
      <c r="QEH663" s="204"/>
      <c r="QEI663" s="204"/>
      <c r="QEJ663" s="204"/>
      <c r="QEK663" s="204"/>
      <c r="QEL663" s="204"/>
      <c r="QEM663" s="204"/>
      <c r="QEN663" s="204"/>
      <c r="QEO663" s="204"/>
      <c r="QEP663" s="204"/>
      <c r="QEQ663" s="204"/>
      <c r="QER663" s="204"/>
      <c r="QES663" s="204"/>
      <c r="QET663" s="204"/>
      <c r="QEU663" s="204"/>
      <c r="QEV663" s="204"/>
      <c r="QEW663" s="204"/>
      <c r="QEX663" s="204"/>
      <c r="QEY663" s="204"/>
      <c r="QEZ663" s="204"/>
      <c r="QFA663" s="204"/>
      <c r="QFB663" s="204"/>
      <c r="QFC663" s="204"/>
      <c r="QFD663" s="204"/>
      <c r="QFE663" s="204"/>
      <c r="QFF663" s="204"/>
      <c r="QFG663" s="204"/>
      <c r="QFH663" s="204"/>
      <c r="QFI663" s="204"/>
      <c r="QFJ663" s="204"/>
      <c r="QFK663" s="204"/>
      <c r="QFL663" s="204"/>
      <c r="QFM663" s="204"/>
      <c r="QFN663" s="204"/>
      <c r="QFO663" s="204"/>
      <c r="QFP663" s="204"/>
      <c r="QFQ663" s="204"/>
      <c r="QFR663" s="204"/>
      <c r="QFS663" s="204"/>
      <c r="QFT663" s="204"/>
      <c r="QFU663" s="204"/>
      <c r="QFV663" s="204"/>
      <c r="QFW663" s="204"/>
      <c r="QFX663" s="204"/>
      <c r="QFY663" s="204"/>
      <c r="QFZ663" s="204"/>
      <c r="QGA663" s="204"/>
      <c r="QGB663" s="204"/>
      <c r="QGC663" s="204"/>
      <c r="QGD663" s="204"/>
      <c r="QGE663" s="204"/>
      <c r="QGF663" s="204"/>
      <c r="QGG663" s="204"/>
      <c r="QGH663" s="204"/>
      <c r="QGI663" s="204"/>
      <c r="QGJ663" s="204"/>
      <c r="QGK663" s="204"/>
      <c r="QGL663" s="204"/>
      <c r="QGM663" s="204"/>
      <c r="QGN663" s="204"/>
      <c r="QGO663" s="204"/>
      <c r="QGP663" s="204"/>
      <c r="QGQ663" s="204"/>
      <c r="QGR663" s="204"/>
      <c r="QGS663" s="204"/>
      <c r="QGT663" s="204"/>
      <c r="QGU663" s="204"/>
      <c r="QGV663" s="204"/>
      <c r="QGW663" s="204"/>
      <c r="QGX663" s="204"/>
      <c r="QGY663" s="204"/>
      <c r="QGZ663" s="204"/>
      <c r="QHA663" s="204"/>
      <c r="QHB663" s="204"/>
      <c r="QHC663" s="204"/>
      <c r="QHD663" s="204"/>
      <c r="QHE663" s="204"/>
      <c r="QHF663" s="204"/>
      <c r="QHG663" s="204"/>
      <c r="QHH663" s="204"/>
      <c r="QHI663" s="204"/>
      <c r="QHJ663" s="204"/>
      <c r="QHK663" s="204"/>
      <c r="QHL663" s="204"/>
      <c r="QHM663" s="204"/>
      <c r="QHN663" s="204"/>
      <c r="QHO663" s="204"/>
      <c r="QHP663" s="204"/>
      <c r="QHQ663" s="204"/>
      <c r="QHR663" s="204"/>
      <c r="QHS663" s="204"/>
      <c r="QHT663" s="204"/>
      <c r="QHU663" s="204"/>
      <c r="QHV663" s="204"/>
      <c r="QHW663" s="204"/>
      <c r="QHX663" s="204"/>
      <c r="QHY663" s="204"/>
      <c r="QHZ663" s="204"/>
      <c r="QIA663" s="204"/>
      <c r="QIB663" s="204"/>
      <c r="QIC663" s="204"/>
      <c r="QID663" s="204"/>
      <c r="QIE663" s="204"/>
      <c r="QIF663" s="204"/>
      <c r="QIG663" s="204"/>
      <c r="QIH663" s="204"/>
      <c r="QII663" s="204"/>
      <c r="QIJ663" s="204"/>
      <c r="QIK663" s="204"/>
      <c r="QIL663" s="204"/>
      <c r="QIM663" s="204"/>
      <c r="QIN663" s="204"/>
      <c r="QIO663" s="204"/>
      <c r="QIP663" s="204"/>
      <c r="QIQ663" s="204"/>
      <c r="QIR663" s="204"/>
      <c r="QIS663" s="204"/>
      <c r="QIT663" s="204"/>
      <c r="QIU663" s="204"/>
      <c r="QIV663" s="204"/>
      <c r="QIW663" s="204"/>
      <c r="QIX663" s="204"/>
      <c r="QIY663" s="204"/>
      <c r="QIZ663" s="204"/>
      <c r="QJA663" s="204"/>
      <c r="QJB663" s="204"/>
      <c r="QJC663" s="204"/>
      <c r="QJD663" s="204"/>
      <c r="QJE663" s="204"/>
      <c r="QJF663" s="204"/>
      <c r="QJG663" s="204"/>
      <c r="QJH663" s="204"/>
      <c r="QJI663" s="204"/>
      <c r="QJJ663" s="204"/>
      <c r="QJK663" s="204"/>
      <c r="QJL663" s="204"/>
      <c r="QJM663" s="204"/>
      <c r="QJN663" s="204"/>
      <c r="QJO663" s="204"/>
      <c r="QJP663" s="204"/>
      <c r="QJQ663" s="204"/>
      <c r="QJR663" s="204"/>
      <c r="QJS663" s="204"/>
      <c r="QJT663" s="204"/>
      <c r="QJU663" s="204"/>
      <c r="QJV663" s="204"/>
      <c r="QJW663" s="204"/>
      <c r="QJX663" s="204"/>
      <c r="QJY663" s="204"/>
      <c r="QJZ663" s="204"/>
      <c r="QKA663" s="204"/>
      <c r="QKB663" s="204"/>
      <c r="QKC663" s="204"/>
      <c r="QKD663" s="204"/>
      <c r="QKE663" s="204"/>
      <c r="QKF663" s="204"/>
      <c r="QKG663" s="204"/>
      <c r="QKH663" s="204"/>
      <c r="QKI663" s="204"/>
      <c r="QKJ663" s="204"/>
      <c r="QKK663" s="204"/>
      <c r="QKL663" s="204"/>
      <c r="QKM663" s="204"/>
      <c r="QKN663" s="204"/>
      <c r="QKO663" s="204"/>
      <c r="QKP663" s="204"/>
      <c r="QKQ663" s="204"/>
      <c r="QKR663" s="204"/>
      <c r="QKS663" s="204"/>
      <c r="QKT663" s="204"/>
      <c r="QKU663" s="204"/>
      <c r="QKV663" s="204"/>
      <c r="QKW663" s="204"/>
      <c r="QKX663" s="204"/>
      <c r="QKY663" s="204"/>
      <c r="QKZ663" s="204"/>
      <c r="QLA663" s="204"/>
      <c r="QLB663" s="204"/>
      <c r="QLC663" s="204"/>
      <c r="QLD663" s="204"/>
      <c r="QLE663" s="204"/>
      <c r="QLF663" s="204"/>
      <c r="QLG663" s="204"/>
      <c r="QLH663" s="204"/>
      <c r="QLI663" s="204"/>
      <c r="QLJ663" s="204"/>
      <c r="QLK663" s="204"/>
      <c r="QLL663" s="204"/>
      <c r="QLM663" s="204"/>
      <c r="QLN663" s="204"/>
      <c r="QLO663" s="204"/>
      <c r="QLP663" s="204"/>
      <c r="QLQ663" s="204"/>
      <c r="QLR663" s="204"/>
      <c r="QLS663" s="204"/>
      <c r="QLT663" s="204"/>
      <c r="QLU663" s="204"/>
      <c r="QLV663" s="204"/>
      <c r="QLW663" s="204"/>
      <c r="QLX663" s="204"/>
      <c r="QLY663" s="204"/>
      <c r="QLZ663" s="204"/>
      <c r="QMA663" s="204"/>
      <c r="QMB663" s="204"/>
      <c r="QMC663" s="204"/>
      <c r="QMD663" s="204"/>
      <c r="QME663" s="204"/>
      <c r="QMF663" s="204"/>
      <c r="QMG663" s="204"/>
      <c r="QMH663" s="204"/>
      <c r="QMI663" s="204"/>
      <c r="QMJ663" s="204"/>
      <c r="QMK663" s="204"/>
      <c r="QML663" s="204"/>
      <c r="QMM663" s="204"/>
      <c r="QMN663" s="204"/>
      <c r="QMO663" s="204"/>
      <c r="QMP663" s="204"/>
      <c r="QMQ663" s="204"/>
      <c r="QMR663" s="204"/>
      <c r="QMS663" s="204"/>
      <c r="QMT663" s="204"/>
      <c r="QMU663" s="204"/>
      <c r="QMV663" s="204"/>
      <c r="QMW663" s="204"/>
      <c r="QMX663" s="204"/>
      <c r="QMY663" s="204"/>
      <c r="QMZ663" s="204"/>
      <c r="QNA663" s="204"/>
      <c r="QNB663" s="204"/>
      <c r="QNC663" s="204"/>
      <c r="QND663" s="204"/>
      <c r="QNE663" s="204"/>
      <c r="QNF663" s="204"/>
      <c r="QNG663" s="204"/>
      <c r="QNH663" s="204"/>
      <c r="QNI663" s="204"/>
      <c r="QNJ663" s="204"/>
      <c r="QNK663" s="204"/>
      <c r="QNL663" s="204"/>
      <c r="QNM663" s="204"/>
      <c r="QNN663" s="204"/>
      <c r="QNO663" s="204"/>
      <c r="QNP663" s="204"/>
      <c r="QNQ663" s="204"/>
      <c r="QNR663" s="204"/>
      <c r="QNS663" s="204"/>
      <c r="QNT663" s="204"/>
      <c r="QNU663" s="204"/>
      <c r="QNV663" s="204"/>
      <c r="QNW663" s="204"/>
      <c r="QNX663" s="204"/>
      <c r="QNY663" s="204"/>
      <c r="QNZ663" s="204"/>
      <c r="QOA663" s="204"/>
      <c r="QOB663" s="204"/>
      <c r="QOC663" s="204"/>
      <c r="QOD663" s="204"/>
      <c r="QOE663" s="204"/>
      <c r="QOF663" s="204"/>
      <c r="QOG663" s="204"/>
      <c r="QOH663" s="204"/>
      <c r="QOI663" s="204"/>
      <c r="QOJ663" s="204"/>
      <c r="QOK663" s="204"/>
      <c r="QOL663" s="204"/>
      <c r="QOM663" s="204"/>
      <c r="QON663" s="204"/>
      <c r="QOO663" s="204"/>
      <c r="QOP663" s="204"/>
      <c r="QOQ663" s="204"/>
      <c r="QOR663" s="204"/>
      <c r="QOS663" s="204"/>
      <c r="QOT663" s="204"/>
      <c r="QOU663" s="204"/>
      <c r="QOV663" s="204"/>
      <c r="QOW663" s="204"/>
      <c r="QOX663" s="204"/>
      <c r="QOY663" s="204"/>
      <c r="QOZ663" s="204"/>
      <c r="QPA663" s="204"/>
      <c r="QPB663" s="204"/>
      <c r="QPC663" s="204"/>
      <c r="QPD663" s="204"/>
      <c r="QPE663" s="204"/>
      <c r="QPF663" s="204"/>
      <c r="QPG663" s="204"/>
      <c r="QPH663" s="204"/>
      <c r="QPI663" s="204"/>
      <c r="QPJ663" s="204"/>
      <c r="QPK663" s="204"/>
      <c r="QPL663" s="204"/>
      <c r="QPM663" s="204"/>
      <c r="QPN663" s="204"/>
      <c r="QPO663" s="204"/>
      <c r="QPP663" s="204"/>
      <c r="QPQ663" s="204"/>
      <c r="QPR663" s="204"/>
      <c r="QPS663" s="204"/>
      <c r="QPT663" s="204"/>
      <c r="QPU663" s="204"/>
      <c r="QPV663" s="204"/>
      <c r="QPW663" s="204"/>
      <c r="QPX663" s="204"/>
      <c r="QPY663" s="204"/>
      <c r="QPZ663" s="204"/>
      <c r="QQA663" s="204"/>
      <c r="QQB663" s="204"/>
      <c r="QQC663" s="204"/>
      <c r="QQD663" s="204"/>
      <c r="QQE663" s="204"/>
      <c r="QQF663" s="204"/>
      <c r="QQG663" s="204"/>
      <c r="QQH663" s="204"/>
      <c r="QQI663" s="204"/>
      <c r="QQJ663" s="204"/>
      <c r="QQK663" s="204"/>
      <c r="QQL663" s="204"/>
      <c r="QQM663" s="204"/>
      <c r="QQN663" s="204"/>
      <c r="QQO663" s="204"/>
      <c r="QQP663" s="204"/>
      <c r="QQQ663" s="204"/>
      <c r="QQR663" s="204"/>
      <c r="QQS663" s="204"/>
      <c r="QQT663" s="204"/>
      <c r="QQU663" s="204"/>
      <c r="QQV663" s="204"/>
      <c r="QQW663" s="204"/>
      <c r="QQX663" s="204"/>
      <c r="QQY663" s="204"/>
      <c r="QQZ663" s="204"/>
      <c r="QRA663" s="204"/>
      <c r="QRB663" s="204"/>
      <c r="QRC663" s="204"/>
      <c r="QRD663" s="204"/>
      <c r="QRE663" s="204"/>
      <c r="QRF663" s="204"/>
      <c r="QRG663" s="204"/>
      <c r="QRH663" s="204"/>
      <c r="QRI663" s="204"/>
      <c r="QRJ663" s="204"/>
      <c r="QRK663" s="204"/>
      <c r="QRL663" s="204"/>
      <c r="QRM663" s="204"/>
      <c r="QRN663" s="204"/>
      <c r="QRO663" s="204"/>
      <c r="QRP663" s="204"/>
      <c r="QRQ663" s="204"/>
      <c r="QRR663" s="204"/>
      <c r="QRS663" s="204"/>
      <c r="QRT663" s="204"/>
      <c r="QRU663" s="204"/>
      <c r="QRV663" s="204"/>
      <c r="QRW663" s="204"/>
      <c r="QRX663" s="204"/>
      <c r="QRY663" s="204"/>
      <c r="QRZ663" s="204"/>
      <c r="QSA663" s="204"/>
      <c r="QSB663" s="204"/>
      <c r="QSC663" s="204"/>
      <c r="QSD663" s="204"/>
      <c r="QSE663" s="204"/>
      <c r="QSF663" s="204"/>
      <c r="QSG663" s="204"/>
      <c r="QSH663" s="204"/>
      <c r="QSI663" s="204"/>
      <c r="QSJ663" s="204"/>
      <c r="QSK663" s="204"/>
      <c r="QSL663" s="204"/>
      <c r="QSM663" s="204"/>
      <c r="QSN663" s="204"/>
      <c r="QSO663" s="204"/>
      <c r="QSP663" s="204"/>
      <c r="QSQ663" s="204"/>
      <c r="QSR663" s="204"/>
      <c r="QSS663" s="204"/>
      <c r="QST663" s="204"/>
      <c r="QSU663" s="204"/>
      <c r="QSV663" s="204"/>
      <c r="QSW663" s="204"/>
      <c r="QSX663" s="204"/>
      <c r="QSY663" s="204"/>
      <c r="QSZ663" s="204"/>
      <c r="QTA663" s="204"/>
      <c r="QTB663" s="204"/>
      <c r="QTC663" s="204"/>
      <c r="QTD663" s="204"/>
      <c r="QTE663" s="204"/>
      <c r="QTF663" s="204"/>
      <c r="QTG663" s="204"/>
      <c r="QTH663" s="204"/>
      <c r="QTI663" s="204"/>
      <c r="QTJ663" s="204"/>
      <c r="QTK663" s="204"/>
      <c r="QTL663" s="204"/>
      <c r="QTM663" s="204"/>
      <c r="QTN663" s="204"/>
      <c r="QTO663" s="204"/>
      <c r="QTP663" s="204"/>
      <c r="QTQ663" s="204"/>
      <c r="QTR663" s="204"/>
      <c r="QTS663" s="204"/>
      <c r="QTT663" s="204"/>
      <c r="QTU663" s="204"/>
      <c r="QTV663" s="204"/>
      <c r="QTW663" s="204"/>
      <c r="QTX663" s="204"/>
      <c r="QTY663" s="204"/>
      <c r="QTZ663" s="204"/>
      <c r="QUA663" s="204"/>
      <c r="QUB663" s="204"/>
      <c r="QUC663" s="204"/>
      <c r="QUD663" s="204"/>
      <c r="QUE663" s="204"/>
      <c r="QUF663" s="204"/>
      <c r="QUG663" s="204"/>
      <c r="QUH663" s="204"/>
      <c r="QUI663" s="204"/>
      <c r="QUJ663" s="204"/>
      <c r="QUK663" s="204"/>
      <c r="QUL663" s="204"/>
      <c r="QUM663" s="204"/>
      <c r="QUN663" s="204"/>
      <c r="QUO663" s="204"/>
      <c r="QUP663" s="204"/>
      <c r="QUQ663" s="204"/>
      <c r="QUR663" s="204"/>
      <c r="QUS663" s="204"/>
      <c r="QUT663" s="204"/>
      <c r="QUU663" s="204"/>
      <c r="QUV663" s="204"/>
      <c r="QUW663" s="204"/>
      <c r="QUX663" s="204"/>
      <c r="QUY663" s="204"/>
      <c r="QUZ663" s="204"/>
      <c r="QVA663" s="204"/>
      <c r="QVB663" s="204"/>
      <c r="QVC663" s="204"/>
      <c r="QVD663" s="204"/>
      <c r="QVE663" s="204"/>
      <c r="QVF663" s="204"/>
      <c r="QVG663" s="204"/>
      <c r="QVH663" s="204"/>
      <c r="QVI663" s="204"/>
      <c r="QVJ663" s="204"/>
      <c r="QVK663" s="204"/>
      <c r="QVL663" s="204"/>
      <c r="QVM663" s="204"/>
      <c r="QVN663" s="204"/>
      <c r="QVO663" s="204"/>
      <c r="QVP663" s="204"/>
      <c r="QVQ663" s="204"/>
      <c r="QVR663" s="204"/>
      <c r="QVS663" s="204"/>
      <c r="QVT663" s="204"/>
      <c r="QVU663" s="204"/>
      <c r="QVV663" s="204"/>
      <c r="QVW663" s="204"/>
      <c r="QVX663" s="204"/>
      <c r="QVY663" s="204"/>
      <c r="QVZ663" s="204"/>
      <c r="QWA663" s="204"/>
      <c r="QWB663" s="204"/>
      <c r="QWC663" s="204"/>
      <c r="QWD663" s="204"/>
      <c r="QWE663" s="204"/>
      <c r="QWF663" s="204"/>
      <c r="QWG663" s="204"/>
      <c r="QWH663" s="204"/>
      <c r="QWI663" s="204"/>
      <c r="QWJ663" s="204"/>
      <c r="QWK663" s="204"/>
      <c r="QWL663" s="204"/>
      <c r="QWM663" s="204"/>
      <c r="QWN663" s="204"/>
      <c r="QWO663" s="204"/>
      <c r="QWP663" s="204"/>
      <c r="QWQ663" s="204"/>
      <c r="QWR663" s="204"/>
      <c r="QWS663" s="204"/>
      <c r="QWT663" s="204"/>
      <c r="QWU663" s="204"/>
      <c r="QWV663" s="204"/>
      <c r="QWW663" s="204"/>
      <c r="QWX663" s="204"/>
      <c r="QWY663" s="204"/>
      <c r="QWZ663" s="204"/>
      <c r="QXA663" s="204"/>
      <c r="QXB663" s="204"/>
      <c r="QXC663" s="204"/>
      <c r="QXD663" s="204"/>
      <c r="QXE663" s="204"/>
      <c r="QXF663" s="204"/>
      <c r="QXG663" s="204"/>
      <c r="QXH663" s="204"/>
      <c r="QXI663" s="204"/>
      <c r="QXJ663" s="204"/>
      <c r="QXK663" s="204"/>
      <c r="QXL663" s="204"/>
      <c r="QXM663" s="204"/>
      <c r="QXN663" s="204"/>
      <c r="QXO663" s="204"/>
      <c r="QXP663" s="204"/>
      <c r="QXQ663" s="204"/>
      <c r="QXR663" s="204"/>
      <c r="QXS663" s="204"/>
      <c r="QXT663" s="204"/>
      <c r="QXU663" s="204"/>
      <c r="QXV663" s="204"/>
      <c r="QXW663" s="204"/>
      <c r="QXX663" s="204"/>
      <c r="QXY663" s="204"/>
      <c r="QXZ663" s="204"/>
      <c r="QYA663" s="204"/>
      <c r="QYB663" s="204"/>
      <c r="QYC663" s="204"/>
      <c r="QYD663" s="204"/>
      <c r="QYE663" s="204"/>
      <c r="QYF663" s="204"/>
      <c r="QYG663" s="204"/>
      <c r="QYH663" s="204"/>
      <c r="QYI663" s="204"/>
      <c r="QYJ663" s="204"/>
      <c r="QYK663" s="204"/>
      <c r="QYL663" s="204"/>
      <c r="QYM663" s="204"/>
      <c r="QYN663" s="204"/>
      <c r="QYO663" s="204"/>
      <c r="QYP663" s="204"/>
      <c r="QYQ663" s="204"/>
      <c r="QYR663" s="204"/>
      <c r="QYS663" s="204"/>
      <c r="QYT663" s="204"/>
      <c r="QYU663" s="204"/>
      <c r="QYV663" s="204"/>
      <c r="QYW663" s="204"/>
      <c r="QYX663" s="204"/>
      <c r="QYY663" s="204"/>
      <c r="QYZ663" s="204"/>
      <c r="QZA663" s="204"/>
      <c r="QZB663" s="204"/>
      <c r="QZC663" s="204"/>
      <c r="QZD663" s="204"/>
      <c r="QZE663" s="204"/>
      <c r="QZF663" s="204"/>
      <c r="QZG663" s="204"/>
      <c r="QZH663" s="204"/>
      <c r="QZI663" s="204"/>
      <c r="QZJ663" s="204"/>
      <c r="QZK663" s="204"/>
      <c r="QZL663" s="204"/>
      <c r="QZM663" s="204"/>
      <c r="QZN663" s="204"/>
      <c r="QZO663" s="204"/>
      <c r="QZP663" s="204"/>
      <c r="QZQ663" s="204"/>
      <c r="QZR663" s="204"/>
      <c r="QZS663" s="204"/>
      <c r="QZT663" s="204"/>
      <c r="QZU663" s="204"/>
      <c r="QZV663" s="204"/>
      <c r="QZW663" s="204"/>
      <c r="QZX663" s="204"/>
      <c r="QZY663" s="204"/>
      <c r="QZZ663" s="204"/>
      <c r="RAA663" s="204"/>
      <c r="RAB663" s="204"/>
      <c r="RAC663" s="204"/>
      <c r="RAD663" s="204"/>
      <c r="RAE663" s="204"/>
      <c r="RAF663" s="204"/>
      <c r="RAG663" s="204"/>
      <c r="RAH663" s="204"/>
      <c r="RAI663" s="204"/>
      <c r="RAJ663" s="204"/>
      <c r="RAK663" s="204"/>
      <c r="RAL663" s="204"/>
      <c r="RAM663" s="204"/>
      <c r="RAN663" s="204"/>
      <c r="RAO663" s="204"/>
      <c r="RAP663" s="204"/>
      <c r="RAQ663" s="204"/>
      <c r="RAR663" s="204"/>
      <c r="RAS663" s="204"/>
      <c r="RAT663" s="204"/>
      <c r="RAU663" s="204"/>
      <c r="RAV663" s="204"/>
      <c r="RAW663" s="204"/>
      <c r="RAX663" s="204"/>
      <c r="RAY663" s="204"/>
      <c r="RAZ663" s="204"/>
      <c r="RBA663" s="204"/>
      <c r="RBB663" s="204"/>
      <c r="RBC663" s="204"/>
      <c r="RBD663" s="204"/>
      <c r="RBE663" s="204"/>
      <c r="RBF663" s="204"/>
      <c r="RBG663" s="204"/>
      <c r="RBH663" s="204"/>
      <c r="RBI663" s="204"/>
      <c r="RBJ663" s="204"/>
      <c r="RBK663" s="204"/>
      <c r="RBL663" s="204"/>
      <c r="RBM663" s="204"/>
      <c r="RBN663" s="204"/>
      <c r="RBO663" s="204"/>
      <c r="RBP663" s="204"/>
      <c r="RBQ663" s="204"/>
      <c r="RBR663" s="204"/>
      <c r="RBS663" s="204"/>
      <c r="RBT663" s="204"/>
      <c r="RBU663" s="204"/>
      <c r="RBV663" s="204"/>
      <c r="RBW663" s="204"/>
      <c r="RBX663" s="204"/>
      <c r="RBY663" s="204"/>
      <c r="RBZ663" s="204"/>
      <c r="RCA663" s="204"/>
      <c r="RCB663" s="204"/>
      <c r="RCC663" s="204"/>
      <c r="RCD663" s="204"/>
      <c r="RCE663" s="204"/>
      <c r="RCF663" s="204"/>
      <c r="RCG663" s="204"/>
      <c r="RCH663" s="204"/>
      <c r="RCI663" s="204"/>
      <c r="RCJ663" s="204"/>
      <c r="RCK663" s="204"/>
      <c r="RCL663" s="204"/>
      <c r="RCM663" s="204"/>
      <c r="RCN663" s="204"/>
      <c r="RCO663" s="204"/>
      <c r="RCP663" s="204"/>
      <c r="RCQ663" s="204"/>
      <c r="RCR663" s="204"/>
      <c r="RCS663" s="204"/>
      <c r="RCT663" s="204"/>
      <c r="RCU663" s="204"/>
      <c r="RCV663" s="204"/>
      <c r="RCW663" s="204"/>
      <c r="RCX663" s="204"/>
      <c r="RCY663" s="204"/>
      <c r="RCZ663" s="204"/>
      <c r="RDA663" s="204"/>
      <c r="RDB663" s="204"/>
      <c r="RDC663" s="204"/>
      <c r="RDD663" s="204"/>
      <c r="RDE663" s="204"/>
      <c r="RDF663" s="204"/>
      <c r="RDG663" s="204"/>
      <c r="RDH663" s="204"/>
      <c r="RDI663" s="204"/>
      <c r="RDJ663" s="204"/>
      <c r="RDK663" s="204"/>
      <c r="RDL663" s="204"/>
      <c r="RDM663" s="204"/>
      <c r="RDN663" s="204"/>
      <c r="RDO663" s="204"/>
      <c r="RDP663" s="204"/>
      <c r="RDQ663" s="204"/>
      <c r="RDR663" s="204"/>
      <c r="RDS663" s="204"/>
      <c r="RDT663" s="204"/>
      <c r="RDU663" s="204"/>
      <c r="RDV663" s="204"/>
      <c r="RDW663" s="204"/>
      <c r="RDX663" s="204"/>
      <c r="RDY663" s="204"/>
      <c r="RDZ663" s="204"/>
      <c r="REA663" s="204"/>
      <c r="REB663" s="204"/>
      <c r="REC663" s="204"/>
      <c r="RED663" s="204"/>
      <c r="REE663" s="204"/>
      <c r="REF663" s="204"/>
      <c r="REG663" s="204"/>
      <c r="REH663" s="204"/>
      <c r="REI663" s="204"/>
      <c r="REJ663" s="204"/>
      <c r="REK663" s="204"/>
      <c r="REL663" s="204"/>
      <c r="REM663" s="204"/>
      <c r="REN663" s="204"/>
      <c r="REO663" s="204"/>
      <c r="REP663" s="204"/>
      <c r="REQ663" s="204"/>
      <c r="RER663" s="204"/>
      <c r="RES663" s="204"/>
      <c r="RET663" s="204"/>
      <c r="REU663" s="204"/>
      <c r="REV663" s="204"/>
      <c r="REW663" s="204"/>
      <c r="REX663" s="204"/>
      <c r="REY663" s="204"/>
      <c r="REZ663" s="204"/>
      <c r="RFA663" s="204"/>
      <c r="RFB663" s="204"/>
      <c r="RFC663" s="204"/>
      <c r="RFD663" s="204"/>
      <c r="RFE663" s="204"/>
      <c r="RFF663" s="204"/>
      <c r="RFG663" s="204"/>
      <c r="RFH663" s="204"/>
      <c r="RFI663" s="204"/>
      <c r="RFJ663" s="204"/>
      <c r="RFK663" s="204"/>
      <c r="RFL663" s="204"/>
      <c r="RFM663" s="204"/>
      <c r="RFN663" s="204"/>
      <c r="RFO663" s="204"/>
      <c r="RFP663" s="204"/>
      <c r="RFQ663" s="204"/>
      <c r="RFR663" s="204"/>
      <c r="RFS663" s="204"/>
      <c r="RFT663" s="204"/>
      <c r="RFU663" s="204"/>
      <c r="RFV663" s="204"/>
      <c r="RFW663" s="204"/>
      <c r="RFX663" s="204"/>
      <c r="RFY663" s="204"/>
      <c r="RFZ663" s="204"/>
      <c r="RGA663" s="204"/>
      <c r="RGB663" s="204"/>
      <c r="RGC663" s="204"/>
      <c r="RGD663" s="204"/>
      <c r="RGE663" s="204"/>
      <c r="RGF663" s="204"/>
      <c r="RGG663" s="204"/>
      <c r="RGH663" s="204"/>
      <c r="RGI663" s="204"/>
      <c r="RGJ663" s="204"/>
      <c r="RGK663" s="204"/>
      <c r="RGL663" s="204"/>
      <c r="RGM663" s="204"/>
      <c r="RGN663" s="204"/>
      <c r="RGO663" s="204"/>
      <c r="RGP663" s="204"/>
      <c r="RGQ663" s="204"/>
      <c r="RGR663" s="204"/>
      <c r="RGS663" s="204"/>
      <c r="RGT663" s="204"/>
      <c r="RGU663" s="204"/>
      <c r="RGV663" s="204"/>
      <c r="RGW663" s="204"/>
      <c r="RGX663" s="204"/>
      <c r="RGY663" s="204"/>
      <c r="RGZ663" s="204"/>
      <c r="RHA663" s="204"/>
      <c r="RHB663" s="204"/>
      <c r="RHC663" s="204"/>
      <c r="RHD663" s="204"/>
      <c r="RHE663" s="204"/>
      <c r="RHF663" s="204"/>
      <c r="RHG663" s="204"/>
      <c r="RHH663" s="204"/>
      <c r="RHI663" s="204"/>
      <c r="RHJ663" s="204"/>
      <c r="RHK663" s="204"/>
      <c r="RHL663" s="204"/>
      <c r="RHM663" s="204"/>
      <c r="RHN663" s="204"/>
      <c r="RHO663" s="204"/>
      <c r="RHP663" s="204"/>
      <c r="RHQ663" s="204"/>
      <c r="RHR663" s="204"/>
      <c r="RHS663" s="204"/>
      <c r="RHT663" s="204"/>
      <c r="RHU663" s="204"/>
      <c r="RHV663" s="204"/>
      <c r="RHW663" s="204"/>
      <c r="RHX663" s="204"/>
      <c r="RHY663" s="204"/>
      <c r="RHZ663" s="204"/>
      <c r="RIA663" s="204"/>
      <c r="RIB663" s="204"/>
      <c r="RIC663" s="204"/>
      <c r="RID663" s="204"/>
      <c r="RIE663" s="204"/>
      <c r="RIF663" s="204"/>
      <c r="RIG663" s="204"/>
      <c r="RIH663" s="204"/>
      <c r="RII663" s="204"/>
      <c r="RIJ663" s="204"/>
      <c r="RIK663" s="204"/>
      <c r="RIL663" s="204"/>
      <c r="RIM663" s="204"/>
      <c r="RIN663" s="204"/>
      <c r="RIO663" s="204"/>
      <c r="RIP663" s="204"/>
      <c r="RIQ663" s="204"/>
      <c r="RIR663" s="204"/>
      <c r="RIS663" s="204"/>
      <c r="RIT663" s="204"/>
      <c r="RIU663" s="204"/>
      <c r="RIV663" s="204"/>
      <c r="RIW663" s="204"/>
      <c r="RIX663" s="204"/>
      <c r="RIY663" s="204"/>
      <c r="RIZ663" s="204"/>
      <c r="RJA663" s="204"/>
      <c r="RJB663" s="204"/>
      <c r="RJC663" s="204"/>
      <c r="RJD663" s="204"/>
      <c r="RJE663" s="204"/>
      <c r="RJF663" s="204"/>
      <c r="RJG663" s="204"/>
      <c r="RJH663" s="204"/>
      <c r="RJI663" s="204"/>
      <c r="RJJ663" s="204"/>
      <c r="RJK663" s="204"/>
      <c r="RJL663" s="204"/>
      <c r="RJM663" s="204"/>
      <c r="RJN663" s="204"/>
      <c r="RJO663" s="204"/>
      <c r="RJP663" s="204"/>
      <c r="RJQ663" s="204"/>
      <c r="RJR663" s="204"/>
      <c r="RJS663" s="204"/>
      <c r="RJT663" s="204"/>
      <c r="RJU663" s="204"/>
      <c r="RJV663" s="204"/>
      <c r="RJW663" s="204"/>
      <c r="RJX663" s="204"/>
      <c r="RJY663" s="204"/>
      <c r="RJZ663" s="204"/>
      <c r="RKA663" s="204"/>
      <c r="RKB663" s="204"/>
      <c r="RKC663" s="204"/>
      <c r="RKD663" s="204"/>
      <c r="RKE663" s="204"/>
      <c r="RKF663" s="204"/>
      <c r="RKG663" s="204"/>
      <c r="RKH663" s="204"/>
      <c r="RKI663" s="204"/>
      <c r="RKJ663" s="204"/>
      <c r="RKK663" s="204"/>
      <c r="RKL663" s="204"/>
      <c r="RKM663" s="204"/>
      <c r="RKN663" s="204"/>
      <c r="RKO663" s="204"/>
      <c r="RKP663" s="204"/>
      <c r="RKQ663" s="204"/>
      <c r="RKR663" s="204"/>
      <c r="RKS663" s="204"/>
      <c r="RKT663" s="204"/>
      <c r="RKU663" s="204"/>
      <c r="RKV663" s="204"/>
      <c r="RKW663" s="204"/>
      <c r="RKX663" s="204"/>
      <c r="RKY663" s="204"/>
      <c r="RKZ663" s="204"/>
      <c r="RLA663" s="204"/>
      <c r="RLB663" s="204"/>
      <c r="RLC663" s="204"/>
      <c r="RLD663" s="204"/>
      <c r="RLE663" s="204"/>
      <c r="RLF663" s="204"/>
      <c r="RLG663" s="204"/>
      <c r="RLH663" s="204"/>
      <c r="RLI663" s="204"/>
      <c r="RLJ663" s="204"/>
      <c r="RLK663" s="204"/>
      <c r="RLL663" s="204"/>
      <c r="RLM663" s="204"/>
      <c r="RLN663" s="204"/>
      <c r="RLO663" s="204"/>
      <c r="RLP663" s="204"/>
      <c r="RLQ663" s="204"/>
      <c r="RLR663" s="204"/>
      <c r="RLS663" s="204"/>
      <c r="RLT663" s="204"/>
      <c r="RLU663" s="204"/>
      <c r="RLV663" s="204"/>
      <c r="RLW663" s="204"/>
      <c r="RLX663" s="204"/>
      <c r="RLY663" s="204"/>
      <c r="RLZ663" s="204"/>
      <c r="RMA663" s="204"/>
      <c r="RMB663" s="204"/>
      <c r="RMC663" s="204"/>
      <c r="RMD663" s="204"/>
      <c r="RME663" s="204"/>
      <c r="RMF663" s="204"/>
      <c r="RMG663" s="204"/>
      <c r="RMH663" s="204"/>
      <c r="RMI663" s="204"/>
      <c r="RMJ663" s="204"/>
      <c r="RMK663" s="204"/>
      <c r="RML663" s="204"/>
      <c r="RMM663" s="204"/>
      <c r="RMN663" s="204"/>
      <c r="RMO663" s="204"/>
      <c r="RMP663" s="204"/>
      <c r="RMQ663" s="204"/>
      <c r="RMR663" s="204"/>
      <c r="RMS663" s="204"/>
      <c r="RMT663" s="204"/>
      <c r="RMU663" s="204"/>
      <c r="RMV663" s="204"/>
      <c r="RMW663" s="204"/>
      <c r="RMX663" s="204"/>
      <c r="RMY663" s="204"/>
      <c r="RMZ663" s="204"/>
      <c r="RNA663" s="204"/>
      <c r="RNB663" s="204"/>
      <c r="RNC663" s="204"/>
      <c r="RND663" s="204"/>
      <c r="RNE663" s="204"/>
      <c r="RNF663" s="204"/>
      <c r="RNG663" s="204"/>
      <c r="RNH663" s="204"/>
      <c r="RNI663" s="204"/>
      <c r="RNJ663" s="204"/>
      <c r="RNK663" s="204"/>
      <c r="RNL663" s="204"/>
      <c r="RNM663" s="204"/>
      <c r="RNN663" s="204"/>
      <c r="RNO663" s="204"/>
      <c r="RNP663" s="204"/>
      <c r="RNQ663" s="204"/>
      <c r="RNR663" s="204"/>
      <c r="RNS663" s="204"/>
      <c r="RNT663" s="204"/>
      <c r="RNU663" s="204"/>
      <c r="RNV663" s="204"/>
      <c r="RNW663" s="204"/>
      <c r="RNX663" s="204"/>
      <c r="RNY663" s="204"/>
      <c r="RNZ663" s="204"/>
      <c r="ROA663" s="204"/>
      <c r="ROB663" s="204"/>
      <c r="ROC663" s="204"/>
      <c r="ROD663" s="204"/>
      <c r="ROE663" s="204"/>
      <c r="ROF663" s="204"/>
      <c r="ROG663" s="204"/>
      <c r="ROH663" s="204"/>
      <c r="ROI663" s="204"/>
      <c r="ROJ663" s="204"/>
      <c r="ROK663" s="204"/>
      <c r="ROL663" s="204"/>
      <c r="ROM663" s="204"/>
      <c r="RON663" s="204"/>
      <c r="ROO663" s="204"/>
      <c r="ROP663" s="204"/>
      <c r="ROQ663" s="204"/>
      <c r="ROR663" s="204"/>
      <c r="ROS663" s="204"/>
      <c r="ROT663" s="204"/>
      <c r="ROU663" s="204"/>
      <c r="ROV663" s="204"/>
      <c r="ROW663" s="204"/>
      <c r="ROX663" s="204"/>
      <c r="ROY663" s="204"/>
      <c r="ROZ663" s="204"/>
      <c r="RPA663" s="204"/>
      <c r="RPB663" s="204"/>
      <c r="RPC663" s="204"/>
      <c r="RPD663" s="204"/>
      <c r="RPE663" s="204"/>
      <c r="RPF663" s="204"/>
      <c r="RPG663" s="204"/>
      <c r="RPH663" s="204"/>
      <c r="RPI663" s="204"/>
      <c r="RPJ663" s="204"/>
      <c r="RPK663" s="204"/>
      <c r="RPL663" s="204"/>
      <c r="RPM663" s="204"/>
      <c r="RPN663" s="204"/>
      <c r="RPO663" s="204"/>
      <c r="RPP663" s="204"/>
      <c r="RPQ663" s="204"/>
      <c r="RPR663" s="204"/>
      <c r="RPS663" s="204"/>
      <c r="RPT663" s="204"/>
      <c r="RPU663" s="204"/>
      <c r="RPV663" s="204"/>
      <c r="RPW663" s="204"/>
      <c r="RPX663" s="204"/>
      <c r="RPY663" s="204"/>
      <c r="RPZ663" s="204"/>
      <c r="RQA663" s="204"/>
      <c r="RQB663" s="204"/>
      <c r="RQC663" s="204"/>
      <c r="RQD663" s="204"/>
      <c r="RQE663" s="204"/>
      <c r="RQF663" s="204"/>
      <c r="RQG663" s="204"/>
      <c r="RQH663" s="204"/>
      <c r="RQI663" s="204"/>
      <c r="RQJ663" s="204"/>
      <c r="RQK663" s="204"/>
      <c r="RQL663" s="204"/>
      <c r="RQM663" s="204"/>
      <c r="RQN663" s="204"/>
      <c r="RQO663" s="204"/>
      <c r="RQP663" s="204"/>
      <c r="RQQ663" s="204"/>
      <c r="RQR663" s="204"/>
      <c r="RQS663" s="204"/>
      <c r="RQT663" s="204"/>
      <c r="RQU663" s="204"/>
      <c r="RQV663" s="204"/>
      <c r="RQW663" s="204"/>
      <c r="RQX663" s="204"/>
      <c r="RQY663" s="204"/>
      <c r="RQZ663" s="204"/>
      <c r="RRA663" s="204"/>
      <c r="RRB663" s="204"/>
      <c r="RRC663" s="204"/>
      <c r="RRD663" s="204"/>
      <c r="RRE663" s="204"/>
      <c r="RRF663" s="204"/>
      <c r="RRG663" s="204"/>
      <c r="RRH663" s="204"/>
      <c r="RRI663" s="204"/>
      <c r="RRJ663" s="204"/>
      <c r="RRK663" s="204"/>
      <c r="RRL663" s="204"/>
      <c r="RRM663" s="204"/>
      <c r="RRN663" s="204"/>
      <c r="RRO663" s="204"/>
      <c r="RRP663" s="204"/>
      <c r="RRQ663" s="204"/>
      <c r="RRR663" s="204"/>
      <c r="RRS663" s="204"/>
      <c r="RRT663" s="204"/>
      <c r="RRU663" s="204"/>
      <c r="RRV663" s="204"/>
      <c r="RRW663" s="204"/>
      <c r="RRX663" s="204"/>
      <c r="RRY663" s="204"/>
      <c r="RRZ663" s="204"/>
      <c r="RSA663" s="204"/>
      <c r="RSB663" s="204"/>
      <c r="RSC663" s="204"/>
      <c r="RSD663" s="204"/>
      <c r="RSE663" s="204"/>
      <c r="RSF663" s="204"/>
      <c r="RSG663" s="204"/>
      <c r="RSH663" s="204"/>
      <c r="RSI663" s="204"/>
      <c r="RSJ663" s="204"/>
      <c r="RSK663" s="204"/>
      <c r="RSL663" s="204"/>
      <c r="RSM663" s="204"/>
      <c r="RSN663" s="204"/>
      <c r="RSO663" s="204"/>
      <c r="RSP663" s="204"/>
      <c r="RSQ663" s="204"/>
      <c r="RSR663" s="204"/>
      <c r="RSS663" s="204"/>
      <c r="RST663" s="204"/>
      <c r="RSU663" s="204"/>
      <c r="RSV663" s="204"/>
      <c r="RSW663" s="204"/>
      <c r="RSX663" s="204"/>
      <c r="RSY663" s="204"/>
      <c r="RSZ663" s="204"/>
      <c r="RTA663" s="204"/>
      <c r="RTB663" s="204"/>
      <c r="RTC663" s="204"/>
      <c r="RTD663" s="204"/>
      <c r="RTE663" s="204"/>
      <c r="RTF663" s="204"/>
      <c r="RTG663" s="204"/>
      <c r="RTH663" s="204"/>
      <c r="RTI663" s="204"/>
      <c r="RTJ663" s="204"/>
      <c r="RTK663" s="204"/>
      <c r="RTL663" s="204"/>
      <c r="RTM663" s="204"/>
      <c r="RTN663" s="204"/>
      <c r="RTO663" s="204"/>
      <c r="RTP663" s="204"/>
      <c r="RTQ663" s="204"/>
      <c r="RTR663" s="204"/>
      <c r="RTS663" s="204"/>
      <c r="RTT663" s="204"/>
      <c r="RTU663" s="204"/>
      <c r="RTV663" s="204"/>
      <c r="RTW663" s="204"/>
      <c r="RTX663" s="204"/>
      <c r="RTY663" s="204"/>
      <c r="RTZ663" s="204"/>
      <c r="RUA663" s="204"/>
      <c r="RUB663" s="204"/>
      <c r="RUC663" s="204"/>
      <c r="RUD663" s="204"/>
      <c r="RUE663" s="204"/>
      <c r="RUF663" s="204"/>
      <c r="RUG663" s="204"/>
      <c r="RUH663" s="204"/>
      <c r="RUI663" s="204"/>
      <c r="RUJ663" s="204"/>
      <c r="RUK663" s="204"/>
      <c r="RUL663" s="204"/>
      <c r="RUM663" s="204"/>
      <c r="RUN663" s="204"/>
      <c r="RUO663" s="204"/>
      <c r="RUP663" s="204"/>
      <c r="RUQ663" s="204"/>
      <c r="RUR663" s="204"/>
      <c r="RUS663" s="204"/>
      <c r="RUT663" s="204"/>
      <c r="RUU663" s="204"/>
      <c r="RUV663" s="204"/>
      <c r="RUW663" s="204"/>
      <c r="RUX663" s="204"/>
      <c r="RUY663" s="204"/>
      <c r="RUZ663" s="204"/>
      <c r="RVA663" s="204"/>
      <c r="RVB663" s="204"/>
      <c r="RVC663" s="204"/>
      <c r="RVD663" s="204"/>
      <c r="RVE663" s="204"/>
      <c r="RVF663" s="204"/>
      <c r="RVG663" s="204"/>
      <c r="RVH663" s="204"/>
      <c r="RVI663" s="204"/>
      <c r="RVJ663" s="204"/>
      <c r="RVK663" s="204"/>
      <c r="RVL663" s="204"/>
      <c r="RVM663" s="204"/>
      <c r="RVN663" s="204"/>
      <c r="RVO663" s="204"/>
      <c r="RVP663" s="204"/>
      <c r="RVQ663" s="204"/>
      <c r="RVR663" s="204"/>
      <c r="RVS663" s="204"/>
      <c r="RVT663" s="204"/>
      <c r="RVU663" s="204"/>
      <c r="RVV663" s="204"/>
      <c r="RVW663" s="204"/>
      <c r="RVX663" s="204"/>
      <c r="RVY663" s="204"/>
      <c r="RVZ663" s="204"/>
      <c r="RWA663" s="204"/>
      <c r="RWB663" s="204"/>
      <c r="RWC663" s="204"/>
      <c r="RWD663" s="204"/>
      <c r="RWE663" s="204"/>
      <c r="RWF663" s="204"/>
      <c r="RWG663" s="204"/>
      <c r="RWH663" s="204"/>
      <c r="RWI663" s="204"/>
      <c r="RWJ663" s="204"/>
      <c r="RWK663" s="204"/>
      <c r="RWL663" s="204"/>
      <c r="RWM663" s="204"/>
      <c r="RWN663" s="204"/>
      <c r="RWO663" s="204"/>
      <c r="RWP663" s="204"/>
      <c r="RWQ663" s="204"/>
      <c r="RWR663" s="204"/>
      <c r="RWS663" s="204"/>
      <c r="RWT663" s="204"/>
      <c r="RWU663" s="204"/>
      <c r="RWV663" s="204"/>
      <c r="RWW663" s="204"/>
      <c r="RWX663" s="204"/>
      <c r="RWY663" s="204"/>
      <c r="RWZ663" s="204"/>
      <c r="RXA663" s="204"/>
      <c r="RXB663" s="204"/>
      <c r="RXC663" s="204"/>
      <c r="RXD663" s="204"/>
      <c r="RXE663" s="204"/>
      <c r="RXF663" s="204"/>
      <c r="RXG663" s="204"/>
      <c r="RXH663" s="204"/>
      <c r="RXI663" s="204"/>
      <c r="RXJ663" s="204"/>
      <c r="RXK663" s="204"/>
      <c r="RXL663" s="204"/>
      <c r="RXM663" s="204"/>
      <c r="RXN663" s="204"/>
      <c r="RXO663" s="204"/>
      <c r="RXP663" s="204"/>
      <c r="RXQ663" s="204"/>
      <c r="RXR663" s="204"/>
      <c r="RXS663" s="204"/>
      <c r="RXT663" s="204"/>
      <c r="RXU663" s="204"/>
      <c r="RXV663" s="204"/>
      <c r="RXW663" s="204"/>
      <c r="RXX663" s="204"/>
      <c r="RXY663" s="204"/>
      <c r="RXZ663" s="204"/>
      <c r="RYA663" s="204"/>
      <c r="RYB663" s="204"/>
      <c r="RYC663" s="204"/>
      <c r="RYD663" s="204"/>
      <c r="RYE663" s="204"/>
      <c r="RYF663" s="204"/>
      <c r="RYG663" s="204"/>
      <c r="RYH663" s="204"/>
      <c r="RYI663" s="204"/>
      <c r="RYJ663" s="204"/>
      <c r="RYK663" s="204"/>
      <c r="RYL663" s="204"/>
      <c r="RYM663" s="204"/>
      <c r="RYN663" s="204"/>
      <c r="RYO663" s="204"/>
      <c r="RYP663" s="204"/>
      <c r="RYQ663" s="204"/>
      <c r="RYR663" s="204"/>
      <c r="RYS663" s="204"/>
      <c r="RYT663" s="204"/>
      <c r="RYU663" s="204"/>
      <c r="RYV663" s="204"/>
      <c r="RYW663" s="204"/>
      <c r="RYX663" s="204"/>
      <c r="RYY663" s="204"/>
      <c r="RYZ663" s="204"/>
      <c r="RZA663" s="204"/>
      <c r="RZB663" s="204"/>
      <c r="RZC663" s="204"/>
      <c r="RZD663" s="204"/>
      <c r="RZE663" s="204"/>
      <c r="RZF663" s="204"/>
      <c r="RZG663" s="204"/>
      <c r="RZH663" s="204"/>
      <c r="RZI663" s="204"/>
      <c r="RZJ663" s="204"/>
      <c r="RZK663" s="204"/>
      <c r="RZL663" s="204"/>
      <c r="RZM663" s="204"/>
      <c r="RZN663" s="204"/>
      <c r="RZO663" s="204"/>
      <c r="RZP663" s="204"/>
      <c r="RZQ663" s="204"/>
      <c r="RZR663" s="204"/>
      <c r="RZS663" s="204"/>
      <c r="RZT663" s="204"/>
      <c r="RZU663" s="204"/>
      <c r="RZV663" s="204"/>
      <c r="RZW663" s="204"/>
      <c r="RZX663" s="204"/>
      <c r="RZY663" s="204"/>
      <c r="RZZ663" s="204"/>
      <c r="SAA663" s="204"/>
      <c r="SAB663" s="204"/>
      <c r="SAC663" s="204"/>
      <c r="SAD663" s="204"/>
      <c r="SAE663" s="204"/>
      <c r="SAF663" s="204"/>
      <c r="SAG663" s="204"/>
      <c r="SAH663" s="204"/>
      <c r="SAI663" s="204"/>
      <c r="SAJ663" s="204"/>
      <c r="SAK663" s="204"/>
      <c r="SAL663" s="204"/>
      <c r="SAM663" s="204"/>
      <c r="SAN663" s="204"/>
      <c r="SAO663" s="204"/>
      <c r="SAP663" s="204"/>
      <c r="SAQ663" s="204"/>
      <c r="SAR663" s="204"/>
      <c r="SAS663" s="204"/>
      <c r="SAT663" s="204"/>
      <c r="SAU663" s="204"/>
      <c r="SAV663" s="204"/>
      <c r="SAW663" s="204"/>
      <c r="SAX663" s="204"/>
      <c r="SAY663" s="204"/>
      <c r="SAZ663" s="204"/>
      <c r="SBA663" s="204"/>
      <c r="SBB663" s="204"/>
      <c r="SBC663" s="204"/>
      <c r="SBD663" s="204"/>
      <c r="SBE663" s="204"/>
      <c r="SBF663" s="204"/>
      <c r="SBG663" s="204"/>
      <c r="SBH663" s="204"/>
      <c r="SBI663" s="204"/>
      <c r="SBJ663" s="204"/>
      <c r="SBK663" s="204"/>
      <c r="SBL663" s="204"/>
      <c r="SBM663" s="204"/>
      <c r="SBN663" s="204"/>
      <c r="SBO663" s="204"/>
      <c r="SBP663" s="204"/>
      <c r="SBQ663" s="204"/>
      <c r="SBR663" s="204"/>
      <c r="SBS663" s="204"/>
      <c r="SBT663" s="204"/>
      <c r="SBU663" s="204"/>
      <c r="SBV663" s="204"/>
      <c r="SBW663" s="204"/>
      <c r="SBX663" s="204"/>
      <c r="SBY663" s="204"/>
      <c r="SBZ663" s="204"/>
      <c r="SCA663" s="204"/>
      <c r="SCB663" s="204"/>
      <c r="SCC663" s="204"/>
      <c r="SCD663" s="204"/>
      <c r="SCE663" s="204"/>
      <c r="SCF663" s="204"/>
      <c r="SCG663" s="204"/>
      <c r="SCH663" s="204"/>
      <c r="SCI663" s="204"/>
      <c r="SCJ663" s="204"/>
      <c r="SCK663" s="204"/>
      <c r="SCL663" s="204"/>
      <c r="SCM663" s="204"/>
      <c r="SCN663" s="204"/>
      <c r="SCO663" s="204"/>
      <c r="SCP663" s="204"/>
      <c r="SCQ663" s="204"/>
      <c r="SCR663" s="204"/>
      <c r="SCS663" s="204"/>
      <c r="SCT663" s="204"/>
      <c r="SCU663" s="204"/>
      <c r="SCV663" s="204"/>
      <c r="SCW663" s="204"/>
      <c r="SCX663" s="204"/>
      <c r="SCY663" s="204"/>
      <c r="SCZ663" s="204"/>
      <c r="SDA663" s="204"/>
      <c r="SDB663" s="204"/>
      <c r="SDC663" s="204"/>
      <c r="SDD663" s="204"/>
      <c r="SDE663" s="204"/>
      <c r="SDF663" s="204"/>
      <c r="SDG663" s="204"/>
      <c r="SDH663" s="204"/>
      <c r="SDI663" s="204"/>
      <c r="SDJ663" s="204"/>
      <c r="SDK663" s="204"/>
      <c r="SDL663" s="204"/>
      <c r="SDM663" s="204"/>
      <c r="SDN663" s="204"/>
      <c r="SDO663" s="204"/>
      <c r="SDP663" s="204"/>
      <c r="SDQ663" s="204"/>
      <c r="SDR663" s="204"/>
      <c r="SDS663" s="204"/>
      <c r="SDT663" s="204"/>
      <c r="SDU663" s="204"/>
      <c r="SDV663" s="204"/>
      <c r="SDW663" s="204"/>
      <c r="SDX663" s="204"/>
      <c r="SDY663" s="204"/>
      <c r="SDZ663" s="204"/>
      <c r="SEA663" s="204"/>
      <c r="SEB663" s="204"/>
      <c r="SEC663" s="204"/>
      <c r="SED663" s="204"/>
      <c r="SEE663" s="204"/>
      <c r="SEF663" s="204"/>
      <c r="SEG663" s="204"/>
      <c r="SEH663" s="204"/>
      <c r="SEI663" s="204"/>
      <c r="SEJ663" s="204"/>
      <c r="SEK663" s="204"/>
      <c r="SEL663" s="204"/>
      <c r="SEM663" s="204"/>
      <c r="SEN663" s="204"/>
      <c r="SEO663" s="204"/>
      <c r="SEP663" s="204"/>
      <c r="SEQ663" s="204"/>
      <c r="SER663" s="204"/>
      <c r="SES663" s="204"/>
      <c r="SET663" s="204"/>
      <c r="SEU663" s="204"/>
      <c r="SEV663" s="204"/>
      <c r="SEW663" s="204"/>
      <c r="SEX663" s="204"/>
      <c r="SEY663" s="204"/>
      <c r="SEZ663" s="204"/>
      <c r="SFA663" s="204"/>
      <c r="SFB663" s="204"/>
      <c r="SFC663" s="204"/>
      <c r="SFD663" s="204"/>
      <c r="SFE663" s="204"/>
      <c r="SFF663" s="204"/>
      <c r="SFG663" s="204"/>
      <c r="SFH663" s="204"/>
      <c r="SFI663" s="204"/>
      <c r="SFJ663" s="204"/>
      <c r="SFK663" s="204"/>
      <c r="SFL663" s="204"/>
      <c r="SFM663" s="204"/>
      <c r="SFN663" s="204"/>
      <c r="SFO663" s="204"/>
      <c r="SFP663" s="204"/>
      <c r="SFQ663" s="204"/>
      <c r="SFR663" s="204"/>
      <c r="SFS663" s="204"/>
      <c r="SFT663" s="204"/>
      <c r="SFU663" s="204"/>
      <c r="SFV663" s="204"/>
      <c r="SFW663" s="204"/>
      <c r="SFX663" s="204"/>
      <c r="SFY663" s="204"/>
      <c r="SFZ663" s="204"/>
      <c r="SGA663" s="204"/>
      <c r="SGB663" s="204"/>
      <c r="SGC663" s="204"/>
      <c r="SGD663" s="204"/>
      <c r="SGE663" s="204"/>
      <c r="SGF663" s="204"/>
      <c r="SGG663" s="204"/>
      <c r="SGH663" s="204"/>
      <c r="SGI663" s="204"/>
      <c r="SGJ663" s="204"/>
      <c r="SGK663" s="204"/>
      <c r="SGL663" s="204"/>
      <c r="SGM663" s="204"/>
      <c r="SGN663" s="204"/>
      <c r="SGO663" s="204"/>
      <c r="SGP663" s="204"/>
      <c r="SGQ663" s="204"/>
      <c r="SGR663" s="204"/>
      <c r="SGS663" s="204"/>
      <c r="SGT663" s="204"/>
      <c r="SGU663" s="204"/>
      <c r="SGV663" s="204"/>
      <c r="SGW663" s="204"/>
      <c r="SGX663" s="204"/>
      <c r="SGY663" s="204"/>
      <c r="SGZ663" s="204"/>
      <c r="SHA663" s="204"/>
      <c r="SHB663" s="204"/>
      <c r="SHC663" s="204"/>
      <c r="SHD663" s="204"/>
      <c r="SHE663" s="204"/>
      <c r="SHF663" s="204"/>
      <c r="SHG663" s="204"/>
      <c r="SHH663" s="204"/>
      <c r="SHI663" s="204"/>
      <c r="SHJ663" s="204"/>
      <c r="SHK663" s="204"/>
      <c r="SHL663" s="204"/>
      <c r="SHM663" s="204"/>
      <c r="SHN663" s="204"/>
      <c r="SHO663" s="204"/>
      <c r="SHP663" s="204"/>
      <c r="SHQ663" s="204"/>
      <c r="SHR663" s="204"/>
      <c r="SHS663" s="204"/>
      <c r="SHT663" s="204"/>
      <c r="SHU663" s="204"/>
      <c r="SHV663" s="204"/>
      <c r="SHW663" s="204"/>
      <c r="SHX663" s="204"/>
      <c r="SHY663" s="204"/>
      <c r="SHZ663" s="204"/>
      <c r="SIA663" s="204"/>
      <c r="SIB663" s="204"/>
      <c r="SIC663" s="204"/>
      <c r="SID663" s="204"/>
      <c r="SIE663" s="204"/>
      <c r="SIF663" s="204"/>
      <c r="SIG663" s="204"/>
      <c r="SIH663" s="204"/>
      <c r="SII663" s="204"/>
      <c r="SIJ663" s="204"/>
      <c r="SIK663" s="204"/>
      <c r="SIL663" s="204"/>
      <c r="SIM663" s="204"/>
      <c r="SIN663" s="204"/>
      <c r="SIO663" s="204"/>
      <c r="SIP663" s="204"/>
      <c r="SIQ663" s="204"/>
      <c r="SIR663" s="204"/>
      <c r="SIS663" s="204"/>
      <c r="SIT663" s="204"/>
      <c r="SIU663" s="204"/>
      <c r="SIV663" s="204"/>
      <c r="SIW663" s="204"/>
      <c r="SIX663" s="204"/>
      <c r="SIY663" s="204"/>
      <c r="SIZ663" s="204"/>
      <c r="SJA663" s="204"/>
      <c r="SJB663" s="204"/>
      <c r="SJC663" s="204"/>
      <c r="SJD663" s="204"/>
      <c r="SJE663" s="204"/>
      <c r="SJF663" s="204"/>
      <c r="SJG663" s="204"/>
      <c r="SJH663" s="204"/>
      <c r="SJI663" s="204"/>
      <c r="SJJ663" s="204"/>
      <c r="SJK663" s="204"/>
      <c r="SJL663" s="204"/>
      <c r="SJM663" s="204"/>
      <c r="SJN663" s="204"/>
      <c r="SJO663" s="204"/>
      <c r="SJP663" s="204"/>
      <c r="SJQ663" s="204"/>
      <c r="SJR663" s="204"/>
      <c r="SJS663" s="204"/>
      <c r="SJT663" s="204"/>
      <c r="SJU663" s="204"/>
      <c r="SJV663" s="204"/>
      <c r="SJW663" s="204"/>
      <c r="SJX663" s="204"/>
      <c r="SJY663" s="204"/>
      <c r="SJZ663" s="204"/>
      <c r="SKA663" s="204"/>
      <c r="SKB663" s="204"/>
      <c r="SKC663" s="204"/>
      <c r="SKD663" s="204"/>
      <c r="SKE663" s="204"/>
      <c r="SKF663" s="204"/>
      <c r="SKG663" s="204"/>
      <c r="SKH663" s="204"/>
      <c r="SKI663" s="204"/>
      <c r="SKJ663" s="204"/>
      <c r="SKK663" s="204"/>
      <c r="SKL663" s="204"/>
      <c r="SKM663" s="204"/>
      <c r="SKN663" s="204"/>
      <c r="SKO663" s="204"/>
      <c r="SKP663" s="204"/>
      <c r="SKQ663" s="204"/>
      <c r="SKR663" s="204"/>
      <c r="SKS663" s="204"/>
      <c r="SKT663" s="204"/>
      <c r="SKU663" s="204"/>
      <c r="SKV663" s="204"/>
      <c r="SKW663" s="204"/>
      <c r="SKX663" s="204"/>
      <c r="SKY663" s="204"/>
      <c r="SKZ663" s="204"/>
      <c r="SLA663" s="204"/>
      <c r="SLB663" s="204"/>
      <c r="SLC663" s="204"/>
      <c r="SLD663" s="204"/>
      <c r="SLE663" s="204"/>
      <c r="SLF663" s="204"/>
      <c r="SLG663" s="204"/>
      <c r="SLH663" s="204"/>
      <c r="SLI663" s="204"/>
      <c r="SLJ663" s="204"/>
      <c r="SLK663" s="204"/>
      <c r="SLL663" s="204"/>
      <c r="SLM663" s="204"/>
      <c r="SLN663" s="204"/>
      <c r="SLO663" s="204"/>
      <c r="SLP663" s="204"/>
      <c r="SLQ663" s="204"/>
      <c r="SLR663" s="204"/>
      <c r="SLS663" s="204"/>
      <c r="SLT663" s="204"/>
      <c r="SLU663" s="204"/>
      <c r="SLV663" s="204"/>
      <c r="SLW663" s="204"/>
      <c r="SLX663" s="204"/>
      <c r="SLY663" s="204"/>
      <c r="SLZ663" s="204"/>
      <c r="SMA663" s="204"/>
      <c r="SMB663" s="204"/>
      <c r="SMC663" s="204"/>
      <c r="SMD663" s="204"/>
      <c r="SME663" s="204"/>
      <c r="SMF663" s="204"/>
      <c r="SMG663" s="204"/>
      <c r="SMH663" s="204"/>
      <c r="SMI663" s="204"/>
      <c r="SMJ663" s="204"/>
      <c r="SMK663" s="204"/>
      <c r="SML663" s="204"/>
      <c r="SMM663" s="204"/>
      <c r="SMN663" s="204"/>
      <c r="SMO663" s="204"/>
      <c r="SMP663" s="204"/>
      <c r="SMQ663" s="204"/>
      <c r="SMR663" s="204"/>
      <c r="SMS663" s="204"/>
      <c r="SMT663" s="204"/>
      <c r="SMU663" s="204"/>
      <c r="SMV663" s="204"/>
      <c r="SMW663" s="204"/>
      <c r="SMX663" s="204"/>
      <c r="SMY663" s="204"/>
      <c r="SMZ663" s="204"/>
      <c r="SNA663" s="204"/>
      <c r="SNB663" s="204"/>
      <c r="SNC663" s="204"/>
      <c r="SND663" s="204"/>
      <c r="SNE663" s="204"/>
      <c r="SNF663" s="204"/>
      <c r="SNG663" s="204"/>
      <c r="SNH663" s="204"/>
      <c r="SNI663" s="204"/>
      <c r="SNJ663" s="204"/>
      <c r="SNK663" s="204"/>
      <c r="SNL663" s="204"/>
      <c r="SNM663" s="204"/>
      <c r="SNN663" s="204"/>
      <c r="SNO663" s="204"/>
      <c r="SNP663" s="204"/>
      <c r="SNQ663" s="204"/>
      <c r="SNR663" s="204"/>
      <c r="SNS663" s="204"/>
      <c r="SNT663" s="204"/>
      <c r="SNU663" s="204"/>
      <c r="SNV663" s="204"/>
      <c r="SNW663" s="204"/>
      <c r="SNX663" s="204"/>
      <c r="SNY663" s="204"/>
      <c r="SNZ663" s="204"/>
      <c r="SOA663" s="204"/>
      <c r="SOB663" s="204"/>
      <c r="SOC663" s="204"/>
      <c r="SOD663" s="204"/>
      <c r="SOE663" s="204"/>
      <c r="SOF663" s="204"/>
      <c r="SOG663" s="204"/>
      <c r="SOH663" s="204"/>
      <c r="SOI663" s="204"/>
      <c r="SOJ663" s="204"/>
      <c r="SOK663" s="204"/>
      <c r="SOL663" s="204"/>
      <c r="SOM663" s="204"/>
      <c r="SON663" s="204"/>
      <c r="SOO663" s="204"/>
      <c r="SOP663" s="204"/>
      <c r="SOQ663" s="204"/>
      <c r="SOR663" s="204"/>
      <c r="SOS663" s="204"/>
      <c r="SOT663" s="204"/>
      <c r="SOU663" s="204"/>
      <c r="SOV663" s="204"/>
      <c r="SOW663" s="204"/>
      <c r="SOX663" s="204"/>
      <c r="SOY663" s="204"/>
      <c r="SOZ663" s="204"/>
      <c r="SPA663" s="204"/>
      <c r="SPB663" s="204"/>
      <c r="SPC663" s="204"/>
      <c r="SPD663" s="204"/>
      <c r="SPE663" s="204"/>
      <c r="SPF663" s="204"/>
      <c r="SPG663" s="204"/>
      <c r="SPH663" s="204"/>
      <c r="SPI663" s="204"/>
      <c r="SPJ663" s="204"/>
      <c r="SPK663" s="204"/>
      <c r="SPL663" s="204"/>
      <c r="SPM663" s="204"/>
      <c r="SPN663" s="204"/>
      <c r="SPO663" s="204"/>
      <c r="SPP663" s="204"/>
      <c r="SPQ663" s="204"/>
      <c r="SPR663" s="204"/>
      <c r="SPS663" s="204"/>
      <c r="SPT663" s="204"/>
      <c r="SPU663" s="204"/>
      <c r="SPV663" s="204"/>
      <c r="SPW663" s="204"/>
      <c r="SPX663" s="204"/>
      <c r="SPY663" s="204"/>
      <c r="SPZ663" s="204"/>
      <c r="SQA663" s="204"/>
      <c r="SQB663" s="204"/>
      <c r="SQC663" s="204"/>
      <c r="SQD663" s="204"/>
      <c r="SQE663" s="204"/>
      <c r="SQF663" s="204"/>
      <c r="SQG663" s="204"/>
      <c r="SQH663" s="204"/>
      <c r="SQI663" s="204"/>
      <c r="SQJ663" s="204"/>
      <c r="SQK663" s="204"/>
      <c r="SQL663" s="204"/>
      <c r="SQM663" s="204"/>
      <c r="SQN663" s="204"/>
      <c r="SQO663" s="204"/>
      <c r="SQP663" s="204"/>
      <c r="SQQ663" s="204"/>
      <c r="SQR663" s="204"/>
      <c r="SQS663" s="204"/>
      <c r="SQT663" s="204"/>
      <c r="SQU663" s="204"/>
      <c r="SQV663" s="204"/>
      <c r="SQW663" s="204"/>
      <c r="SQX663" s="204"/>
      <c r="SQY663" s="204"/>
      <c r="SQZ663" s="204"/>
      <c r="SRA663" s="204"/>
      <c r="SRB663" s="204"/>
      <c r="SRC663" s="204"/>
      <c r="SRD663" s="204"/>
      <c r="SRE663" s="204"/>
      <c r="SRF663" s="204"/>
      <c r="SRG663" s="204"/>
      <c r="SRH663" s="204"/>
      <c r="SRI663" s="204"/>
      <c r="SRJ663" s="204"/>
      <c r="SRK663" s="204"/>
      <c r="SRL663" s="204"/>
      <c r="SRM663" s="204"/>
      <c r="SRN663" s="204"/>
      <c r="SRO663" s="204"/>
      <c r="SRP663" s="204"/>
      <c r="SRQ663" s="204"/>
      <c r="SRR663" s="204"/>
      <c r="SRS663" s="204"/>
      <c r="SRT663" s="204"/>
      <c r="SRU663" s="204"/>
      <c r="SRV663" s="204"/>
      <c r="SRW663" s="204"/>
      <c r="SRX663" s="204"/>
      <c r="SRY663" s="204"/>
      <c r="SRZ663" s="204"/>
      <c r="SSA663" s="204"/>
      <c r="SSB663" s="204"/>
      <c r="SSC663" s="204"/>
      <c r="SSD663" s="204"/>
      <c r="SSE663" s="204"/>
      <c r="SSF663" s="204"/>
      <c r="SSG663" s="204"/>
      <c r="SSH663" s="204"/>
      <c r="SSI663" s="204"/>
      <c r="SSJ663" s="204"/>
      <c r="SSK663" s="204"/>
      <c r="SSL663" s="204"/>
      <c r="SSM663" s="204"/>
      <c r="SSN663" s="204"/>
      <c r="SSO663" s="204"/>
      <c r="SSP663" s="204"/>
      <c r="SSQ663" s="204"/>
      <c r="SSR663" s="204"/>
      <c r="SSS663" s="204"/>
      <c r="SST663" s="204"/>
      <c r="SSU663" s="204"/>
      <c r="SSV663" s="204"/>
      <c r="SSW663" s="204"/>
      <c r="SSX663" s="204"/>
      <c r="SSY663" s="204"/>
      <c r="SSZ663" s="204"/>
      <c r="STA663" s="204"/>
      <c r="STB663" s="204"/>
      <c r="STC663" s="204"/>
      <c r="STD663" s="204"/>
      <c r="STE663" s="204"/>
      <c r="STF663" s="204"/>
      <c r="STG663" s="204"/>
      <c r="STH663" s="204"/>
      <c r="STI663" s="204"/>
      <c r="STJ663" s="204"/>
      <c r="STK663" s="204"/>
      <c r="STL663" s="204"/>
      <c r="STM663" s="204"/>
      <c r="STN663" s="204"/>
      <c r="STO663" s="204"/>
      <c r="STP663" s="204"/>
      <c r="STQ663" s="204"/>
      <c r="STR663" s="204"/>
      <c r="STS663" s="204"/>
      <c r="STT663" s="204"/>
      <c r="STU663" s="204"/>
      <c r="STV663" s="204"/>
      <c r="STW663" s="204"/>
      <c r="STX663" s="204"/>
      <c r="STY663" s="204"/>
      <c r="STZ663" s="204"/>
      <c r="SUA663" s="204"/>
      <c r="SUB663" s="204"/>
      <c r="SUC663" s="204"/>
      <c r="SUD663" s="204"/>
      <c r="SUE663" s="204"/>
      <c r="SUF663" s="204"/>
      <c r="SUG663" s="204"/>
      <c r="SUH663" s="204"/>
      <c r="SUI663" s="204"/>
      <c r="SUJ663" s="204"/>
      <c r="SUK663" s="204"/>
      <c r="SUL663" s="204"/>
      <c r="SUM663" s="204"/>
      <c r="SUN663" s="204"/>
      <c r="SUO663" s="204"/>
      <c r="SUP663" s="204"/>
      <c r="SUQ663" s="204"/>
      <c r="SUR663" s="204"/>
      <c r="SUS663" s="204"/>
      <c r="SUT663" s="204"/>
      <c r="SUU663" s="204"/>
      <c r="SUV663" s="204"/>
      <c r="SUW663" s="204"/>
      <c r="SUX663" s="204"/>
      <c r="SUY663" s="204"/>
      <c r="SUZ663" s="204"/>
      <c r="SVA663" s="204"/>
      <c r="SVB663" s="204"/>
      <c r="SVC663" s="204"/>
      <c r="SVD663" s="204"/>
      <c r="SVE663" s="204"/>
      <c r="SVF663" s="204"/>
      <c r="SVG663" s="204"/>
      <c r="SVH663" s="204"/>
      <c r="SVI663" s="204"/>
      <c r="SVJ663" s="204"/>
      <c r="SVK663" s="204"/>
      <c r="SVL663" s="204"/>
      <c r="SVM663" s="204"/>
      <c r="SVN663" s="204"/>
      <c r="SVO663" s="204"/>
      <c r="SVP663" s="204"/>
      <c r="SVQ663" s="204"/>
      <c r="SVR663" s="204"/>
      <c r="SVS663" s="204"/>
      <c r="SVT663" s="204"/>
      <c r="SVU663" s="204"/>
      <c r="SVV663" s="204"/>
      <c r="SVW663" s="204"/>
      <c r="SVX663" s="204"/>
      <c r="SVY663" s="204"/>
      <c r="SVZ663" s="204"/>
      <c r="SWA663" s="204"/>
      <c r="SWB663" s="204"/>
      <c r="SWC663" s="204"/>
      <c r="SWD663" s="204"/>
      <c r="SWE663" s="204"/>
      <c r="SWF663" s="204"/>
      <c r="SWG663" s="204"/>
      <c r="SWH663" s="204"/>
      <c r="SWI663" s="204"/>
      <c r="SWJ663" s="204"/>
      <c r="SWK663" s="204"/>
      <c r="SWL663" s="204"/>
      <c r="SWM663" s="204"/>
      <c r="SWN663" s="204"/>
      <c r="SWO663" s="204"/>
      <c r="SWP663" s="204"/>
      <c r="SWQ663" s="204"/>
      <c r="SWR663" s="204"/>
      <c r="SWS663" s="204"/>
      <c r="SWT663" s="204"/>
      <c r="SWU663" s="204"/>
      <c r="SWV663" s="204"/>
      <c r="SWW663" s="204"/>
      <c r="SWX663" s="204"/>
      <c r="SWY663" s="204"/>
      <c r="SWZ663" s="204"/>
      <c r="SXA663" s="204"/>
      <c r="SXB663" s="204"/>
      <c r="SXC663" s="204"/>
      <c r="SXD663" s="204"/>
      <c r="SXE663" s="204"/>
      <c r="SXF663" s="204"/>
      <c r="SXG663" s="204"/>
      <c r="SXH663" s="204"/>
      <c r="SXI663" s="204"/>
      <c r="SXJ663" s="204"/>
      <c r="SXK663" s="204"/>
      <c r="SXL663" s="204"/>
      <c r="SXM663" s="204"/>
      <c r="SXN663" s="204"/>
      <c r="SXO663" s="204"/>
      <c r="SXP663" s="204"/>
      <c r="SXQ663" s="204"/>
      <c r="SXR663" s="204"/>
      <c r="SXS663" s="204"/>
      <c r="SXT663" s="204"/>
      <c r="SXU663" s="204"/>
      <c r="SXV663" s="204"/>
      <c r="SXW663" s="204"/>
      <c r="SXX663" s="204"/>
      <c r="SXY663" s="204"/>
      <c r="SXZ663" s="204"/>
      <c r="SYA663" s="204"/>
      <c r="SYB663" s="204"/>
      <c r="SYC663" s="204"/>
      <c r="SYD663" s="204"/>
      <c r="SYE663" s="204"/>
      <c r="SYF663" s="204"/>
      <c r="SYG663" s="204"/>
      <c r="SYH663" s="204"/>
      <c r="SYI663" s="204"/>
      <c r="SYJ663" s="204"/>
      <c r="SYK663" s="204"/>
      <c r="SYL663" s="204"/>
      <c r="SYM663" s="204"/>
      <c r="SYN663" s="204"/>
      <c r="SYO663" s="204"/>
      <c r="SYP663" s="204"/>
      <c r="SYQ663" s="204"/>
      <c r="SYR663" s="204"/>
      <c r="SYS663" s="204"/>
      <c r="SYT663" s="204"/>
      <c r="SYU663" s="204"/>
      <c r="SYV663" s="204"/>
      <c r="SYW663" s="204"/>
      <c r="SYX663" s="204"/>
      <c r="SYY663" s="204"/>
      <c r="SYZ663" s="204"/>
      <c r="SZA663" s="204"/>
      <c r="SZB663" s="204"/>
      <c r="SZC663" s="204"/>
      <c r="SZD663" s="204"/>
      <c r="SZE663" s="204"/>
      <c r="SZF663" s="204"/>
      <c r="SZG663" s="204"/>
      <c r="SZH663" s="204"/>
      <c r="SZI663" s="204"/>
      <c r="SZJ663" s="204"/>
      <c r="SZK663" s="204"/>
      <c r="SZL663" s="204"/>
      <c r="SZM663" s="204"/>
      <c r="SZN663" s="204"/>
      <c r="SZO663" s="204"/>
      <c r="SZP663" s="204"/>
      <c r="SZQ663" s="204"/>
      <c r="SZR663" s="204"/>
      <c r="SZS663" s="204"/>
      <c r="SZT663" s="204"/>
      <c r="SZU663" s="204"/>
      <c r="SZV663" s="204"/>
      <c r="SZW663" s="204"/>
      <c r="SZX663" s="204"/>
      <c r="SZY663" s="204"/>
      <c r="SZZ663" s="204"/>
      <c r="TAA663" s="204"/>
      <c r="TAB663" s="204"/>
      <c r="TAC663" s="204"/>
      <c r="TAD663" s="204"/>
      <c r="TAE663" s="204"/>
      <c r="TAF663" s="204"/>
      <c r="TAG663" s="204"/>
      <c r="TAH663" s="204"/>
      <c r="TAI663" s="204"/>
      <c r="TAJ663" s="204"/>
      <c r="TAK663" s="204"/>
      <c r="TAL663" s="204"/>
      <c r="TAM663" s="204"/>
      <c r="TAN663" s="204"/>
      <c r="TAO663" s="204"/>
      <c r="TAP663" s="204"/>
      <c r="TAQ663" s="204"/>
      <c r="TAR663" s="204"/>
      <c r="TAS663" s="204"/>
      <c r="TAT663" s="204"/>
      <c r="TAU663" s="204"/>
      <c r="TAV663" s="204"/>
      <c r="TAW663" s="204"/>
      <c r="TAX663" s="204"/>
      <c r="TAY663" s="204"/>
      <c r="TAZ663" s="204"/>
      <c r="TBA663" s="204"/>
      <c r="TBB663" s="204"/>
      <c r="TBC663" s="204"/>
      <c r="TBD663" s="204"/>
      <c r="TBE663" s="204"/>
      <c r="TBF663" s="204"/>
      <c r="TBG663" s="204"/>
      <c r="TBH663" s="204"/>
      <c r="TBI663" s="204"/>
      <c r="TBJ663" s="204"/>
      <c r="TBK663" s="204"/>
      <c r="TBL663" s="204"/>
      <c r="TBM663" s="204"/>
      <c r="TBN663" s="204"/>
      <c r="TBO663" s="204"/>
      <c r="TBP663" s="204"/>
      <c r="TBQ663" s="204"/>
      <c r="TBR663" s="204"/>
      <c r="TBS663" s="204"/>
      <c r="TBT663" s="204"/>
      <c r="TBU663" s="204"/>
      <c r="TBV663" s="204"/>
      <c r="TBW663" s="204"/>
      <c r="TBX663" s="204"/>
      <c r="TBY663" s="204"/>
      <c r="TBZ663" s="204"/>
      <c r="TCA663" s="204"/>
      <c r="TCB663" s="204"/>
      <c r="TCC663" s="204"/>
      <c r="TCD663" s="204"/>
      <c r="TCE663" s="204"/>
      <c r="TCF663" s="204"/>
      <c r="TCG663" s="204"/>
      <c r="TCH663" s="204"/>
      <c r="TCI663" s="204"/>
      <c r="TCJ663" s="204"/>
      <c r="TCK663" s="204"/>
      <c r="TCL663" s="204"/>
      <c r="TCM663" s="204"/>
      <c r="TCN663" s="204"/>
      <c r="TCO663" s="204"/>
      <c r="TCP663" s="204"/>
      <c r="TCQ663" s="204"/>
      <c r="TCR663" s="204"/>
      <c r="TCS663" s="204"/>
      <c r="TCT663" s="204"/>
      <c r="TCU663" s="204"/>
      <c r="TCV663" s="204"/>
      <c r="TCW663" s="204"/>
      <c r="TCX663" s="204"/>
      <c r="TCY663" s="204"/>
      <c r="TCZ663" s="204"/>
      <c r="TDA663" s="204"/>
      <c r="TDB663" s="204"/>
      <c r="TDC663" s="204"/>
      <c r="TDD663" s="204"/>
      <c r="TDE663" s="204"/>
      <c r="TDF663" s="204"/>
      <c r="TDG663" s="204"/>
      <c r="TDH663" s="204"/>
      <c r="TDI663" s="204"/>
      <c r="TDJ663" s="204"/>
      <c r="TDK663" s="204"/>
      <c r="TDL663" s="204"/>
      <c r="TDM663" s="204"/>
      <c r="TDN663" s="204"/>
      <c r="TDO663" s="204"/>
      <c r="TDP663" s="204"/>
      <c r="TDQ663" s="204"/>
      <c r="TDR663" s="204"/>
      <c r="TDS663" s="204"/>
      <c r="TDT663" s="204"/>
      <c r="TDU663" s="204"/>
      <c r="TDV663" s="204"/>
      <c r="TDW663" s="204"/>
      <c r="TDX663" s="204"/>
      <c r="TDY663" s="204"/>
      <c r="TDZ663" s="204"/>
      <c r="TEA663" s="204"/>
      <c r="TEB663" s="204"/>
      <c r="TEC663" s="204"/>
      <c r="TED663" s="204"/>
      <c r="TEE663" s="204"/>
      <c r="TEF663" s="204"/>
      <c r="TEG663" s="204"/>
      <c r="TEH663" s="204"/>
      <c r="TEI663" s="204"/>
      <c r="TEJ663" s="204"/>
      <c r="TEK663" s="204"/>
      <c r="TEL663" s="204"/>
      <c r="TEM663" s="204"/>
      <c r="TEN663" s="204"/>
      <c r="TEO663" s="204"/>
      <c r="TEP663" s="204"/>
      <c r="TEQ663" s="204"/>
      <c r="TER663" s="204"/>
      <c r="TES663" s="204"/>
      <c r="TET663" s="204"/>
      <c r="TEU663" s="204"/>
      <c r="TEV663" s="204"/>
      <c r="TEW663" s="204"/>
      <c r="TEX663" s="204"/>
      <c r="TEY663" s="204"/>
      <c r="TEZ663" s="204"/>
      <c r="TFA663" s="204"/>
      <c r="TFB663" s="204"/>
      <c r="TFC663" s="204"/>
      <c r="TFD663" s="204"/>
      <c r="TFE663" s="204"/>
      <c r="TFF663" s="204"/>
      <c r="TFG663" s="204"/>
      <c r="TFH663" s="204"/>
      <c r="TFI663" s="204"/>
      <c r="TFJ663" s="204"/>
      <c r="TFK663" s="204"/>
      <c r="TFL663" s="204"/>
      <c r="TFM663" s="204"/>
      <c r="TFN663" s="204"/>
      <c r="TFO663" s="204"/>
      <c r="TFP663" s="204"/>
      <c r="TFQ663" s="204"/>
      <c r="TFR663" s="204"/>
      <c r="TFS663" s="204"/>
      <c r="TFT663" s="204"/>
      <c r="TFU663" s="204"/>
      <c r="TFV663" s="204"/>
      <c r="TFW663" s="204"/>
      <c r="TFX663" s="204"/>
      <c r="TFY663" s="204"/>
      <c r="TFZ663" s="204"/>
      <c r="TGA663" s="204"/>
      <c r="TGB663" s="204"/>
      <c r="TGC663" s="204"/>
      <c r="TGD663" s="204"/>
      <c r="TGE663" s="204"/>
      <c r="TGF663" s="204"/>
      <c r="TGG663" s="204"/>
      <c r="TGH663" s="204"/>
      <c r="TGI663" s="204"/>
      <c r="TGJ663" s="204"/>
      <c r="TGK663" s="204"/>
      <c r="TGL663" s="204"/>
      <c r="TGM663" s="204"/>
      <c r="TGN663" s="204"/>
      <c r="TGO663" s="204"/>
      <c r="TGP663" s="204"/>
      <c r="TGQ663" s="204"/>
      <c r="TGR663" s="204"/>
      <c r="TGS663" s="204"/>
      <c r="TGT663" s="204"/>
      <c r="TGU663" s="204"/>
      <c r="TGV663" s="204"/>
      <c r="TGW663" s="204"/>
      <c r="TGX663" s="204"/>
      <c r="TGY663" s="204"/>
      <c r="TGZ663" s="204"/>
      <c r="THA663" s="204"/>
      <c r="THB663" s="204"/>
      <c r="THC663" s="204"/>
      <c r="THD663" s="204"/>
      <c r="THE663" s="204"/>
      <c r="THF663" s="204"/>
      <c r="THG663" s="204"/>
      <c r="THH663" s="204"/>
      <c r="THI663" s="204"/>
      <c r="THJ663" s="204"/>
      <c r="THK663" s="204"/>
      <c r="THL663" s="204"/>
      <c r="THM663" s="204"/>
      <c r="THN663" s="204"/>
      <c r="THO663" s="204"/>
      <c r="THP663" s="204"/>
      <c r="THQ663" s="204"/>
      <c r="THR663" s="204"/>
      <c r="THS663" s="204"/>
      <c r="THT663" s="204"/>
      <c r="THU663" s="204"/>
      <c r="THV663" s="204"/>
      <c r="THW663" s="204"/>
      <c r="THX663" s="204"/>
      <c r="THY663" s="204"/>
      <c r="THZ663" s="204"/>
      <c r="TIA663" s="204"/>
      <c r="TIB663" s="204"/>
      <c r="TIC663" s="204"/>
      <c r="TID663" s="204"/>
      <c r="TIE663" s="204"/>
      <c r="TIF663" s="204"/>
      <c r="TIG663" s="204"/>
      <c r="TIH663" s="204"/>
      <c r="TII663" s="204"/>
      <c r="TIJ663" s="204"/>
      <c r="TIK663" s="204"/>
      <c r="TIL663" s="204"/>
      <c r="TIM663" s="204"/>
      <c r="TIN663" s="204"/>
      <c r="TIO663" s="204"/>
      <c r="TIP663" s="204"/>
      <c r="TIQ663" s="204"/>
      <c r="TIR663" s="204"/>
      <c r="TIS663" s="204"/>
      <c r="TIT663" s="204"/>
      <c r="TIU663" s="204"/>
      <c r="TIV663" s="204"/>
      <c r="TIW663" s="204"/>
      <c r="TIX663" s="204"/>
      <c r="TIY663" s="204"/>
      <c r="TIZ663" s="204"/>
      <c r="TJA663" s="204"/>
      <c r="TJB663" s="204"/>
      <c r="TJC663" s="204"/>
      <c r="TJD663" s="204"/>
      <c r="TJE663" s="204"/>
      <c r="TJF663" s="204"/>
      <c r="TJG663" s="204"/>
      <c r="TJH663" s="204"/>
      <c r="TJI663" s="204"/>
      <c r="TJJ663" s="204"/>
      <c r="TJK663" s="204"/>
      <c r="TJL663" s="204"/>
      <c r="TJM663" s="204"/>
      <c r="TJN663" s="204"/>
      <c r="TJO663" s="204"/>
      <c r="TJP663" s="204"/>
      <c r="TJQ663" s="204"/>
      <c r="TJR663" s="204"/>
      <c r="TJS663" s="204"/>
      <c r="TJT663" s="204"/>
      <c r="TJU663" s="204"/>
      <c r="TJV663" s="204"/>
      <c r="TJW663" s="204"/>
      <c r="TJX663" s="204"/>
      <c r="TJY663" s="204"/>
      <c r="TJZ663" s="204"/>
      <c r="TKA663" s="204"/>
      <c r="TKB663" s="204"/>
      <c r="TKC663" s="204"/>
      <c r="TKD663" s="204"/>
      <c r="TKE663" s="204"/>
      <c r="TKF663" s="204"/>
      <c r="TKG663" s="204"/>
      <c r="TKH663" s="204"/>
      <c r="TKI663" s="204"/>
      <c r="TKJ663" s="204"/>
      <c r="TKK663" s="204"/>
      <c r="TKL663" s="204"/>
      <c r="TKM663" s="204"/>
      <c r="TKN663" s="204"/>
      <c r="TKO663" s="204"/>
      <c r="TKP663" s="204"/>
      <c r="TKQ663" s="204"/>
      <c r="TKR663" s="204"/>
      <c r="TKS663" s="204"/>
      <c r="TKT663" s="204"/>
      <c r="TKU663" s="204"/>
      <c r="TKV663" s="204"/>
      <c r="TKW663" s="204"/>
      <c r="TKX663" s="204"/>
      <c r="TKY663" s="204"/>
      <c r="TKZ663" s="204"/>
      <c r="TLA663" s="204"/>
      <c r="TLB663" s="204"/>
      <c r="TLC663" s="204"/>
      <c r="TLD663" s="204"/>
      <c r="TLE663" s="204"/>
      <c r="TLF663" s="204"/>
      <c r="TLG663" s="204"/>
      <c r="TLH663" s="204"/>
      <c r="TLI663" s="204"/>
      <c r="TLJ663" s="204"/>
      <c r="TLK663" s="204"/>
      <c r="TLL663" s="204"/>
      <c r="TLM663" s="204"/>
      <c r="TLN663" s="204"/>
      <c r="TLO663" s="204"/>
      <c r="TLP663" s="204"/>
      <c r="TLQ663" s="204"/>
      <c r="TLR663" s="204"/>
      <c r="TLS663" s="204"/>
      <c r="TLT663" s="204"/>
      <c r="TLU663" s="204"/>
      <c r="TLV663" s="204"/>
      <c r="TLW663" s="204"/>
      <c r="TLX663" s="204"/>
      <c r="TLY663" s="204"/>
      <c r="TLZ663" s="204"/>
      <c r="TMA663" s="204"/>
      <c r="TMB663" s="204"/>
      <c r="TMC663" s="204"/>
      <c r="TMD663" s="204"/>
      <c r="TME663" s="204"/>
      <c r="TMF663" s="204"/>
      <c r="TMG663" s="204"/>
      <c r="TMH663" s="204"/>
      <c r="TMI663" s="204"/>
      <c r="TMJ663" s="204"/>
      <c r="TMK663" s="204"/>
      <c r="TML663" s="204"/>
      <c r="TMM663" s="204"/>
      <c r="TMN663" s="204"/>
      <c r="TMO663" s="204"/>
      <c r="TMP663" s="204"/>
      <c r="TMQ663" s="204"/>
      <c r="TMR663" s="204"/>
      <c r="TMS663" s="204"/>
      <c r="TMT663" s="204"/>
      <c r="TMU663" s="204"/>
      <c r="TMV663" s="204"/>
      <c r="TMW663" s="204"/>
      <c r="TMX663" s="204"/>
      <c r="TMY663" s="204"/>
      <c r="TMZ663" s="204"/>
      <c r="TNA663" s="204"/>
      <c r="TNB663" s="204"/>
      <c r="TNC663" s="204"/>
      <c r="TND663" s="204"/>
      <c r="TNE663" s="204"/>
      <c r="TNF663" s="204"/>
      <c r="TNG663" s="204"/>
      <c r="TNH663" s="204"/>
      <c r="TNI663" s="204"/>
      <c r="TNJ663" s="204"/>
      <c r="TNK663" s="204"/>
      <c r="TNL663" s="204"/>
      <c r="TNM663" s="204"/>
      <c r="TNN663" s="204"/>
      <c r="TNO663" s="204"/>
      <c r="TNP663" s="204"/>
      <c r="TNQ663" s="204"/>
      <c r="TNR663" s="204"/>
      <c r="TNS663" s="204"/>
      <c r="TNT663" s="204"/>
      <c r="TNU663" s="204"/>
      <c r="TNV663" s="204"/>
      <c r="TNW663" s="204"/>
      <c r="TNX663" s="204"/>
      <c r="TNY663" s="204"/>
      <c r="TNZ663" s="204"/>
      <c r="TOA663" s="204"/>
      <c r="TOB663" s="204"/>
      <c r="TOC663" s="204"/>
      <c r="TOD663" s="204"/>
      <c r="TOE663" s="204"/>
      <c r="TOF663" s="204"/>
      <c r="TOG663" s="204"/>
      <c r="TOH663" s="204"/>
      <c r="TOI663" s="204"/>
      <c r="TOJ663" s="204"/>
      <c r="TOK663" s="204"/>
      <c r="TOL663" s="204"/>
      <c r="TOM663" s="204"/>
      <c r="TON663" s="204"/>
      <c r="TOO663" s="204"/>
      <c r="TOP663" s="204"/>
      <c r="TOQ663" s="204"/>
      <c r="TOR663" s="204"/>
      <c r="TOS663" s="204"/>
      <c r="TOT663" s="204"/>
      <c r="TOU663" s="204"/>
      <c r="TOV663" s="204"/>
      <c r="TOW663" s="204"/>
      <c r="TOX663" s="204"/>
      <c r="TOY663" s="204"/>
      <c r="TOZ663" s="204"/>
      <c r="TPA663" s="204"/>
      <c r="TPB663" s="204"/>
      <c r="TPC663" s="204"/>
      <c r="TPD663" s="204"/>
      <c r="TPE663" s="204"/>
      <c r="TPF663" s="204"/>
      <c r="TPG663" s="204"/>
      <c r="TPH663" s="204"/>
      <c r="TPI663" s="204"/>
      <c r="TPJ663" s="204"/>
      <c r="TPK663" s="204"/>
      <c r="TPL663" s="204"/>
      <c r="TPM663" s="204"/>
      <c r="TPN663" s="204"/>
      <c r="TPO663" s="204"/>
      <c r="TPP663" s="204"/>
      <c r="TPQ663" s="204"/>
      <c r="TPR663" s="204"/>
      <c r="TPS663" s="204"/>
      <c r="TPT663" s="204"/>
      <c r="TPU663" s="204"/>
      <c r="TPV663" s="204"/>
      <c r="TPW663" s="204"/>
      <c r="TPX663" s="204"/>
      <c r="TPY663" s="204"/>
      <c r="TPZ663" s="204"/>
      <c r="TQA663" s="204"/>
      <c r="TQB663" s="204"/>
      <c r="TQC663" s="204"/>
      <c r="TQD663" s="204"/>
      <c r="TQE663" s="204"/>
      <c r="TQF663" s="204"/>
      <c r="TQG663" s="204"/>
      <c r="TQH663" s="204"/>
      <c r="TQI663" s="204"/>
      <c r="TQJ663" s="204"/>
      <c r="TQK663" s="204"/>
      <c r="TQL663" s="204"/>
      <c r="TQM663" s="204"/>
      <c r="TQN663" s="204"/>
      <c r="TQO663" s="204"/>
      <c r="TQP663" s="204"/>
      <c r="TQQ663" s="204"/>
      <c r="TQR663" s="204"/>
      <c r="TQS663" s="204"/>
      <c r="TQT663" s="204"/>
      <c r="TQU663" s="204"/>
      <c r="TQV663" s="204"/>
      <c r="TQW663" s="204"/>
      <c r="TQX663" s="204"/>
      <c r="TQY663" s="204"/>
      <c r="TQZ663" s="204"/>
      <c r="TRA663" s="204"/>
      <c r="TRB663" s="204"/>
      <c r="TRC663" s="204"/>
      <c r="TRD663" s="204"/>
      <c r="TRE663" s="204"/>
      <c r="TRF663" s="204"/>
      <c r="TRG663" s="204"/>
      <c r="TRH663" s="204"/>
      <c r="TRI663" s="204"/>
      <c r="TRJ663" s="204"/>
      <c r="TRK663" s="204"/>
      <c r="TRL663" s="204"/>
      <c r="TRM663" s="204"/>
      <c r="TRN663" s="204"/>
      <c r="TRO663" s="204"/>
      <c r="TRP663" s="204"/>
      <c r="TRQ663" s="204"/>
      <c r="TRR663" s="204"/>
      <c r="TRS663" s="204"/>
      <c r="TRT663" s="204"/>
      <c r="TRU663" s="204"/>
      <c r="TRV663" s="204"/>
      <c r="TRW663" s="204"/>
      <c r="TRX663" s="204"/>
      <c r="TRY663" s="204"/>
      <c r="TRZ663" s="204"/>
      <c r="TSA663" s="204"/>
      <c r="TSB663" s="204"/>
      <c r="TSC663" s="204"/>
      <c r="TSD663" s="204"/>
      <c r="TSE663" s="204"/>
      <c r="TSF663" s="204"/>
      <c r="TSG663" s="204"/>
      <c r="TSH663" s="204"/>
      <c r="TSI663" s="204"/>
      <c r="TSJ663" s="204"/>
      <c r="TSK663" s="204"/>
      <c r="TSL663" s="204"/>
      <c r="TSM663" s="204"/>
      <c r="TSN663" s="204"/>
      <c r="TSO663" s="204"/>
      <c r="TSP663" s="204"/>
      <c r="TSQ663" s="204"/>
      <c r="TSR663" s="204"/>
      <c r="TSS663" s="204"/>
      <c r="TST663" s="204"/>
      <c r="TSU663" s="204"/>
      <c r="TSV663" s="204"/>
      <c r="TSW663" s="204"/>
      <c r="TSX663" s="204"/>
      <c r="TSY663" s="204"/>
      <c r="TSZ663" s="204"/>
      <c r="TTA663" s="204"/>
      <c r="TTB663" s="204"/>
      <c r="TTC663" s="204"/>
      <c r="TTD663" s="204"/>
      <c r="TTE663" s="204"/>
      <c r="TTF663" s="204"/>
      <c r="TTG663" s="204"/>
      <c r="TTH663" s="204"/>
      <c r="TTI663" s="204"/>
      <c r="TTJ663" s="204"/>
      <c r="TTK663" s="204"/>
      <c r="TTL663" s="204"/>
      <c r="TTM663" s="204"/>
      <c r="TTN663" s="204"/>
      <c r="TTO663" s="204"/>
      <c r="TTP663" s="204"/>
      <c r="TTQ663" s="204"/>
      <c r="TTR663" s="204"/>
      <c r="TTS663" s="204"/>
      <c r="TTT663" s="204"/>
      <c r="TTU663" s="204"/>
      <c r="TTV663" s="204"/>
      <c r="TTW663" s="204"/>
      <c r="TTX663" s="204"/>
      <c r="TTY663" s="204"/>
      <c r="TTZ663" s="204"/>
      <c r="TUA663" s="204"/>
      <c r="TUB663" s="204"/>
      <c r="TUC663" s="204"/>
      <c r="TUD663" s="204"/>
      <c r="TUE663" s="204"/>
      <c r="TUF663" s="204"/>
      <c r="TUG663" s="204"/>
      <c r="TUH663" s="204"/>
      <c r="TUI663" s="204"/>
      <c r="TUJ663" s="204"/>
      <c r="TUK663" s="204"/>
      <c r="TUL663" s="204"/>
      <c r="TUM663" s="204"/>
      <c r="TUN663" s="204"/>
      <c r="TUO663" s="204"/>
      <c r="TUP663" s="204"/>
      <c r="TUQ663" s="204"/>
      <c r="TUR663" s="204"/>
      <c r="TUS663" s="204"/>
      <c r="TUT663" s="204"/>
      <c r="TUU663" s="204"/>
      <c r="TUV663" s="204"/>
      <c r="TUW663" s="204"/>
      <c r="TUX663" s="204"/>
      <c r="TUY663" s="204"/>
      <c r="TUZ663" s="204"/>
      <c r="TVA663" s="204"/>
      <c r="TVB663" s="204"/>
      <c r="TVC663" s="204"/>
      <c r="TVD663" s="204"/>
      <c r="TVE663" s="204"/>
      <c r="TVF663" s="204"/>
      <c r="TVG663" s="204"/>
      <c r="TVH663" s="204"/>
      <c r="TVI663" s="204"/>
      <c r="TVJ663" s="204"/>
      <c r="TVK663" s="204"/>
      <c r="TVL663" s="204"/>
      <c r="TVM663" s="204"/>
      <c r="TVN663" s="204"/>
      <c r="TVO663" s="204"/>
      <c r="TVP663" s="204"/>
      <c r="TVQ663" s="204"/>
      <c r="TVR663" s="204"/>
      <c r="TVS663" s="204"/>
      <c r="TVT663" s="204"/>
      <c r="TVU663" s="204"/>
      <c r="TVV663" s="204"/>
      <c r="TVW663" s="204"/>
      <c r="TVX663" s="204"/>
      <c r="TVY663" s="204"/>
      <c r="TVZ663" s="204"/>
      <c r="TWA663" s="204"/>
      <c r="TWB663" s="204"/>
      <c r="TWC663" s="204"/>
      <c r="TWD663" s="204"/>
      <c r="TWE663" s="204"/>
      <c r="TWF663" s="204"/>
      <c r="TWG663" s="204"/>
      <c r="TWH663" s="204"/>
      <c r="TWI663" s="204"/>
      <c r="TWJ663" s="204"/>
      <c r="TWK663" s="204"/>
      <c r="TWL663" s="204"/>
      <c r="TWM663" s="204"/>
      <c r="TWN663" s="204"/>
      <c r="TWO663" s="204"/>
      <c r="TWP663" s="204"/>
      <c r="TWQ663" s="204"/>
      <c r="TWR663" s="204"/>
      <c r="TWS663" s="204"/>
      <c r="TWT663" s="204"/>
      <c r="TWU663" s="204"/>
      <c r="TWV663" s="204"/>
      <c r="TWW663" s="204"/>
      <c r="TWX663" s="204"/>
      <c r="TWY663" s="204"/>
      <c r="TWZ663" s="204"/>
      <c r="TXA663" s="204"/>
      <c r="TXB663" s="204"/>
      <c r="TXC663" s="204"/>
      <c r="TXD663" s="204"/>
      <c r="TXE663" s="204"/>
      <c r="TXF663" s="204"/>
      <c r="TXG663" s="204"/>
      <c r="TXH663" s="204"/>
      <c r="TXI663" s="204"/>
      <c r="TXJ663" s="204"/>
      <c r="TXK663" s="204"/>
      <c r="TXL663" s="204"/>
      <c r="TXM663" s="204"/>
      <c r="TXN663" s="204"/>
      <c r="TXO663" s="204"/>
      <c r="TXP663" s="204"/>
      <c r="TXQ663" s="204"/>
      <c r="TXR663" s="204"/>
      <c r="TXS663" s="204"/>
      <c r="TXT663" s="204"/>
      <c r="TXU663" s="204"/>
      <c r="TXV663" s="204"/>
      <c r="TXW663" s="204"/>
      <c r="TXX663" s="204"/>
      <c r="TXY663" s="204"/>
      <c r="TXZ663" s="204"/>
      <c r="TYA663" s="204"/>
      <c r="TYB663" s="204"/>
      <c r="TYC663" s="204"/>
      <c r="TYD663" s="204"/>
      <c r="TYE663" s="204"/>
      <c r="TYF663" s="204"/>
      <c r="TYG663" s="204"/>
      <c r="TYH663" s="204"/>
      <c r="TYI663" s="204"/>
      <c r="TYJ663" s="204"/>
      <c r="TYK663" s="204"/>
      <c r="TYL663" s="204"/>
      <c r="TYM663" s="204"/>
      <c r="TYN663" s="204"/>
      <c r="TYO663" s="204"/>
      <c r="TYP663" s="204"/>
      <c r="TYQ663" s="204"/>
      <c r="TYR663" s="204"/>
      <c r="TYS663" s="204"/>
      <c r="TYT663" s="204"/>
      <c r="TYU663" s="204"/>
      <c r="TYV663" s="204"/>
      <c r="TYW663" s="204"/>
      <c r="TYX663" s="204"/>
      <c r="TYY663" s="204"/>
      <c r="TYZ663" s="204"/>
      <c r="TZA663" s="204"/>
      <c r="TZB663" s="204"/>
      <c r="TZC663" s="204"/>
      <c r="TZD663" s="204"/>
      <c r="TZE663" s="204"/>
      <c r="TZF663" s="204"/>
      <c r="TZG663" s="204"/>
      <c r="TZH663" s="204"/>
      <c r="TZI663" s="204"/>
      <c r="TZJ663" s="204"/>
      <c r="TZK663" s="204"/>
      <c r="TZL663" s="204"/>
      <c r="TZM663" s="204"/>
      <c r="TZN663" s="204"/>
      <c r="TZO663" s="204"/>
      <c r="TZP663" s="204"/>
      <c r="TZQ663" s="204"/>
      <c r="TZR663" s="204"/>
      <c r="TZS663" s="204"/>
      <c r="TZT663" s="204"/>
      <c r="TZU663" s="204"/>
      <c r="TZV663" s="204"/>
      <c r="TZW663" s="204"/>
      <c r="TZX663" s="204"/>
      <c r="TZY663" s="204"/>
      <c r="TZZ663" s="204"/>
      <c r="UAA663" s="204"/>
      <c r="UAB663" s="204"/>
      <c r="UAC663" s="204"/>
      <c r="UAD663" s="204"/>
      <c r="UAE663" s="204"/>
      <c r="UAF663" s="204"/>
      <c r="UAG663" s="204"/>
      <c r="UAH663" s="204"/>
      <c r="UAI663" s="204"/>
      <c r="UAJ663" s="204"/>
      <c r="UAK663" s="204"/>
      <c r="UAL663" s="204"/>
      <c r="UAM663" s="204"/>
      <c r="UAN663" s="204"/>
      <c r="UAO663" s="204"/>
      <c r="UAP663" s="204"/>
      <c r="UAQ663" s="204"/>
      <c r="UAR663" s="204"/>
      <c r="UAS663" s="204"/>
      <c r="UAT663" s="204"/>
      <c r="UAU663" s="204"/>
      <c r="UAV663" s="204"/>
      <c r="UAW663" s="204"/>
      <c r="UAX663" s="204"/>
      <c r="UAY663" s="204"/>
      <c r="UAZ663" s="204"/>
      <c r="UBA663" s="204"/>
      <c r="UBB663" s="204"/>
      <c r="UBC663" s="204"/>
      <c r="UBD663" s="204"/>
      <c r="UBE663" s="204"/>
      <c r="UBF663" s="204"/>
      <c r="UBG663" s="204"/>
      <c r="UBH663" s="204"/>
      <c r="UBI663" s="204"/>
      <c r="UBJ663" s="204"/>
      <c r="UBK663" s="204"/>
      <c r="UBL663" s="204"/>
      <c r="UBM663" s="204"/>
      <c r="UBN663" s="204"/>
      <c r="UBO663" s="204"/>
      <c r="UBP663" s="204"/>
      <c r="UBQ663" s="204"/>
      <c r="UBR663" s="204"/>
      <c r="UBS663" s="204"/>
      <c r="UBT663" s="204"/>
      <c r="UBU663" s="204"/>
      <c r="UBV663" s="204"/>
      <c r="UBW663" s="204"/>
      <c r="UBX663" s="204"/>
      <c r="UBY663" s="204"/>
      <c r="UBZ663" s="204"/>
      <c r="UCA663" s="204"/>
      <c r="UCB663" s="204"/>
      <c r="UCC663" s="204"/>
      <c r="UCD663" s="204"/>
      <c r="UCE663" s="204"/>
      <c r="UCF663" s="204"/>
      <c r="UCG663" s="204"/>
      <c r="UCH663" s="204"/>
      <c r="UCI663" s="204"/>
      <c r="UCJ663" s="204"/>
      <c r="UCK663" s="204"/>
      <c r="UCL663" s="204"/>
      <c r="UCM663" s="204"/>
      <c r="UCN663" s="204"/>
      <c r="UCO663" s="204"/>
      <c r="UCP663" s="204"/>
      <c r="UCQ663" s="204"/>
      <c r="UCR663" s="204"/>
      <c r="UCS663" s="204"/>
      <c r="UCT663" s="204"/>
      <c r="UCU663" s="204"/>
      <c r="UCV663" s="204"/>
      <c r="UCW663" s="204"/>
      <c r="UCX663" s="204"/>
      <c r="UCY663" s="204"/>
      <c r="UCZ663" s="204"/>
      <c r="UDA663" s="204"/>
      <c r="UDB663" s="204"/>
      <c r="UDC663" s="204"/>
      <c r="UDD663" s="204"/>
      <c r="UDE663" s="204"/>
      <c r="UDF663" s="204"/>
      <c r="UDG663" s="204"/>
      <c r="UDH663" s="204"/>
      <c r="UDI663" s="204"/>
      <c r="UDJ663" s="204"/>
      <c r="UDK663" s="204"/>
      <c r="UDL663" s="204"/>
      <c r="UDM663" s="204"/>
      <c r="UDN663" s="204"/>
      <c r="UDO663" s="204"/>
      <c r="UDP663" s="204"/>
      <c r="UDQ663" s="204"/>
      <c r="UDR663" s="204"/>
      <c r="UDS663" s="204"/>
      <c r="UDT663" s="204"/>
      <c r="UDU663" s="204"/>
      <c r="UDV663" s="204"/>
      <c r="UDW663" s="204"/>
      <c r="UDX663" s="204"/>
      <c r="UDY663" s="204"/>
      <c r="UDZ663" s="204"/>
      <c r="UEA663" s="204"/>
      <c r="UEB663" s="204"/>
      <c r="UEC663" s="204"/>
      <c r="UED663" s="204"/>
      <c r="UEE663" s="204"/>
      <c r="UEF663" s="204"/>
      <c r="UEG663" s="204"/>
      <c r="UEH663" s="204"/>
      <c r="UEI663" s="204"/>
      <c r="UEJ663" s="204"/>
      <c r="UEK663" s="204"/>
      <c r="UEL663" s="204"/>
      <c r="UEM663" s="204"/>
      <c r="UEN663" s="204"/>
      <c r="UEO663" s="204"/>
      <c r="UEP663" s="204"/>
      <c r="UEQ663" s="204"/>
      <c r="UER663" s="204"/>
      <c r="UES663" s="204"/>
      <c r="UET663" s="204"/>
      <c r="UEU663" s="204"/>
      <c r="UEV663" s="204"/>
      <c r="UEW663" s="204"/>
      <c r="UEX663" s="204"/>
      <c r="UEY663" s="204"/>
      <c r="UEZ663" s="204"/>
      <c r="UFA663" s="204"/>
      <c r="UFB663" s="204"/>
      <c r="UFC663" s="204"/>
      <c r="UFD663" s="204"/>
      <c r="UFE663" s="204"/>
      <c r="UFF663" s="204"/>
      <c r="UFG663" s="204"/>
      <c r="UFH663" s="204"/>
      <c r="UFI663" s="204"/>
      <c r="UFJ663" s="204"/>
      <c r="UFK663" s="204"/>
      <c r="UFL663" s="204"/>
      <c r="UFM663" s="204"/>
      <c r="UFN663" s="204"/>
      <c r="UFO663" s="204"/>
      <c r="UFP663" s="204"/>
      <c r="UFQ663" s="204"/>
      <c r="UFR663" s="204"/>
      <c r="UFS663" s="204"/>
      <c r="UFT663" s="204"/>
      <c r="UFU663" s="204"/>
      <c r="UFV663" s="204"/>
      <c r="UFW663" s="204"/>
      <c r="UFX663" s="204"/>
      <c r="UFY663" s="204"/>
      <c r="UFZ663" s="204"/>
      <c r="UGA663" s="204"/>
      <c r="UGB663" s="204"/>
      <c r="UGC663" s="204"/>
      <c r="UGD663" s="204"/>
      <c r="UGE663" s="204"/>
      <c r="UGF663" s="204"/>
      <c r="UGG663" s="204"/>
      <c r="UGH663" s="204"/>
      <c r="UGI663" s="204"/>
      <c r="UGJ663" s="204"/>
      <c r="UGK663" s="204"/>
      <c r="UGL663" s="204"/>
      <c r="UGM663" s="204"/>
      <c r="UGN663" s="204"/>
      <c r="UGO663" s="204"/>
      <c r="UGP663" s="204"/>
      <c r="UGQ663" s="204"/>
      <c r="UGR663" s="204"/>
      <c r="UGS663" s="204"/>
      <c r="UGT663" s="204"/>
      <c r="UGU663" s="204"/>
      <c r="UGV663" s="204"/>
      <c r="UGW663" s="204"/>
      <c r="UGX663" s="204"/>
      <c r="UGY663" s="204"/>
      <c r="UGZ663" s="204"/>
      <c r="UHA663" s="204"/>
      <c r="UHB663" s="204"/>
      <c r="UHC663" s="204"/>
      <c r="UHD663" s="204"/>
      <c r="UHE663" s="204"/>
      <c r="UHF663" s="204"/>
      <c r="UHG663" s="204"/>
      <c r="UHH663" s="204"/>
      <c r="UHI663" s="204"/>
      <c r="UHJ663" s="204"/>
      <c r="UHK663" s="204"/>
      <c r="UHL663" s="204"/>
      <c r="UHM663" s="204"/>
      <c r="UHN663" s="204"/>
      <c r="UHO663" s="204"/>
      <c r="UHP663" s="204"/>
      <c r="UHQ663" s="204"/>
      <c r="UHR663" s="204"/>
      <c r="UHS663" s="204"/>
      <c r="UHT663" s="204"/>
      <c r="UHU663" s="204"/>
      <c r="UHV663" s="204"/>
      <c r="UHW663" s="204"/>
      <c r="UHX663" s="204"/>
      <c r="UHY663" s="204"/>
      <c r="UHZ663" s="204"/>
      <c r="UIA663" s="204"/>
      <c r="UIB663" s="204"/>
      <c r="UIC663" s="204"/>
      <c r="UID663" s="204"/>
      <c r="UIE663" s="204"/>
      <c r="UIF663" s="204"/>
      <c r="UIG663" s="204"/>
      <c r="UIH663" s="204"/>
      <c r="UII663" s="204"/>
      <c r="UIJ663" s="204"/>
      <c r="UIK663" s="204"/>
      <c r="UIL663" s="204"/>
      <c r="UIM663" s="204"/>
      <c r="UIN663" s="204"/>
      <c r="UIO663" s="204"/>
      <c r="UIP663" s="204"/>
      <c r="UIQ663" s="204"/>
      <c r="UIR663" s="204"/>
      <c r="UIS663" s="204"/>
      <c r="UIT663" s="204"/>
      <c r="UIU663" s="204"/>
      <c r="UIV663" s="204"/>
      <c r="UIW663" s="204"/>
      <c r="UIX663" s="204"/>
      <c r="UIY663" s="204"/>
      <c r="UIZ663" s="204"/>
      <c r="UJA663" s="204"/>
      <c r="UJB663" s="204"/>
      <c r="UJC663" s="204"/>
      <c r="UJD663" s="204"/>
      <c r="UJE663" s="204"/>
      <c r="UJF663" s="204"/>
      <c r="UJG663" s="204"/>
      <c r="UJH663" s="204"/>
      <c r="UJI663" s="204"/>
      <c r="UJJ663" s="204"/>
      <c r="UJK663" s="204"/>
      <c r="UJL663" s="204"/>
      <c r="UJM663" s="204"/>
      <c r="UJN663" s="204"/>
      <c r="UJO663" s="204"/>
      <c r="UJP663" s="204"/>
      <c r="UJQ663" s="204"/>
      <c r="UJR663" s="204"/>
      <c r="UJS663" s="204"/>
      <c r="UJT663" s="204"/>
      <c r="UJU663" s="204"/>
      <c r="UJV663" s="204"/>
      <c r="UJW663" s="204"/>
      <c r="UJX663" s="204"/>
      <c r="UJY663" s="204"/>
      <c r="UJZ663" s="204"/>
      <c r="UKA663" s="204"/>
      <c r="UKB663" s="204"/>
      <c r="UKC663" s="204"/>
      <c r="UKD663" s="204"/>
      <c r="UKE663" s="204"/>
      <c r="UKF663" s="204"/>
      <c r="UKG663" s="204"/>
      <c r="UKH663" s="204"/>
      <c r="UKI663" s="204"/>
      <c r="UKJ663" s="204"/>
      <c r="UKK663" s="204"/>
      <c r="UKL663" s="204"/>
      <c r="UKM663" s="204"/>
      <c r="UKN663" s="204"/>
      <c r="UKO663" s="204"/>
      <c r="UKP663" s="204"/>
      <c r="UKQ663" s="204"/>
      <c r="UKR663" s="204"/>
      <c r="UKS663" s="204"/>
      <c r="UKT663" s="204"/>
      <c r="UKU663" s="204"/>
      <c r="UKV663" s="204"/>
      <c r="UKW663" s="204"/>
      <c r="UKX663" s="204"/>
      <c r="UKY663" s="204"/>
      <c r="UKZ663" s="204"/>
      <c r="ULA663" s="204"/>
      <c r="ULB663" s="204"/>
      <c r="ULC663" s="204"/>
      <c r="ULD663" s="204"/>
      <c r="ULE663" s="204"/>
      <c r="ULF663" s="204"/>
      <c r="ULG663" s="204"/>
      <c r="ULH663" s="204"/>
      <c r="ULI663" s="204"/>
      <c r="ULJ663" s="204"/>
      <c r="ULK663" s="204"/>
      <c r="ULL663" s="204"/>
      <c r="ULM663" s="204"/>
      <c r="ULN663" s="204"/>
      <c r="ULO663" s="204"/>
      <c r="ULP663" s="204"/>
      <c r="ULQ663" s="204"/>
      <c r="ULR663" s="204"/>
      <c r="ULS663" s="204"/>
      <c r="ULT663" s="204"/>
      <c r="ULU663" s="204"/>
      <c r="ULV663" s="204"/>
      <c r="ULW663" s="204"/>
      <c r="ULX663" s="204"/>
      <c r="ULY663" s="204"/>
      <c r="ULZ663" s="204"/>
      <c r="UMA663" s="204"/>
      <c r="UMB663" s="204"/>
      <c r="UMC663" s="204"/>
      <c r="UMD663" s="204"/>
      <c r="UME663" s="204"/>
      <c r="UMF663" s="204"/>
      <c r="UMG663" s="204"/>
      <c r="UMH663" s="204"/>
      <c r="UMI663" s="204"/>
      <c r="UMJ663" s="204"/>
      <c r="UMK663" s="204"/>
      <c r="UML663" s="204"/>
      <c r="UMM663" s="204"/>
      <c r="UMN663" s="204"/>
      <c r="UMO663" s="204"/>
      <c r="UMP663" s="204"/>
      <c r="UMQ663" s="204"/>
      <c r="UMR663" s="204"/>
      <c r="UMS663" s="204"/>
      <c r="UMT663" s="204"/>
      <c r="UMU663" s="204"/>
      <c r="UMV663" s="204"/>
      <c r="UMW663" s="204"/>
      <c r="UMX663" s="204"/>
      <c r="UMY663" s="204"/>
      <c r="UMZ663" s="204"/>
      <c r="UNA663" s="204"/>
      <c r="UNB663" s="204"/>
      <c r="UNC663" s="204"/>
      <c r="UND663" s="204"/>
      <c r="UNE663" s="204"/>
      <c r="UNF663" s="204"/>
      <c r="UNG663" s="204"/>
      <c r="UNH663" s="204"/>
      <c r="UNI663" s="204"/>
      <c r="UNJ663" s="204"/>
      <c r="UNK663" s="204"/>
      <c r="UNL663" s="204"/>
      <c r="UNM663" s="204"/>
      <c r="UNN663" s="204"/>
      <c r="UNO663" s="204"/>
      <c r="UNP663" s="204"/>
      <c r="UNQ663" s="204"/>
      <c r="UNR663" s="204"/>
      <c r="UNS663" s="204"/>
      <c r="UNT663" s="204"/>
      <c r="UNU663" s="204"/>
      <c r="UNV663" s="204"/>
      <c r="UNW663" s="204"/>
      <c r="UNX663" s="204"/>
      <c r="UNY663" s="204"/>
      <c r="UNZ663" s="204"/>
      <c r="UOA663" s="204"/>
      <c r="UOB663" s="204"/>
      <c r="UOC663" s="204"/>
      <c r="UOD663" s="204"/>
      <c r="UOE663" s="204"/>
      <c r="UOF663" s="204"/>
      <c r="UOG663" s="204"/>
      <c r="UOH663" s="204"/>
      <c r="UOI663" s="204"/>
      <c r="UOJ663" s="204"/>
      <c r="UOK663" s="204"/>
      <c r="UOL663" s="204"/>
      <c r="UOM663" s="204"/>
      <c r="UON663" s="204"/>
      <c r="UOO663" s="204"/>
      <c r="UOP663" s="204"/>
      <c r="UOQ663" s="204"/>
      <c r="UOR663" s="204"/>
      <c r="UOS663" s="204"/>
      <c r="UOT663" s="204"/>
      <c r="UOU663" s="204"/>
      <c r="UOV663" s="204"/>
      <c r="UOW663" s="204"/>
      <c r="UOX663" s="204"/>
      <c r="UOY663" s="204"/>
      <c r="UOZ663" s="204"/>
      <c r="UPA663" s="204"/>
      <c r="UPB663" s="204"/>
      <c r="UPC663" s="204"/>
      <c r="UPD663" s="204"/>
      <c r="UPE663" s="204"/>
      <c r="UPF663" s="204"/>
      <c r="UPG663" s="204"/>
      <c r="UPH663" s="204"/>
      <c r="UPI663" s="204"/>
      <c r="UPJ663" s="204"/>
      <c r="UPK663" s="204"/>
      <c r="UPL663" s="204"/>
      <c r="UPM663" s="204"/>
      <c r="UPN663" s="204"/>
      <c r="UPO663" s="204"/>
      <c r="UPP663" s="204"/>
      <c r="UPQ663" s="204"/>
      <c r="UPR663" s="204"/>
      <c r="UPS663" s="204"/>
      <c r="UPT663" s="204"/>
      <c r="UPU663" s="204"/>
      <c r="UPV663" s="204"/>
      <c r="UPW663" s="204"/>
      <c r="UPX663" s="204"/>
      <c r="UPY663" s="204"/>
      <c r="UPZ663" s="204"/>
      <c r="UQA663" s="204"/>
      <c r="UQB663" s="204"/>
      <c r="UQC663" s="204"/>
      <c r="UQD663" s="204"/>
      <c r="UQE663" s="204"/>
      <c r="UQF663" s="204"/>
      <c r="UQG663" s="204"/>
      <c r="UQH663" s="204"/>
      <c r="UQI663" s="204"/>
      <c r="UQJ663" s="204"/>
      <c r="UQK663" s="204"/>
      <c r="UQL663" s="204"/>
      <c r="UQM663" s="204"/>
      <c r="UQN663" s="204"/>
      <c r="UQO663" s="204"/>
      <c r="UQP663" s="204"/>
      <c r="UQQ663" s="204"/>
      <c r="UQR663" s="204"/>
      <c r="UQS663" s="204"/>
      <c r="UQT663" s="204"/>
      <c r="UQU663" s="204"/>
      <c r="UQV663" s="204"/>
      <c r="UQW663" s="204"/>
      <c r="UQX663" s="204"/>
      <c r="UQY663" s="204"/>
      <c r="UQZ663" s="204"/>
      <c r="URA663" s="204"/>
      <c r="URB663" s="204"/>
      <c r="URC663" s="204"/>
      <c r="URD663" s="204"/>
      <c r="URE663" s="204"/>
      <c r="URF663" s="204"/>
      <c r="URG663" s="204"/>
      <c r="URH663" s="204"/>
      <c r="URI663" s="204"/>
      <c r="URJ663" s="204"/>
      <c r="URK663" s="204"/>
      <c r="URL663" s="204"/>
      <c r="URM663" s="204"/>
      <c r="URN663" s="204"/>
      <c r="URO663" s="204"/>
      <c r="URP663" s="204"/>
      <c r="URQ663" s="204"/>
      <c r="URR663" s="204"/>
      <c r="URS663" s="204"/>
      <c r="URT663" s="204"/>
      <c r="URU663" s="204"/>
      <c r="URV663" s="204"/>
      <c r="URW663" s="204"/>
      <c r="URX663" s="204"/>
      <c r="URY663" s="204"/>
      <c r="URZ663" s="204"/>
      <c r="USA663" s="204"/>
      <c r="USB663" s="204"/>
      <c r="USC663" s="204"/>
      <c r="USD663" s="204"/>
      <c r="USE663" s="204"/>
      <c r="USF663" s="204"/>
      <c r="USG663" s="204"/>
      <c r="USH663" s="204"/>
      <c r="USI663" s="204"/>
      <c r="USJ663" s="204"/>
      <c r="USK663" s="204"/>
      <c r="USL663" s="204"/>
      <c r="USM663" s="204"/>
      <c r="USN663" s="204"/>
      <c r="USO663" s="204"/>
      <c r="USP663" s="204"/>
      <c r="USQ663" s="204"/>
      <c r="USR663" s="204"/>
      <c r="USS663" s="204"/>
      <c r="UST663" s="204"/>
      <c r="USU663" s="204"/>
      <c r="USV663" s="204"/>
      <c r="USW663" s="204"/>
      <c r="USX663" s="204"/>
      <c r="USY663" s="204"/>
      <c r="USZ663" s="204"/>
      <c r="UTA663" s="204"/>
      <c r="UTB663" s="204"/>
      <c r="UTC663" s="204"/>
      <c r="UTD663" s="204"/>
      <c r="UTE663" s="204"/>
      <c r="UTF663" s="204"/>
      <c r="UTG663" s="204"/>
      <c r="UTH663" s="204"/>
      <c r="UTI663" s="204"/>
      <c r="UTJ663" s="204"/>
      <c r="UTK663" s="204"/>
      <c r="UTL663" s="204"/>
      <c r="UTM663" s="204"/>
      <c r="UTN663" s="204"/>
      <c r="UTO663" s="204"/>
      <c r="UTP663" s="204"/>
      <c r="UTQ663" s="204"/>
      <c r="UTR663" s="204"/>
      <c r="UTS663" s="204"/>
      <c r="UTT663" s="204"/>
      <c r="UTU663" s="204"/>
      <c r="UTV663" s="204"/>
      <c r="UTW663" s="204"/>
      <c r="UTX663" s="204"/>
      <c r="UTY663" s="204"/>
      <c r="UTZ663" s="204"/>
      <c r="UUA663" s="204"/>
      <c r="UUB663" s="204"/>
      <c r="UUC663" s="204"/>
      <c r="UUD663" s="204"/>
      <c r="UUE663" s="204"/>
      <c r="UUF663" s="204"/>
      <c r="UUG663" s="204"/>
      <c r="UUH663" s="204"/>
      <c r="UUI663" s="204"/>
      <c r="UUJ663" s="204"/>
      <c r="UUK663" s="204"/>
      <c r="UUL663" s="204"/>
      <c r="UUM663" s="204"/>
      <c r="UUN663" s="204"/>
      <c r="UUO663" s="204"/>
      <c r="UUP663" s="204"/>
      <c r="UUQ663" s="204"/>
      <c r="UUR663" s="204"/>
      <c r="UUS663" s="204"/>
      <c r="UUT663" s="204"/>
      <c r="UUU663" s="204"/>
      <c r="UUV663" s="204"/>
      <c r="UUW663" s="204"/>
      <c r="UUX663" s="204"/>
      <c r="UUY663" s="204"/>
      <c r="UUZ663" s="204"/>
      <c r="UVA663" s="204"/>
      <c r="UVB663" s="204"/>
      <c r="UVC663" s="204"/>
      <c r="UVD663" s="204"/>
      <c r="UVE663" s="204"/>
      <c r="UVF663" s="204"/>
      <c r="UVG663" s="204"/>
      <c r="UVH663" s="204"/>
      <c r="UVI663" s="204"/>
      <c r="UVJ663" s="204"/>
      <c r="UVK663" s="204"/>
      <c r="UVL663" s="204"/>
      <c r="UVM663" s="204"/>
      <c r="UVN663" s="204"/>
      <c r="UVO663" s="204"/>
      <c r="UVP663" s="204"/>
      <c r="UVQ663" s="204"/>
      <c r="UVR663" s="204"/>
      <c r="UVS663" s="204"/>
      <c r="UVT663" s="204"/>
      <c r="UVU663" s="204"/>
      <c r="UVV663" s="204"/>
      <c r="UVW663" s="204"/>
      <c r="UVX663" s="204"/>
      <c r="UVY663" s="204"/>
      <c r="UVZ663" s="204"/>
      <c r="UWA663" s="204"/>
      <c r="UWB663" s="204"/>
      <c r="UWC663" s="204"/>
      <c r="UWD663" s="204"/>
      <c r="UWE663" s="204"/>
      <c r="UWF663" s="204"/>
      <c r="UWG663" s="204"/>
      <c r="UWH663" s="204"/>
      <c r="UWI663" s="204"/>
      <c r="UWJ663" s="204"/>
      <c r="UWK663" s="204"/>
      <c r="UWL663" s="204"/>
      <c r="UWM663" s="204"/>
      <c r="UWN663" s="204"/>
      <c r="UWO663" s="204"/>
      <c r="UWP663" s="204"/>
      <c r="UWQ663" s="204"/>
      <c r="UWR663" s="204"/>
      <c r="UWS663" s="204"/>
      <c r="UWT663" s="204"/>
      <c r="UWU663" s="204"/>
      <c r="UWV663" s="204"/>
      <c r="UWW663" s="204"/>
      <c r="UWX663" s="204"/>
      <c r="UWY663" s="204"/>
      <c r="UWZ663" s="204"/>
      <c r="UXA663" s="204"/>
      <c r="UXB663" s="204"/>
      <c r="UXC663" s="204"/>
      <c r="UXD663" s="204"/>
      <c r="UXE663" s="204"/>
      <c r="UXF663" s="204"/>
      <c r="UXG663" s="204"/>
      <c r="UXH663" s="204"/>
      <c r="UXI663" s="204"/>
      <c r="UXJ663" s="204"/>
      <c r="UXK663" s="204"/>
      <c r="UXL663" s="204"/>
      <c r="UXM663" s="204"/>
      <c r="UXN663" s="204"/>
      <c r="UXO663" s="204"/>
      <c r="UXP663" s="204"/>
      <c r="UXQ663" s="204"/>
      <c r="UXR663" s="204"/>
      <c r="UXS663" s="204"/>
      <c r="UXT663" s="204"/>
      <c r="UXU663" s="204"/>
      <c r="UXV663" s="204"/>
      <c r="UXW663" s="204"/>
      <c r="UXX663" s="204"/>
      <c r="UXY663" s="204"/>
      <c r="UXZ663" s="204"/>
      <c r="UYA663" s="204"/>
      <c r="UYB663" s="204"/>
      <c r="UYC663" s="204"/>
      <c r="UYD663" s="204"/>
      <c r="UYE663" s="204"/>
      <c r="UYF663" s="204"/>
      <c r="UYG663" s="204"/>
      <c r="UYH663" s="204"/>
      <c r="UYI663" s="204"/>
      <c r="UYJ663" s="204"/>
      <c r="UYK663" s="204"/>
      <c r="UYL663" s="204"/>
      <c r="UYM663" s="204"/>
      <c r="UYN663" s="204"/>
      <c r="UYO663" s="204"/>
      <c r="UYP663" s="204"/>
      <c r="UYQ663" s="204"/>
      <c r="UYR663" s="204"/>
      <c r="UYS663" s="204"/>
      <c r="UYT663" s="204"/>
      <c r="UYU663" s="204"/>
      <c r="UYV663" s="204"/>
      <c r="UYW663" s="204"/>
      <c r="UYX663" s="204"/>
      <c r="UYY663" s="204"/>
      <c r="UYZ663" s="204"/>
      <c r="UZA663" s="204"/>
      <c r="UZB663" s="204"/>
      <c r="UZC663" s="204"/>
      <c r="UZD663" s="204"/>
      <c r="UZE663" s="204"/>
      <c r="UZF663" s="204"/>
      <c r="UZG663" s="204"/>
      <c r="UZH663" s="204"/>
      <c r="UZI663" s="204"/>
      <c r="UZJ663" s="204"/>
      <c r="UZK663" s="204"/>
      <c r="UZL663" s="204"/>
      <c r="UZM663" s="204"/>
      <c r="UZN663" s="204"/>
      <c r="UZO663" s="204"/>
      <c r="UZP663" s="204"/>
      <c r="UZQ663" s="204"/>
      <c r="UZR663" s="204"/>
      <c r="UZS663" s="204"/>
      <c r="UZT663" s="204"/>
      <c r="UZU663" s="204"/>
      <c r="UZV663" s="204"/>
      <c r="UZW663" s="204"/>
      <c r="UZX663" s="204"/>
      <c r="UZY663" s="204"/>
      <c r="UZZ663" s="204"/>
      <c r="VAA663" s="204"/>
      <c r="VAB663" s="204"/>
      <c r="VAC663" s="204"/>
      <c r="VAD663" s="204"/>
      <c r="VAE663" s="204"/>
      <c r="VAF663" s="204"/>
      <c r="VAG663" s="204"/>
      <c r="VAH663" s="204"/>
      <c r="VAI663" s="204"/>
      <c r="VAJ663" s="204"/>
      <c r="VAK663" s="204"/>
      <c r="VAL663" s="204"/>
      <c r="VAM663" s="204"/>
      <c r="VAN663" s="204"/>
      <c r="VAO663" s="204"/>
      <c r="VAP663" s="204"/>
      <c r="VAQ663" s="204"/>
      <c r="VAR663" s="204"/>
      <c r="VAS663" s="204"/>
      <c r="VAT663" s="204"/>
      <c r="VAU663" s="204"/>
      <c r="VAV663" s="204"/>
      <c r="VAW663" s="204"/>
      <c r="VAX663" s="204"/>
      <c r="VAY663" s="204"/>
      <c r="VAZ663" s="204"/>
      <c r="VBA663" s="204"/>
      <c r="VBB663" s="204"/>
      <c r="VBC663" s="204"/>
      <c r="VBD663" s="204"/>
      <c r="VBE663" s="204"/>
      <c r="VBF663" s="204"/>
      <c r="VBG663" s="204"/>
      <c r="VBH663" s="204"/>
      <c r="VBI663" s="204"/>
      <c r="VBJ663" s="204"/>
      <c r="VBK663" s="204"/>
      <c r="VBL663" s="204"/>
      <c r="VBM663" s="204"/>
      <c r="VBN663" s="204"/>
      <c r="VBO663" s="204"/>
      <c r="VBP663" s="204"/>
      <c r="VBQ663" s="204"/>
      <c r="VBR663" s="204"/>
      <c r="VBS663" s="204"/>
      <c r="VBT663" s="204"/>
      <c r="VBU663" s="204"/>
      <c r="VBV663" s="204"/>
      <c r="VBW663" s="204"/>
      <c r="VBX663" s="204"/>
      <c r="VBY663" s="204"/>
      <c r="VBZ663" s="204"/>
      <c r="VCA663" s="204"/>
      <c r="VCB663" s="204"/>
      <c r="VCC663" s="204"/>
      <c r="VCD663" s="204"/>
      <c r="VCE663" s="204"/>
      <c r="VCF663" s="204"/>
      <c r="VCG663" s="204"/>
      <c r="VCH663" s="204"/>
      <c r="VCI663" s="204"/>
      <c r="VCJ663" s="204"/>
      <c r="VCK663" s="204"/>
      <c r="VCL663" s="204"/>
      <c r="VCM663" s="204"/>
      <c r="VCN663" s="204"/>
      <c r="VCO663" s="204"/>
      <c r="VCP663" s="204"/>
      <c r="VCQ663" s="204"/>
      <c r="VCR663" s="204"/>
      <c r="VCS663" s="204"/>
      <c r="VCT663" s="204"/>
      <c r="VCU663" s="204"/>
      <c r="VCV663" s="204"/>
      <c r="VCW663" s="204"/>
      <c r="VCX663" s="204"/>
      <c r="VCY663" s="204"/>
      <c r="VCZ663" s="204"/>
      <c r="VDA663" s="204"/>
      <c r="VDB663" s="204"/>
      <c r="VDC663" s="204"/>
      <c r="VDD663" s="204"/>
      <c r="VDE663" s="204"/>
      <c r="VDF663" s="204"/>
      <c r="VDG663" s="204"/>
      <c r="VDH663" s="204"/>
      <c r="VDI663" s="204"/>
      <c r="VDJ663" s="204"/>
      <c r="VDK663" s="204"/>
      <c r="VDL663" s="204"/>
      <c r="VDM663" s="204"/>
      <c r="VDN663" s="204"/>
      <c r="VDO663" s="204"/>
      <c r="VDP663" s="204"/>
      <c r="VDQ663" s="204"/>
      <c r="VDR663" s="204"/>
      <c r="VDS663" s="204"/>
      <c r="VDT663" s="204"/>
      <c r="VDU663" s="204"/>
      <c r="VDV663" s="204"/>
      <c r="VDW663" s="204"/>
      <c r="VDX663" s="204"/>
      <c r="VDY663" s="204"/>
      <c r="VDZ663" s="204"/>
      <c r="VEA663" s="204"/>
      <c r="VEB663" s="204"/>
      <c r="VEC663" s="204"/>
      <c r="VED663" s="204"/>
      <c r="VEE663" s="204"/>
      <c r="VEF663" s="204"/>
      <c r="VEG663" s="204"/>
      <c r="VEH663" s="204"/>
      <c r="VEI663" s="204"/>
      <c r="VEJ663" s="204"/>
      <c r="VEK663" s="204"/>
      <c r="VEL663" s="204"/>
      <c r="VEM663" s="204"/>
      <c r="VEN663" s="204"/>
      <c r="VEO663" s="204"/>
      <c r="VEP663" s="204"/>
      <c r="VEQ663" s="204"/>
      <c r="VER663" s="204"/>
      <c r="VES663" s="204"/>
      <c r="VET663" s="204"/>
      <c r="VEU663" s="204"/>
      <c r="VEV663" s="204"/>
      <c r="VEW663" s="204"/>
      <c r="VEX663" s="204"/>
      <c r="VEY663" s="204"/>
      <c r="VEZ663" s="204"/>
      <c r="VFA663" s="204"/>
      <c r="VFB663" s="204"/>
      <c r="VFC663" s="204"/>
      <c r="VFD663" s="204"/>
      <c r="VFE663" s="204"/>
      <c r="VFF663" s="204"/>
      <c r="VFG663" s="204"/>
      <c r="VFH663" s="204"/>
      <c r="VFI663" s="204"/>
      <c r="VFJ663" s="204"/>
      <c r="VFK663" s="204"/>
      <c r="VFL663" s="204"/>
      <c r="VFM663" s="204"/>
      <c r="VFN663" s="204"/>
      <c r="VFO663" s="204"/>
      <c r="VFP663" s="204"/>
      <c r="VFQ663" s="204"/>
      <c r="VFR663" s="204"/>
      <c r="VFS663" s="204"/>
      <c r="VFT663" s="204"/>
      <c r="VFU663" s="204"/>
      <c r="VFV663" s="204"/>
      <c r="VFW663" s="204"/>
      <c r="VFX663" s="204"/>
      <c r="VFY663" s="204"/>
      <c r="VFZ663" s="204"/>
      <c r="VGA663" s="204"/>
      <c r="VGB663" s="204"/>
      <c r="VGC663" s="204"/>
      <c r="VGD663" s="204"/>
      <c r="VGE663" s="204"/>
      <c r="VGF663" s="204"/>
      <c r="VGG663" s="204"/>
      <c r="VGH663" s="204"/>
      <c r="VGI663" s="204"/>
      <c r="VGJ663" s="204"/>
      <c r="VGK663" s="204"/>
      <c r="VGL663" s="204"/>
      <c r="VGM663" s="204"/>
      <c r="VGN663" s="204"/>
      <c r="VGO663" s="204"/>
      <c r="VGP663" s="204"/>
      <c r="VGQ663" s="204"/>
      <c r="VGR663" s="204"/>
      <c r="VGS663" s="204"/>
      <c r="VGT663" s="204"/>
      <c r="VGU663" s="204"/>
      <c r="VGV663" s="204"/>
      <c r="VGW663" s="204"/>
      <c r="VGX663" s="204"/>
      <c r="VGY663" s="204"/>
      <c r="VGZ663" s="204"/>
      <c r="VHA663" s="204"/>
      <c r="VHB663" s="204"/>
      <c r="VHC663" s="204"/>
      <c r="VHD663" s="204"/>
      <c r="VHE663" s="204"/>
      <c r="VHF663" s="204"/>
      <c r="VHG663" s="204"/>
      <c r="VHH663" s="204"/>
      <c r="VHI663" s="204"/>
      <c r="VHJ663" s="204"/>
      <c r="VHK663" s="204"/>
      <c r="VHL663" s="204"/>
      <c r="VHM663" s="204"/>
      <c r="VHN663" s="204"/>
      <c r="VHO663" s="204"/>
      <c r="VHP663" s="204"/>
      <c r="VHQ663" s="204"/>
      <c r="VHR663" s="204"/>
      <c r="VHS663" s="204"/>
      <c r="VHT663" s="204"/>
      <c r="VHU663" s="204"/>
      <c r="VHV663" s="204"/>
      <c r="VHW663" s="204"/>
      <c r="VHX663" s="204"/>
      <c r="VHY663" s="204"/>
      <c r="VHZ663" s="204"/>
      <c r="VIA663" s="204"/>
      <c r="VIB663" s="204"/>
      <c r="VIC663" s="204"/>
      <c r="VID663" s="204"/>
      <c r="VIE663" s="204"/>
      <c r="VIF663" s="204"/>
      <c r="VIG663" s="204"/>
      <c r="VIH663" s="204"/>
      <c r="VII663" s="204"/>
      <c r="VIJ663" s="204"/>
      <c r="VIK663" s="204"/>
      <c r="VIL663" s="204"/>
      <c r="VIM663" s="204"/>
      <c r="VIN663" s="204"/>
      <c r="VIO663" s="204"/>
      <c r="VIP663" s="204"/>
      <c r="VIQ663" s="204"/>
      <c r="VIR663" s="204"/>
      <c r="VIS663" s="204"/>
      <c r="VIT663" s="204"/>
      <c r="VIU663" s="204"/>
      <c r="VIV663" s="204"/>
      <c r="VIW663" s="204"/>
      <c r="VIX663" s="204"/>
      <c r="VIY663" s="204"/>
      <c r="VIZ663" s="204"/>
      <c r="VJA663" s="204"/>
      <c r="VJB663" s="204"/>
      <c r="VJC663" s="204"/>
      <c r="VJD663" s="204"/>
      <c r="VJE663" s="204"/>
      <c r="VJF663" s="204"/>
      <c r="VJG663" s="204"/>
      <c r="VJH663" s="204"/>
      <c r="VJI663" s="204"/>
      <c r="VJJ663" s="204"/>
      <c r="VJK663" s="204"/>
      <c r="VJL663" s="204"/>
      <c r="VJM663" s="204"/>
      <c r="VJN663" s="204"/>
      <c r="VJO663" s="204"/>
      <c r="VJP663" s="204"/>
      <c r="VJQ663" s="204"/>
      <c r="VJR663" s="204"/>
      <c r="VJS663" s="204"/>
      <c r="VJT663" s="204"/>
      <c r="VJU663" s="204"/>
      <c r="VJV663" s="204"/>
      <c r="VJW663" s="204"/>
      <c r="VJX663" s="204"/>
      <c r="VJY663" s="204"/>
      <c r="VJZ663" s="204"/>
      <c r="VKA663" s="204"/>
      <c r="VKB663" s="204"/>
      <c r="VKC663" s="204"/>
      <c r="VKD663" s="204"/>
      <c r="VKE663" s="204"/>
      <c r="VKF663" s="204"/>
      <c r="VKG663" s="204"/>
      <c r="VKH663" s="204"/>
      <c r="VKI663" s="204"/>
      <c r="VKJ663" s="204"/>
      <c r="VKK663" s="204"/>
      <c r="VKL663" s="204"/>
      <c r="VKM663" s="204"/>
      <c r="VKN663" s="204"/>
      <c r="VKO663" s="204"/>
      <c r="VKP663" s="204"/>
      <c r="VKQ663" s="204"/>
      <c r="VKR663" s="204"/>
      <c r="VKS663" s="204"/>
      <c r="VKT663" s="204"/>
      <c r="VKU663" s="204"/>
      <c r="VKV663" s="204"/>
      <c r="VKW663" s="204"/>
      <c r="VKX663" s="204"/>
      <c r="VKY663" s="204"/>
      <c r="VKZ663" s="204"/>
      <c r="VLA663" s="204"/>
      <c r="VLB663" s="204"/>
      <c r="VLC663" s="204"/>
      <c r="VLD663" s="204"/>
      <c r="VLE663" s="204"/>
      <c r="VLF663" s="204"/>
      <c r="VLG663" s="204"/>
      <c r="VLH663" s="204"/>
      <c r="VLI663" s="204"/>
      <c r="VLJ663" s="204"/>
      <c r="VLK663" s="204"/>
      <c r="VLL663" s="204"/>
      <c r="VLM663" s="204"/>
      <c r="VLN663" s="204"/>
      <c r="VLO663" s="204"/>
      <c r="VLP663" s="204"/>
      <c r="VLQ663" s="204"/>
      <c r="VLR663" s="204"/>
      <c r="VLS663" s="204"/>
      <c r="VLT663" s="204"/>
      <c r="VLU663" s="204"/>
      <c r="VLV663" s="204"/>
      <c r="VLW663" s="204"/>
      <c r="VLX663" s="204"/>
      <c r="VLY663" s="204"/>
      <c r="VLZ663" s="204"/>
      <c r="VMA663" s="204"/>
      <c r="VMB663" s="204"/>
      <c r="VMC663" s="204"/>
      <c r="VMD663" s="204"/>
      <c r="VME663" s="204"/>
      <c r="VMF663" s="204"/>
      <c r="VMG663" s="204"/>
      <c r="VMH663" s="204"/>
      <c r="VMI663" s="204"/>
      <c r="VMJ663" s="204"/>
      <c r="VMK663" s="204"/>
      <c r="VML663" s="204"/>
      <c r="VMM663" s="204"/>
      <c r="VMN663" s="204"/>
      <c r="VMO663" s="204"/>
      <c r="VMP663" s="204"/>
      <c r="VMQ663" s="204"/>
      <c r="VMR663" s="204"/>
      <c r="VMS663" s="204"/>
      <c r="VMT663" s="204"/>
      <c r="VMU663" s="204"/>
      <c r="VMV663" s="204"/>
      <c r="VMW663" s="204"/>
      <c r="VMX663" s="204"/>
      <c r="VMY663" s="204"/>
      <c r="VMZ663" s="204"/>
      <c r="VNA663" s="204"/>
      <c r="VNB663" s="204"/>
      <c r="VNC663" s="204"/>
      <c r="VND663" s="204"/>
      <c r="VNE663" s="204"/>
      <c r="VNF663" s="204"/>
      <c r="VNG663" s="204"/>
      <c r="VNH663" s="204"/>
      <c r="VNI663" s="204"/>
      <c r="VNJ663" s="204"/>
      <c r="VNK663" s="204"/>
      <c r="VNL663" s="204"/>
      <c r="VNM663" s="204"/>
      <c r="VNN663" s="204"/>
      <c r="VNO663" s="204"/>
      <c r="VNP663" s="204"/>
      <c r="VNQ663" s="204"/>
      <c r="VNR663" s="204"/>
      <c r="VNS663" s="204"/>
      <c r="VNT663" s="204"/>
      <c r="VNU663" s="204"/>
      <c r="VNV663" s="204"/>
      <c r="VNW663" s="204"/>
      <c r="VNX663" s="204"/>
      <c r="VNY663" s="204"/>
      <c r="VNZ663" s="204"/>
      <c r="VOA663" s="204"/>
      <c r="VOB663" s="204"/>
      <c r="VOC663" s="204"/>
      <c r="VOD663" s="204"/>
      <c r="VOE663" s="204"/>
      <c r="VOF663" s="204"/>
      <c r="VOG663" s="204"/>
      <c r="VOH663" s="204"/>
      <c r="VOI663" s="204"/>
      <c r="VOJ663" s="204"/>
      <c r="VOK663" s="204"/>
      <c r="VOL663" s="204"/>
      <c r="VOM663" s="204"/>
      <c r="VON663" s="204"/>
      <c r="VOO663" s="204"/>
      <c r="VOP663" s="204"/>
      <c r="VOQ663" s="204"/>
      <c r="VOR663" s="204"/>
      <c r="VOS663" s="204"/>
      <c r="VOT663" s="204"/>
      <c r="VOU663" s="204"/>
      <c r="VOV663" s="204"/>
      <c r="VOW663" s="204"/>
      <c r="VOX663" s="204"/>
      <c r="VOY663" s="204"/>
      <c r="VOZ663" s="204"/>
      <c r="VPA663" s="204"/>
      <c r="VPB663" s="204"/>
      <c r="VPC663" s="204"/>
      <c r="VPD663" s="204"/>
      <c r="VPE663" s="204"/>
      <c r="VPF663" s="204"/>
      <c r="VPG663" s="204"/>
      <c r="VPH663" s="204"/>
      <c r="VPI663" s="204"/>
      <c r="VPJ663" s="204"/>
      <c r="VPK663" s="204"/>
      <c r="VPL663" s="204"/>
      <c r="VPM663" s="204"/>
      <c r="VPN663" s="204"/>
      <c r="VPO663" s="204"/>
      <c r="VPP663" s="204"/>
      <c r="VPQ663" s="204"/>
      <c r="VPR663" s="204"/>
      <c r="VPS663" s="204"/>
      <c r="VPT663" s="204"/>
      <c r="VPU663" s="204"/>
      <c r="VPV663" s="204"/>
      <c r="VPW663" s="204"/>
      <c r="VPX663" s="204"/>
      <c r="VPY663" s="204"/>
      <c r="VPZ663" s="204"/>
      <c r="VQA663" s="204"/>
      <c r="VQB663" s="204"/>
      <c r="VQC663" s="204"/>
      <c r="VQD663" s="204"/>
      <c r="VQE663" s="204"/>
      <c r="VQF663" s="204"/>
      <c r="VQG663" s="204"/>
      <c r="VQH663" s="204"/>
      <c r="VQI663" s="204"/>
      <c r="VQJ663" s="204"/>
      <c r="VQK663" s="204"/>
      <c r="VQL663" s="204"/>
      <c r="VQM663" s="204"/>
      <c r="VQN663" s="204"/>
      <c r="VQO663" s="204"/>
      <c r="VQP663" s="204"/>
      <c r="VQQ663" s="204"/>
      <c r="VQR663" s="204"/>
      <c r="VQS663" s="204"/>
      <c r="VQT663" s="204"/>
      <c r="VQU663" s="204"/>
      <c r="VQV663" s="204"/>
      <c r="VQW663" s="204"/>
      <c r="VQX663" s="204"/>
      <c r="VQY663" s="204"/>
      <c r="VQZ663" s="204"/>
      <c r="VRA663" s="204"/>
      <c r="VRB663" s="204"/>
      <c r="VRC663" s="204"/>
      <c r="VRD663" s="204"/>
      <c r="VRE663" s="204"/>
      <c r="VRF663" s="204"/>
      <c r="VRG663" s="204"/>
      <c r="VRH663" s="204"/>
      <c r="VRI663" s="204"/>
      <c r="VRJ663" s="204"/>
      <c r="VRK663" s="204"/>
      <c r="VRL663" s="204"/>
      <c r="VRM663" s="204"/>
      <c r="VRN663" s="204"/>
      <c r="VRO663" s="204"/>
      <c r="VRP663" s="204"/>
      <c r="VRQ663" s="204"/>
      <c r="VRR663" s="204"/>
      <c r="VRS663" s="204"/>
      <c r="VRT663" s="204"/>
      <c r="VRU663" s="204"/>
      <c r="VRV663" s="204"/>
      <c r="VRW663" s="204"/>
      <c r="VRX663" s="204"/>
      <c r="VRY663" s="204"/>
      <c r="VRZ663" s="204"/>
      <c r="VSA663" s="204"/>
      <c r="VSB663" s="204"/>
      <c r="VSC663" s="204"/>
      <c r="VSD663" s="204"/>
      <c r="VSE663" s="204"/>
      <c r="VSF663" s="204"/>
      <c r="VSG663" s="204"/>
      <c r="VSH663" s="204"/>
      <c r="VSI663" s="204"/>
      <c r="VSJ663" s="204"/>
      <c r="VSK663" s="204"/>
      <c r="VSL663" s="204"/>
      <c r="VSM663" s="204"/>
      <c r="VSN663" s="204"/>
      <c r="VSO663" s="204"/>
      <c r="VSP663" s="204"/>
      <c r="VSQ663" s="204"/>
      <c r="VSR663" s="204"/>
      <c r="VSS663" s="204"/>
      <c r="VST663" s="204"/>
      <c r="VSU663" s="204"/>
      <c r="VSV663" s="204"/>
      <c r="VSW663" s="204"/>
      <c r="VSX663" s="204"/>
      <c r="VSY663" s="204"/>
      <c r="VSZ663" s="204"/>
      <c r="VTA663" s="204"/>
      <c r="VTB663" s="204"/>
      <c r="VTC663" s="204"/>
      <c r="VTD663" s="204"/>
      <c r="VTE663" s="204"/>
      <c r="VTF663" s="204"/>
      <c r="VTG663" s="204"/>
      <c r="VTH663" s="204"/>
      <c r="VTI663" s="204"/>
      <c r="VTJ663" s="204"/>
      <c r="VTK663" s="204"/>
      <c r="VTL663" s="204"/>
      <c r="VTM663" s="204"/>
      <c r="VTN663" s="204"/>
      <c r="VTO663" s="204"/>
      <c r="VTP663" s="204"/>
      <c r="VTQ663" s="204"/>
      <c r="VTR663" s="204"/>
      <c r="VTS663" s="204"/>
      <c r="VTT663" s="204"/>
      <c r="VTU663" s="204"/>
      <c r="VTV663" s="204"/>
      <c r="VTW663" s="204"/>
      <c r="VTX663" s="204"/>
      <c r="VTY663" s="204"/>
      <c r="VTZ663" s="204"/>
      <c r="VUA663" s="204"/>
      <c r="VUB663" s="204"/>
      <c r="VUC663" s="204"/>
      <c r="VUD663" s="204"/>
      <c r="VUE663" s="204"/>
      <c r="VUF663" s="204"/>
      <c r="VUG663" s="204"/>
      <c r="VUH663" s="204"/>
      <c r="VUI663" s="204"/>
      <c r="VUJ663" s="204"/>
      <c r="VUK663" s="204"/>
      <c r="VUL663" s="204"/>
      <c r="VUM663" s="204"/>
      <c r="VUN663" s="204"/>
      <c r="VUO663" s="204"/>
      <c r="VUP663" s="204"/>
      <c r="VUQ663" s="204"/>
      <c r="VUR663" s="204"/>
      <c r="VUS663" s="204"/>
      <c r="VUT663" s="204"/>
      <c r="VUU663" s="204"/>
      <c r="VUV663" s="204"/>
      <c r="VUW663" s="204"/>
      <c r="VUX663" s="204"/>
      <c r="VUY663" s="204"/>
      <c r="VUZ663" s="204"/>
      <c r="VVA663" s="204"/>
      <c r="VVB663" s="204"/>
      <c r="VVC663" s="204"/>
      <c r="VVD663" s="204"/>
      <c r="VVE663" s="204"/>
      <c r="VVF663" s="204"/>
      <c r="VVG663" s="204"/>
      <c r="VVH663" s="204"/>
      <c r="VVI663" s="204"/>
      <c r="VVJ663" s="204"/>
      <c r="VVK663" s="204"/>
      <c r="VVL663" s="204"/>
      <c r="VVM663" s="204"/>
      <c r="VVN663" s="204"/>
      <c r="VVO663" s="204"/>
      <c r="VVP663" s="204"/>
      <c r="VVQ663" s="204"/>
      <c r="VVR663" s="204"/>
      <c r="VVS663" s="204"/>
      <c r="VVT663" s="204"/>
      <c r="VVU663" s="204"/>
      <c r="VVV663" s="204"/>
      <c r="VVW663" s="204"/>
      <c r="VVX663" s="204"/>
      <c r="VVY663" s="204"/>
      <c r="VVZ663" s="204"/>
      <c r="VWA663" s="204"/>
      <c r="VWB663" s="204"/>
      <c r="VWC663" s="204"/>
      <c r="VWD663" s="204"/>
      <c r="VWE663" s="204"/>
      <c r="VWF663" s="204"/>
      <c r="VWG663" s="204"/>
      <c r="VWH663" s="204"/>
      <c r="VWI663" s="204"/>
      <c r="VWJ663" s="204"/>
      <c r="VWK663" s="204"/>
      <c r="VWL663" s="204"/>
      <c r="VWM663" s="204"/>
      <c r="VWN663" s="204"/>
      <c r="VWO663" s="204"/>
      <c r="VWP663" s="204"/>
      <c r="VWQ663" s="204"/>
      <c r="VWR663" s="204"/>
      <c r="VWS663" s="204"/>
      <c r="VWT663" s="204"/>
      <c r="VWU663" s="204"/>
      <c r="VWV663" s="204"/>
      <c r="VWW663" s="204"/>
      <c r="VWX663" s="204"/>
      <c r="VWY663" s="204"/>
      <c r="VWZ663" s="204"/>
      <c r="VXA663" s="204"/>
      <c r="VXB663" s="204"/>
      <c r="VXC663" s="204"/>
      <c r="VXD663" s="204"/>
      <c r="VXE663" s="204"/>
      <c r="VXF663" s="204"/>
      <c r="VXG663" s="204"/>
      <c r="VXH663" s="204"/>
      <c r="VXI663" s="204"/>
      <c r="VXJ663" s="204"/>
      <c r="VXK663" s="204"/>
      <c r="VXL663" s="204"/>
      <c r="VXM663" s="204"/>
      <c r="VXN663" s="204"/>
      <c r="VXO663" s="204"/>
      <c r="VXP663" s="204"/>
      <c r="VXQ663" s="204"/>
      <c r="VXR663" s="204"/>
      <c r="VXS663" s="204"/>
      <c r="VXT663" s="204"/>
      <c r="VXU663" s="204"/>
      <c r="VXV663" s="204"/>
      <c r="VXW663" s="204"/>
      <c r="VXX663" s="204"/>
      <c r="VXY663" s="204"/>
      <c r="VXZ663" s="204"/>
      <c r="VYA663" s="204"/>
      <c r="VYB663" s="204"/>
      <c r="VYC663" s="204"/>
      <c r="VYD663" s="204"/>
      <c r="VYE663" s="204"/>
      <c r="VYF663" s="204"/>
      <c r="VYG663" s="204"/>
      <c r="VYH663" s="204"/>
      <c r="VYI663" s="204"/>
      <c r="VYJ663" s="204"/>
      <c r="VYK663" s="204"/>
      <c r="VYL663" s="204"/>
      <c r="VYM663" s="204"/>
      <c r="VYN663" s="204"/>
      <c r="VYO663" s="204"/>
      <c r="VYP663" s="204"/>
      <c r="VYQ663" s="204"/>
      <c r="VYR663" s="204"/>
      <c r="VYS663" s="204"/>
      <c r="VYT663" s="204"/>
      <c r="VYU663" s="204"/>
      <c r="VYV663" s="204"/>
      <c r="VYW663" s="204"/>
      <c r="VYX663" s="204"/>
      <c r="VYY663" s="204"/>
      <c r="VYZ663" s="204"/>
      <c r="VZA663" s="204"/>
      <c r="VZB663" s="204"/>
      <c r="VZC663" s="204"/>
      <c r="VZD663" s="204"/>
      <c r="VZE663" s="204"/>
      <c r="VZF663" s="204"/>
      <c r="VZG663" s="204"/>
      <c r="VZH663" s="204"/>
      <c r="VZI663" s="204"/>
      <c r="VZJ663" s="204"/>
      <c r="VZK663" s="204"/>
      <c r="VZL663" s="204"/>
      <c r="VZM663" s="204"/>
      <c r="VZN663" s="204"/>
      <c r="VZO663" s="204"/>
      <c r="VZP663" s="204"/>
      <c r="VZQ663" s="204"/>
      <c r="VZR663" s="204"/>
      <c r="VZS663" s="204"/>
      <c r="VZT663" s="204"/>
      <c r="VZU663" s="204"/>
      <c r="VZV663" s="204"/>
      <c r="VZW663" s="204"/>
      <c r="VZX663" s="204"/>
      <c r="VZY663" s="204"/>
      <c r="VZZ663" s="204"/>
      <c r="WAA663" s="204"/>
      <c r="WAB663" s="204"/>
      <c r="WAC663" s="204"/>
      <c r="WAD663" s="204"/>
      <c r="WAE663" s="204"/>
      <c r="WAF663" s="204"/>
      <c r="WAG663" s="204"/>
      <c r="WAH663" s="204"/>
      <c r="WAI663" s="204"/>
      <c r="WAJ663" s="204"/>
      <c r="WAK663" s="204"/>
      <c r="WAL663" s="204"/>
      <c r="WAM663" s="204"/>
      <c r="WAN663" s="204"/>
      <c r="WAO663" s="204"/>
      <c r="WAP663" s="204"/>
      <c r="WAQ663" s="204"/>
      <c r="WAR663" s="204"/>
      <c r="WAS663" s="204"/>
      <c r="WAT663" s="204"/>
      <c r="WAU663" s="204"/>
      <c r="WAV663" s="204"/>
      <c r="WAW663" s="204"/>
      <c r="WAX663" s="204"/>
      <c r="WAY663" s="204"/>
      <c r="WAZ663" s="204"/>
      <c r="WBA663" s="204"/>
      <c r="WBB663" s="204"/>
      <c r="WBC663" s="204"/>
      <c r="WBD663" s="204"/>
      <c r="WBE663" s="204"/>
      <c r="WBF663" s="204"/>
      <c r="WBG663" s="204"/>
      <c r="WBH663" s="204"/>
      <c r="WBI663" s="204"/>
      <c r="WBJ663" s="204"/>
      <c r="WBK663" s="204"/>
      <c r="WBL663" s="204"/>
      <c r="WBM663" s="204"/>
      <c r="WBN663" s="204"/>
      <c r="WBO663" s="204"/>
      <c r="WBP663" s="204"/>
      <c r="WBQ663" s="204"/>
      <c r="WBR663" s="204"/>
      <c r="WBS663" s="204"/>
      <c r="WBT663" s="204"/>
      <c r="WBU663" s="204"/>
      <c r="WBV663" s="204"/>
      <c r="WBW663" s="204"/>
      <c r="WBX663" s="204"/>
      <c r="WBY663" s="204"/>
      <c r="WBZ663" s="204"/>
      <c r="WCA663" s="204"/>
      <c r="WCB663" s="204"/>
      <c r="WCC663" s="204"/>
      <c r="WCD663" s="204"/>
      <c r="WCE663" s="204"/>
      <c r="WCF663" s="204"/>
      <c r="WCG663" s="204"/>
      <c r="WCH663" s="204"/>
      <c r="WCI663" s="204"/>
      <c r="WCJ663" s="204"/>
      <c r="WCK663" s="204"/>
      <c r="WCL663" s="204"/>
      <c r="WCM663" s="204"/>
      <c r="WCN663" s="204"/>
      <c r="WCO663" s="204"/>
      <c r="WCP663" s="204"/>
      <c r="WCQ663" s="204"/>
      <c r="WCR663" s="204"/>
      <c r="WCS663" s="204"/>
      <c r="WCT663" s="204"/>
      <c r="WCU663" s="204"/>
      <c r="WCV663" s="204"/>
      <c r="WCW663" s="204"/>
      <c r="WCX663" s="204"/>
      <c r="WCY663" s="204"/>
      <c r="WCZ663" s="204"/>
      <c r="WDA663" s="204"/>
      <c r="WDB663" s="204"/>
      <c r="WDC663" s="204"/>
      <c r="WDD663" s="204"/>
      <c r="WDE663" s="204"/>
      <c r="WDF663" s="204"/>
      <c r="WDG663" s="204"/>
      <c r="WDH663" s="204"/>
      <c r="WDI663" s="204"/>
      <c r="WDJ663" s="204"/>
      <c r="WDK663" s="204"/>
      <c r="WDL663" s="204"/>
      <c r="WDM663" s="204"/>
      <c r="WDN663" s="204"/>
      <c r="WDO663" s="204"/>
      <c r="WDP663" s="204"/>
      <c r="WDQ663" s="204"/>
      <c r="WDR663" s="204"/>
      <c r="WDS663" s="204"/>
      <c r="WDT663" s="204"/>
      <c r="WDU663" s="204"/>
      <c r="WDV663" s="204"/>
      <c r="WDW663" s="204"/>
      <c r="WDX663" s="204"/>
      <c r="WDY663" s="204"/>
      <c r="WDZ663" s="204"/>
      <c r="WEA663" s="204"/>
      <c r="WEB663" s="204"/>
      <c r="WEC663" s="204"/>
      <c r="WED663" s="204"/>
      <c r="WEE663" s="204"/>
      <c r="WEF663" s="204"/>
      <c r="WEG663" s="204"/>
      <c r="WEH663" s="204"/>
      <c r="WEI663" s="204"/>
      <c r="WEJ663" s="204"/>
      <c r="WEK663" s="204"/>
      <c r="WEL663" s="204"/>
      <c r="WEM663" s="204"/>
      <c r="WEN663" s="204"/>
      <c r="WEO663" s="204"/>
      <c r="WEP663" s="204"/>
      <c r="WEQ663" s="204"/>
      <c r="WER663" s="204"/>
      <c r="WES663" s="204"/>
      <c r="WET663" s="204"/>
      <c r="WEU663" s="204"/>
      <c r="WEV663" s="204"/>
      <c r="WEW663" s="204"/>
      <c r="WEX663" s="204"/>
      <c r="WEY663" s="204"/>
      <c r="WEZ663" s="204"/>
      <c r="WFA663" s="204"/>
      <c r="WFB663" s="204"/>
      <c r="WFC663" s="204"/>
      <c r="WFD663" s="204"/>
      <c r="WFE663" s="204"/>
      <c r="WFF663" s="204"/>
      <c r="WFG663" s="204"/>
      <c r="WFH663" s="204"/>
      <c r="WFI663" s="204"/>
      <c r="WFJ663" s="204"/>
      <c r="WFK663" s="204"/>
      <c r="WFL663" s="204"/>
      <c r="WFM663" s="204"/>
      <c r="WFN663" s="204"/>
      <c r="WFO663" s="204"/>
      <c r="WFP663" s="204"/>
      <c r="WFQ663" s="204"/>
      <c r="WFR663" s="204"/>
      <c r="WFS663" s="204"/>
      <c r="WFT663" s="204"/>
      <c r="WFU663" s="204"/>
      <c r="WFV663" s="204"/>
      <c r="WFW663" s="204"/>
      <c r="WFX663" s="204"/>
      <c r="WFY663" s="204"/>
      <c r="WFZ663" s="204"/>
      <c r="WGA663" s="204"/>
      <c r="WGB663" s="204"/>
      <c r="WGC663" s="204"/>
      <c r="WGD663" s="204"/>
      <c r="WGE663" s="204"/>
      <c r="WGF663" s="204"/>
      <c r="WGG663" s="204"/>
      <c r="WGH663" s="204"/>
      <c r="WGI663" s="204"/>
      <c r="WGJ663" s="204"/>
      <c r="WGK663" s="204"/>
      <c r="WGL663" s="204"/>
      <c r="WGM663" s="204"/>
      <c r="WGN663" s="204"/>
      <c r="WGO663" s="204"/>
      <c r="WGP663" s="204"/>
      <c r="WGQ663" s="204"/>
      <c r="WGR663" s="204"/>
      <c r="WGS663" s="204"/>
      <c r="WGT663" s="204"/>
      <c r="WGU663" s="204"/>
      <c r="WGV663" s="204"/>
      <c r="WGW663" s="204"/>
      <c r="WGX663" s="204"/>
      <c r="WGY663" s="204"/>
      <c r="WGZ663" s="204"/>
      <c r="WHA663" s="204"/>
      <c r="WHB663" s="204"/>
      <c r="WHC663" s="204"/>
      <c r="WHD663" s="204"/>
      <c r="WHE663" s="204"/>
      <c r="WHF663" s="204"/>
      <c r="WHG663" s="204"/>
      <c r="WHH663" s="204"/>
      <c r="WHI663" s="204"/>
      <c r="WHJ663" s="204"/>
      <c r="WHK663" s="204"/>
      <c r="WHL663" s="204"/>
      <c r="WHM663" s="204"/>
      <c r="WHN663" s="204"/>
      <c r="WHO663" s="204"/>
      <c r="WHP663" s="204"/>
      <c r="WHQ663" s="204"/>
      <c r="WHR663" s="204"/>
      <c r="WHS663" s="204"/>
      <c r="WHT663" s="204"/>
      <c r="WHU663" s="204"/>
      <c r="WHV663" s="204"/>
      <c r="WHW663" s="204"/>
      <c r="WHX663" s="204"/>
      <c r="WHY663" s="204"/>
      <c r="WHZ663" s="204"/>
      <c r="WIA663" s="204"/>
      <c r="WIB663" s="204"/>
      <c r="WIC663" s="204"/>
      <c r="WID663" s="204"/>
      <c r="WIE663" s="204"/>
      <c r="WIF663" s="204"/>
      <c r="WIG663" s="204"/>
      <c r="WIH663" s="204"/>
      <c r="WII663" s="204"/>
      <c r="WIJ663" s="204"/>
      <c r="WIK663" s="204"/>
      <c r="WIL663" s="204"/>
      <c r="WIM663" s="204"/>
      <c r="WIN663" s="204"/>
      <c r="WIO663" s="204"/>
      <c r="WIP663" s="204"/>
      <c r="WIQ663" s="204"/>
      <c r="WIR663" s="204"/>
      <c r="WIS663" s="204"/>
      <c r="WIT663" s="204"/>
      <c r="WIU663" s="204"/>
      <c r="WIV663" s="204"/>
      <c r="WIW663" s="204"/>
      <c r="WIX663" s="204"/>
      <c r="WIY663" s="204"/>
      <c r="WIZ663" s="204"/>
      <c r="WJA663" s="204"/>
      <c r="WJB663" s="204"/>
      <c r="WJC663" s="204"/>
      <c r="WJD663" s="204"/>
      <c r="WJE663" s="204"/>
      <c r="WJF663" s="204"/>
      <c r="WJG663" s="204"/>
      <c r="WJH663" s="204"/>
      <c r="WJI663" s="204"/>
      <c r="WJJ663" s="204"/>
      <c r="WJK663" s="204"/>
      <c r="WJL663" s="204"/>
      <c r="WJM663" s="204"/>
      <c r="WJN663" s="204"/>
      <c r="WJO663" s="204"/>
      <c r="WJP663" s="204"/>
      <c r="WJQ663" s="204"/>
      <c r="WJR663" s="204"/>
      <c r="WJS663" s="204"/>
      <c r="WJT663" s="204"/>
      <c r="WJU663" s="204"/>
      <c r="WJV663" s="204"/>
      <c r="WJW663" s="204"/>
      <c r="WJX663" s="204"/>
      <c r="WJY663" s="204"/>
      <c r="WJZ663" s="204"/>
      <c r="WKA663" s="204"/>
      <c r="WKB663" s="204"/>
      <c r="WKC663" s="204"/>
      <c r="WKD663" s="204"/>
      <c r="WKE663" s="204"/>
      <c r="WKF663" s="204"/>
      <c r="WKG663" s="204"/>
      <c r="WKH663" s="204"/>
      <c r="WKI663" s="204"/>
      <c r="WKJ663" s="204"/>
      <c r="WKK663" s="204"/>
      <c r="WKL663" s="204"/>
      <c r="WKM663" s="204"/>
      <c r="WKN663" s="204"/>
      <c r="WKO663" s="204"/>
      <c r="WKP663" s="204"/>
      <c r="WKQ663" s="204"/>
      <c r="WKR663" s="204"/>
      <c r="WKS663" s="204"/>
      <c r="WKT663" s="204"/>
      <c r="WKU663" s="204"/>
      <c r="WKV663" s="204"/>
      <c r="WKW663" s="204"/>
      <c r="WKX663" s="204"/>
      <c r="WKY663" s="204"/>
      <c r="WKZ663" s="204"/>
      <c r="WLA663" s="204"/>
      <c r="WLB663" s="204"/>
      <c r="WLC663" s="204"/>
      <c r="WLD663" s="204"/>
      <c r="WLE663" s="204"/>
      <c r="WLF663" s="204"/>
      <c r="WLG663" s="204"/>
      <c r="WLH663" s="204"/>
      <c r="WLI663" s="204"/>
      <c r="WLJ663" s="204"/>
      <c r="WLK663" s="204"/>
      <c r="WLL663" s="204"/>
      <c r="WLM663" s="204"/>
      <c r="WLN663" s="204"/>
      <c r="WLO663" s="204"/>
      <c r="WLP663" s="204"/>
      <c r="WLQ663" s="204"/>
      <c r="WLR663" s="204"/>
      <c r="WLS663" s="204"/>
      <c r="WLT663" s="204"/>
      <c r="WLU663" s="204"/>
      <c r="WLV663" s="204"/>
      <c r="WLW663" s="204"/>
      <c r="WLX663" s="204"/>
      <c r="WLY663" s="204"/>
      <c r="WLZ663" s="204"/>
      <c r="WMA663" s="204"/>
      <c r="WMB663" s="204"/>
      <c r="WMC663" s="204"/>
      <c r="WMD663" s="204"/>
      <c r="WME663" s="204"/>
      <c r="WMF663" s="204"/>
      <c r="WMG663" s="204"/>
      <c r="WMH663" s="204"/>
      <c r="WMI663" s="204"/>
      <c r="WMJ663" s="204"/>
      <c r="WMK663" s="204"/>
      <c r="WML663" s="204"/>
      <c r="WMM663" s="204"/>
      <c r="WMN663" s="204"/>
      <c r="WMO663" s="204"/>
      <c r="WMP663" s="204"/>
      <c r="WMQ663" s="204"/>
      <c r="WMR663" s="204"/>
      <c r="WMS663" s="204"/>
      <c r="WMT663" s="204"/>
      <c r="WMU663" s="204"/>
      <c r="WMV663" s="204"/>
      <c r="WMW663" s="204"/>
      <c r="WMX663" s="204"/>
      <c r="WMY663" s="204"/>
      <c r="WMZ663" s="204"/>
      <c r="WNA663" s="204"/>
      <c r="WNB663" s="204"/>
      <c r="WNC663" s="204"/>
      <c r="WND663" s="204"/>
      <c r="WNE663" s="204"/>
      <c r="WNF663" s="204"/>
      <c r="WNG663" s="204"/>
      <c r="WNH663" s="204"/>
      <c r="WNI663" s="204"/>
      <c r="WNJ663" s="204"/>
      <c r="WNK663" s="204"/>
      <c r="WNL663" s="204"/>
      <c r="WNM663" s="204"/>
      <c r="WNN663" s="204"/>
      <c r="WNO663" s="204"/>
      <c r="WNP663" s="204"/>
      <c r="WNQ663" s="204"/>
      <c r="WNR663" s="204"/>
      <c r="WNS663" s="204"/>
      <c r="WNT663" s="204"/>
      <c r="WNU663" s="204"/>
      <c r="WNV663" s="204"/>
      <c r="WNW663" s="204"/>
      <c r="WNX663" s="204"/>
      <c r="WNY663" s="204"/>
      <c r="WNZ663" s="204"/>
      <c r="WOA663" s="204"/>
      <c r="WOB663" s="204"/>
      <c r="WOC663" s="204"/>
      <c r="WOD663" s="204"/>
      <c r="WOE663" s="204"/>
      <c r="WOF663" s="204"/>
      <c r="WOG663" s="204"/>
      <c r="WOH663" s="204"/>
      <c r="WOI663" s="204"/>
      <c r="WOJ663" s="204"/>
      <c r="WOK663" s="204"/>
      <c r="WOL663" s="204"/>
      <c r="WOM663" s="204"/>
      <c r="WON663" s="204"/>
      <c r="WOO663" s="204"/>
      <c r="WOP663" s="204"/>
      <c r="WOQ663" s="204"/>
      <c r="WOR663" s="204"/>
      <c r="WOS663" s="204"/>
      <c r="WOT663" s="204"/>
      <c r="WOU663" s="204"/>
      <c r="WOV663" s="204"/>
      <c r="WOW663" s="204"/>
      <c r="WOX663" s="204"/>
      <c r="WOY663" s="204"/>
      <c r="WOZ663" s="204"/>
      <c r="WPA663" s="204"/>
      <c r="WPB663" s="204"/>
      <c r="WPC663" s="204"/>
      <c r="WPD663" s="204"/>
      <c r="WPE663" s="204"/>
      <c r="WPF663" s="204"/>
      <c r="WPG663" s="204"/>
      <c r="WPH663" s="204"/>
      <c r="WPI663" s="204"/>
      <c r="WPJ663" s="204"/>
      <c r="WPK663" s="204"/>
      <c r="WPL663" s="204"/>
      <c r="WPM663" s="204"/>
      <c r="WPN663" s="204"/>
      <c r="WPO663" s="204"/>
      <c r="WPP663" s="204"/>
      <c r="WPQ663" s="204"/>
      <c r="WPR663" s="204"/>
      <c r="WPS663" s="204"/>
      <c r="WPT663" s="204"/>
      <c r="WPU663" s="204"/>
      <c r="WPV663" s="204"/>
      <c r="WPW663" s="204"/>
      <c r="WPX663" s="204"/>
      <c r="WPY663" s="204"/>
      <c r="WPZ663" s="204"/>
      <c r="WQA663" s="204"/>
      <c r="WQB663" s="204"/>
      <c r="WQC663" s="204"/>
      <c r="WQD663" s="204"/>
      <c r="WQE663" s="204"/>
      <c r="WQF663" s="204"/>
      <c r="WQG663" s="204"/>
      <c r="WQH663" s="204"/>
      <c r="WQI663" s="204"/>
      <c r="WQJ663" s="204"/>
      <c r="WQK663" s="204"/>
      <c r="WQL663" s="204"/>
      <c r="WQM663" s="204"/>
      <c r="WQN663" s="204"/>
      <c r="WQO663" s="204"/>
      <c r="WQP663" s="204"/>
      <c r="WQQ663" s="204"/>
      <c r="WQR663" s="204"/>
      <c r="WQS663" s="204"/>
      <c r="WQT663" s="204"/>
      <c r="WQU663" s="204"/>
      <c r="WQV663" s="204"/>
      <c r="WQW663" s="204"/>
      <c r="WQX663" s="204"/>
      <c r="WQY663" s="204"/>
      <c r="WQZ663" s="204"/>
      <c r="WRA663" s="204"/>
      <c r="WRB663" s="204"/>
      <c r="WRC663" s="204"/>
      <c r="WRD663" s="204"/>
      <c r="WRE663" s="204"/>
      <c r="WRF663" s="204"/>
      <c r="WRG663" s="204"/>
      <c r="WRH663" s="204"/>
      <c r="WRI663" s="204"/>
      <c r="WRJ663" s="204"/>
      <c r="WRK663" s="204"/>
      <c r="WRL663" s="204"/>
      <c r="WRM663" s="204"/>
      <c r="WRN663" s="204"/>
      <c r="WRO663" s="204"/>
      <c r="WRP663" s="204"/>
      <c r="WRQ663" s="204"/>
      <c r="WRR663" s="204"/>
      <c r="WRS663" s="204"/>
      <c r="WRT663" s="204"/>
      <c r="WRU663" s="204"/>
      <c r="WRV663" s="204"/>
      <c r="WRW663" s="204"/>
      <c r="WRX663" s="204"/>
      <c r="WRY663" s="204"/>
      <c r="WRZ663" s="204"/>
      <c r="WSA663" s="204"/>
      <c r="WSB663" s="204"/>
      <c r="WSC663" s="204"/>
      <c r="WSD663" s="204"/>
      <c r="WSE663" s="204"/>
      <c r="WSF663" s="204"/>
      <c r="WSG663" s="204"/>
      <c r="WSH663" s="204"/>
      <c r="WSI663" s="204"/>
      <c r="WSJ663" s="204"/>
      <c r="WSK663" s="204"/>
      <c r="WSL663" s="204"/>
      <c r="WSM663" s="204"/>
      <c r="WSN663" s="204"/>
      <c r="WSO663" s="204"/>
      <c r="WSP663" s="204"/>
      <c r="WSQ663" s="204"/>
      <c r="WSR663" s="204"/>
      <c r="WSS663" s="204"/>
      <c r="WST663" s="204"/>
      <c r="WSU663" s="204"/>
      <c r="WSV663" s="204"/>
      <c r="WSW663" s="204"/>
      <c r="WSX663" s="204"/>
      <c r="WSY663" s="204"/>
      <c r="WSZ663" s="204"/>
      <c r="WTA663" s="204"/>
      <c r="WTB663" s="204"/>
      <c r="WTC663" s="204"/>
      <c r="WTD663" s="204"/>
      <c r="WTE663" s="204"/>
      <c r="WTF663" s="204"/>
      <c r="WTG663" s="204"/>
      <c r="WTH663" s="204"/>
      <c r="WTI663" s="204"/>
      <c r="WTJ663" s="204"/>
      <c r="WTK663" s="204"/>
      <c r="WTL663" s="204"/>
      <c r="WTM663" s="204"/>
      <c r="WTN663" s="204"/>
      <c r="WTO663" s="204"/>
      <c r="WTP663" s="204"/>
      <c r="WTQ663" s="204"/>
      <c r="WTR663" s="204"/>
      <c r="WTS663" s="204"/>
      <c r="WTT663" s="204"/>
      <c r="WTU663" s="204"/>
      <c r="WTV663" s="204"/>
      <c r="WTW663" s="204"/>
      <c r="WTX663" s="204"/>
      <c r="WTY663" s="204"/>
      <c r="WTZ663" s="204"/>
      <c r="WUA663" s="204"/>
      <c r="WUB663" s="204"/>
      <c r="WUC663" s="204"/>
      <c r="WUD663" s="204"/>
      <c r="WUE663" s="204"/>
      <c r="WUF663" s="204"/>
      <c r="WUG663" s="204"/>
      <c r="WUH663" s="204"/>
      <c r="WUI663" s="204"/>
      <c r="WUJ663" s="204"/>
      <c r="WUK663" s="204"/>
      <c r="WUL663" s="204"/>
      <c r="WUM663" s="204"/>
      <c r="WUN663" s="204"/>
      <c r="WUO663" s="204"/>
      <c r="WUP663" s="204"/>
      <c r="WUQ663" s="204"/>
      <c r="WUR663" s="204"/>
      <c r="WUS663" s="204"/>
      <c r="WUT663" s="204"/>
      <c r="WUU663" s="204"/>
      <c r="WUV663" s="204"/>
      <c r="WUW663" s="204"/>
      <c r="WUX663" s="204"/>
      <c r="WUY663" s="204"/>
      <c r="WUZ663" s="204"/>
      <c r="WVA663" s="204"/>
      <c r="WVB663" s="204"/>
      <c r="WVC663" s="204"/>
      <c r="WVD663" s="204"/>
      <c r="WVE663" s="204"/>
      <c r="WVF663" s="204"/>
      <c r="WVG663" s="204"/>
      <c r="WVH663" s="204"/>
      <c r="WVI663" s="204"/>
      <c r="WVJ663" s="204"/>
      <c r="WVK663" s="204"/>
      <c r="WVL663" s="204"/>
      <c r="WVM663" s="204"/>
      <c r="WVN663" s="204"/>
      <c r="WVO663" s="204"/>
      <c r="WVP663" s="204"/>
      <c r="WVQ663" s="204"/>
      <c r="WVR663" s="204"/>
      <c r="WVS663" s="204"/>
      <c r="WVT663" s="204"/>
      <c r="WVU663" s="204"/>
      <c r="WVV663" s="204"/>
      <c r="WVW663" s="204"/>
      <c r="WVX663" s="204"/>
      <c r="WVY663" s="204"/>
      <c r="WVZ663" s="204"/>
      <c r="WWA663" s="204"/>
      <c r="WWB663" s="204"/>
      <c r="WWC663" s="204"/>
      <c r="WWD663" s="204"/>
      <c r="WWE663" s="204"/>
      <c r="WWF663" s="204"/>
      <c r="WWG663" s="204"/>
      <c r="WWH663" s="204"/>
      <c r="WWI663" s="204"/>
      <c r="WWJ663" s="204"/>
      <c r="WWK663" s="204"/>
      <c r="WWL663" s="204"/>
      <c r="WWM663" s="204"/>
      <c r="WWN663" s="204"/>
      <c r="WWO663" s="204"/>
      <c r="WWP663" s="204"/>
      <c r="WWQ663" s="204"/>
      <c r="WWR663" s="204"/>
      <c r="WWS663" s="204"/>
      <c r="WWT663" s="204"/>
      <c r="WWU663" s="204"/>
      <c r="WWV663" s="204"/>
      <c r="WWW663" s="204"/>
      <c r="WWX663" s="204"/>
      <c r="WWY663" s="204"/>
      <c r="WWZ663" s="204"/>
      <c r="WXA663" s="204"/>
      <c r="WXB663" s="204"/>
      <c r="WXC663" s="204"/>
      <c r="WXD663" s="204"/>
      <c r="WXE663" s="204"/>
      <c r="WXF663" s="204"/>
      <c r="WXG663" s="204"/>
      <c r="WXH663" s="204"/>
      <c r="WXI663" s="204"/>
      <c r="WXJ663" s="204"/>
      <c r="WXK663" s="204"/>
      <c r="WXL663" s="204"/>
      <c r="WXM663" s="204"/>
      <c r="WXN663" s="204"/>
      <c r="WXO663" s="204"/>
      <c r="WXP663" s="204"/>
      <c r="WXQ663" s="204"/>
      <c r="WXR663" s="204"/>
      <c r="WXS663" s="204"/>
      <c r="WXT663" s="204"/>
      <c r="WXU663" s="204"/>
      <c r="WXV663" s="204"/>
      <c r="WXW663" s="204"/>
      <c r="WXX663" s="204"/>
      <c r="WXY663" s="204"/>
      <c r="WXZ663" s="204"/>
      <c r="WYA663" s="204"/>
      <c r="WYB663" s="204"/>
      <c r="WYC663" s="204"/>
      <c r="WYD663" s="204"/>
      <c r="WYE663" s="204"/>
      <c r="WYF663" s="204"/>
      <c r="WYG663" s="204"/>
      <c r="WYH663" s="204"/>
      <c r="WYI663" s="204"/>
      <c r="WYJ663" s="204"/>
      <c r="WYK663" s="204"/>
      <c r="WYL663" s="204"/>
      <c r="WYM663" s="204"/>
      <c r="WYN663" s="204"/>
      <c r="WYO663" s="204"/>
      <c r="WYP663" s="204"/>
      <c r="WYQ663" s="204"/>
      <c r="WYR663" s="204"/>
      <c r="WYS663" s="204"/>
      <c r="WYT663" s="204"/>
      <c r="WYU663" s="204"/>
      <c r="WYV663" s="204"/>
      <c r="WYW663" s="204"/>
      <c r="WYX663" s="204"/>
      <c r="WYY663" s="204"/>
      <c r="WYZ663" s="204"/>
      <c r="WZA663" s="204"/>
      <c r="WZB663" s="204"/>
      <c r="WZC663" s="204"/>
      <c r="WZD663" s="204"/>
      <c r="WZE663" s="204"/>
      <c r="WZF663" s="204"/>
      <c r="WZG663" s="204"/>
      <c r="WZH663" s="204"/>
      <c r="WZI663" s="204"/>
      <c r="WZJ663" s="204"/>
      <c r="WZK663" s="204"/>
      <c r="WZL663" s="204"/>
      <c r="WZM663" s="204"/>
      <c r="WZN663" s="204"/>
      <c r="WZO663" s="204"/>
      <c r="WZP663" s="204"/>
      <c r="WZQ663" s="204"/>
      <c r="WZR663" s="204"/>
      <c r="WZS663" s="204"/>
      <c r="WZT663" s="204"/>
      <c r="WZU663" s="204"/>
      <c r="WZV663" s="204"/>
      <c r="WZW663" s="204"/>
      <c r="WZX663" s="204"/>
      <c r="WZY663" s="204"/>
      <c r="WZZ663" s="204"/>
      <c r="XAA663" s="204"/>
      <c r="XAB663" s="204"/>
      <c r="XAC663" s="204"/>
      <c r="XAD663" s="204"/>
      <c r="XAE663" s="204"/>
      <c r="XAF663" s="204"/>
      <c r="XAG663" s="204"/>
      <c r="XAH663" s="204"/>
      <c r="XAI663" s="204"/>
      <c r="XAJ663" s="204"/>
      <c r="XAK663" s="204"/>
      <c r="XAL663" s="204"/>
      <c r="XAM663" s="204"/>
      <c r="XAN663" s="204"/>
      <c r="XAO663" s="204"/>
      <c r="XAP663" s="204"/>
      <c r="XAQ663" s="204"/>
      <c r="XAR663" s="204"/>
      <c r="XAS663" s="204"/>
      <c r="XAT663" s="204"/>
      <c r="XAU663" s="204"/>
      <c r="XAV663" s="204"/>
      <c r="XAW663" s="204"/>
      <c r="XAX663" s="204"/>
      <c r="XAY663" s="204"/>
      <c r="XAZ663" s="204"/>
      <c r="XBA663" s="204"/>
      <c r="XBB663" s="204"/>
      <c r="XBC663" s="204"/>
      <c r="XBD663" s="204"/>
      <c r="XBE663" s="204"/>
      <c r="XBF663" s="204"/>
      <c r="XBG663" s="204"/>
      <c r="XBH663" s="204"/>
      <c r="XBI663" s="204"/>
      <c r="XBJ663" s="204"/>
      <c r="XBK663" s="204"/>
      <c r="XBL663" s="204"/>
      <c r="XBM663" s="204"/>
      <c r="XBN663" s="204"/>
      <c r="XBO663" s="204"/>
      <c r="XBP663" s="204"/>
      <c r="XBQ663" s="204"/>
      <c r="XBR663" s="204"/>
      <c r="XBS663" s="204"/>
      <c r="XBT663" s="204"/>
      <c r="XBU663" s="204"/>
      <c r="XBV663" s="204"/>
      <c r="XBW663" s="204"/>
      <c r="XBX663" s="204"/>
      <c r="XBY663" s="204"/>
      <c r="XBZ663" s="204"/>
      <c r="XCA663" s="204"/>
      <c r="XCB663" s="204"/>
      <c r="XCC663" s="204"/>
      <c r="XCD663" s="204"/>
      <c r="XCE663" s="204"/>
      <c r="XCF663" s="204"/>
      <c r="XCG663" s="204"/>
      <c r="XCH663" s="204"/>
      <c r="XCI663" s="204"/>
      <c r="XCJ663" s="204"/>
      <c r="XCK663" s="204"/>
      <c r="XCL663" s="204"/>
      <c r="XCM663" s="204"/>
      <c r="XCN663" s="204"/>
      <c r="XCO663" s="204"/>
      <c r="XCP663" s="204"/>
      <c r="XCQ663" s="204"/>
      <c r="XCR663" s="204"/>
      <c r="XCS663" s="204"/>
      <c r="XCT663" s="204"/>
      <c r="XCU663" s="204"/>
      <c r="XCV663" s="204"/>
      <c r="XCW663" s="204"/>
      <c r="XCX663" s="204"/>
      <c r="XCY663" s="204"/>
      <c r="XCZ663" s="204"/>
      <c r="XDA663" s="204"/>
      <c r="XDB663" s="204"/>
      <c r="XDC663" s="204"/>
      <c r="XDD663" s="204"/>
      <c r="XDE663" s="204"/>
      <c r="XDF663" s="204"/>
      <c r="XDG663" s="204"/>
      <c r="XDH663" s="204"/>
      <c r="XDI663" s="204"/>
      <c r="XDJ663" s="204"/>
      <c r="XDK663" s="204"/>
      <c r="XDL663" s="204"/>
      <c r="XDM663" s="204"/>
      <c r="XDN663" s="204"/>
      <c r="XDO663" s="204"/>
      <c r="XDP663" s="204"/>
      <c r="XDQ663" s="204"/>
      <c r="XDR663" s="204"/>
      <c r="XDS663" s="204"/>
      <c r="XDT663" s="204"/>
      <c r="XDU663" s="204"/>
      <c r="XDV663" s="204"/>
      <c r="XDW663" s="204"/>
      <c r="XDX663" s="204"/>
      <c r="XDY663" s="204"/>
      <c r="XDZ663" s="204"/>
      <c r="XEA663" s="204"/>
      <c r="XEB663" s="204"/>
      <c r="XEC663" s="204"/>
      <c r="XED663" s="204"/>
      <c r="XEE663" s="204"/>
      <c r="XEF663" s="204"/>
      <c r="XEG663" s="204"/>
      <c r="XEH663" s="204"/>
      <c r="XEI663" s="204"/>
      <c r="XEJ663" s="204"/>
      <c r="XEK663" s="204"/>
      <c r="XEL663" s="204"/>
      <c r="XEM663" s="204"/>
      <c r="XEN663" s="204"/>
      <c r="XEO663" s="204"/>
      <c r="XEP663" s="204"/>
      <c r="XEQ663" s="204"/>
      <c r="XER663" s="204"/>
      <c r="XES663" s="204"/>
      <c r="XET663" s="204"/>
      <c r="XEU663" s="204"/>
      <c r="XEV663" s="204"/>
      <c r="XEW663" s="204"/>
      <c r="XEX663" s="204"/>
      <c r="XEY663" s="204"/>
      <c r="XEZ663" s="204"/>
      <c r="XFA663" s="204"/>
      <c r="XFB663" s="204"/>
      <c r="XFC663" s="204"/>
      <c r="XFD663" s="204"/>
    </row>
    <row r="664" spans="2:16384">
      <c r="K664"/>
      <c r="Q664" s="130"/>
      <c r="R664" s="130"/>
      <c r="S664" s="130"/>
      <c r="T664" s="130"/>
      <c r="U664" s="130"/>
      <c r="V664" s="130"/>
      <c r="W664" s="130"/>
      <c r="X664" s="130"/>
      <c r="CG664" s="14"/>
      <c r="CH664" s="14"/>
    </row>
    <row r="665" spans="2:16384">
      <c r="E665" s="122" t="s">
        <v>144</v>
      </c>
      <c r="G665" s="111"/>
      <c r="I665" t="s">
        <v>146</v>
      </c>
      <c r="J665" s="23" t="s">
        <v>145</v>
      </c>
      <c r="L665" s="196">
        <f>L666+L667</f>
        <v>7779024518.0699997</v>
      </c>
      <c r="M665" s="196">
        <f t="shared" ref="M665:Z665" si="732">M666+M667</f>
        <v>7391056203.1658878</v>
      </c>
      <c r="N665" s="196">
        <f t="shared" si="732"/>
        <v>7936986934.2833328</v>
      </c>
      <c r="O665" s="196">
        <f t="shared" si="732"/>
        <v>8422451677.7160797</v>
      </c>
      <c r="P665" s="196">
        <f t="shared" si="732"/>
        <v>12095565677.411449</v>
      </c>
      <c r="Q665" s="196">
        <f t="shared" si="732"/>
        <v>17941601446.288601</v>
      </c>
      <c r="R665" s="196">
        <f t="shared" si="732"/>
        <v>20128466681.738647</v>
      </c>
      <c r="S665" s="196">
        <f t="shared" si="732"/>
        <v>19516718774.725609</v>
      </c>
      <c r="T665" s="196">
        <f t="shared" si="732"/>
        <v>18133436812.741768</v>
      </c>
      <c r="U665" s="196">
        <f t="shared" si="732"/>
        <v>17324448322.299873</v>
      </c>
      <c r="V665" s="196">
        <f t="shared" si="732"/>
        <v>18531089624.619873</v>
      </c>
      <c r="W665" s="196">
        <f t="shared" si="732"/>
        <v>22252633642.63287</v>
      </c>
      <c r="X665" s="196">
        <f t="shared" si="732"/>
        <v>26904910651.776161</v>
      </c>
      <c r="Y665" s="196">
        <f t="shared" si="732"/>
        <v>29453674756.675415</v>
      </c>
      <c r="Z665" s="196">
        <f t="shared" si="732"/>
        <v>31162420388.646217</v>
      </c>
      <c r="AA665" s="196">
        <f>AA666+AA667</f>
        <v>30296745465</v>
      </c>
      <c r="CG665" s="14"/>
      <c r="CH665" s="14"/>
    </row>
    <row r="666" spans="2:16384">
      <c r="E666" s="144" t="s">
        <v>174</v>
      </c>
      <c r="G666" s="252" t="s">
        <v>551</v>
      </c>
      <c r="I666" t="s">
        <v>146</v>
      </c>
      <c r="J666" s="23" t="s">
        <v>145</v>
      </c>
      <c r="L666" s="152">
        <v>5895763481</v>
      </c>
      <c r="M666" s="152">
        <v>5353159659.0458879</v>
      </c>
      <c r="N666" s="152">
        <v>5940082841.1999998</v>
      </c>
      <c r="O666" s="152">
        <v>6302863409.7160797</v>
      </c>
      <c r="P666" s="152">
        <v>9799431639.3881149</v>
      </c>
      <c r="Q666" s="152">
        <v>15717197802.478094</v>
      </c>
      <c r="R666" s="152">
        <v>17611513853.818184</v>
      </c>
      <c r="S666" s="152">
        <v>16712193544.347183</v>
      </c>
      <c r="T666" s="152">
        <v>14959564746</v>
      </c>
      <c r="U666" s="152">
        <v>14228291997.903738</v>
      </c>
      <c r="V666" s="152">
        <v>15578674608.632776</v>
      </c>
      <c r="W666" s="152">
        <v>19166576257.580772</v>
      </c>
      <c r="X666" s="152">
        <v>23793576442.539104</v>
      </c>
      <c r="Y666" s="152">
        <v>26182005418.922569</v>
      </c>
      <c r="Z666" s="152">
        <v>27831567026.310165</v>
      </c>
      <c r="AA666" s="152">
        <v>27020295018.938545</v>
      </c>
      <c r="CG666" s="14"/>
      <c r="CH666" s="14"/>
    </row>
    <row r="667" spans="2:16384">
      <c r="E667" s="144" t="s">
        <v>175</v>
      </c>
      <c r="G667" s="252" t="s">
        <v>551</v>
      </c>
      <c r="I667" t="s">
        <v>146</v>
      </c>
      <c r="J667" s="23" t="s">
        <v>145</v>
      </c>
      <c r="L667" s="152">
        <v>1883261037.0700002</v>
      </c>
      <c r="M667" s="152">
        <v>2037896544.1199999</v>
      </c>
      <c r="N667" s="152">
        <v>1996904093.0833333</v>
      </c>
      <c r="O667" s="152">
        <v>2119588268</v>
      </c>
      <c r="P667" s="152">
        <v>2296134038.0233335</v>
      </c>
      <c r="Q667" s="152">
        <v>2224403643.8105073</v>
      </c>
      <c r="R667" s="152">
        <v>2516952827.9204645</v>
      </c>
      <c r="S667" s="152">
        <v>2804525230.3784266</v>
      </c>
      <c r="T667" s="152">
        <v>3173872066.7417693</v>
      </c>
      <c r="U667" s="152">
        <v>3096156324.3961334</v>
      </c>
      <c r="V667" s="152">
        <v>2952415015.9870949</v>
      </c>
      <c r="W667" s="152">
        <v>3086057385.0520964</v>
      </c>
      <c r="X667" s="152">
        <v>3111334209.2370572</v>
      </c>
      <c r="Y667" s="152">
        <v>3271669337.7528439</v>
      </c>
      <c r="Z667" s="152">
        <v>3330853362.3360538</v>
      </c>
      <c r="AA667" s="152">
        <v>3276450446.0614557</v>
      </c>
      <c r="CG667" s="14"/>
      <c r="CH667" s="14"/>
    </row>
    <row r="668" spans="2:16384">
      <c r="G668" s="109"/>
      <c r="L668" s="23"/>
      <c r="CG668" s="14"/>
      <c r="CH668" s="14"/>
    </row>
    <row r="669" spans="2:16384" ht="15.5">
      <c r="B669" s="17"/>
      <c r="C669" s="17"/>
      <c r="D669" s="17"/>
      <c r="E669" s="16" t="s">
        <v>177</v>
      </c>
      <c r="G669" s="109"/>
      <c r="CG669" s="14"/>
      <c r="CH669" s="14"/>
    </row>
    <row r="670" spans="2:16384">
      <c r="E670" s="62" t="s">
        <v>178</v>
      </c>
      <c r="G670" s="264" t="s">
        <v>538</v>
      </c>
      <c r="I670" t="s">
        <v>146</v>
      </c>
      <c r="J670" s="23" t="s">
        <v>145</v>
      </c>
      <c r="K670"/>
      <c r="L670" s="152">
        <v>3711010678.5157857</v>
      </c>
      <c r="M670" s="152">
        <v>5130552887.6784458</v>
      </c>
      <c r="N670" s="152">
        <v>6889985543.2108049</v>
      </c>
      <c r="O670" s="154">
        <f>SUM(O671:O672)</f>
        <v>9868544723.7918854</v>
      </c>
      <c r="P670" s="154">
        <f>SUM(P671:P672)</f>
        <v>15477501062.998753</v>
      </c>
      <c r="Q670" s="154">
        <f>SUM(Q671:Q672)</f>
        <v>21680740898.003632</v>
      </c>
      <c r="R670" s="154">
        <f>SUM(R671:R672)</f>
        <v>27039529148.621727</v>
      </c>
      <c r="S670" s="152">
        <v>50826139722.204216</v>
      </c>
      <c r="T670" s="152">
        <v>74767115127.960144</v>
      </c>
      <c r="U670" s="152">
        <v>94143813643.321838</v>
      </c>
      <c r="V670" s="152">
        <v>100480259737.60275</v>
      </c>
      <c r="W670" s="152">
        <v>114910386676.89236</v>
      </c>
      <c r="X670" s="152">
        <v>135079682167.23561</v>
      </c>
      <c r="Y670" s="152">
        <v>142104102512.83954</v>
      </c>
      <c r="Z670" s="152">
        <v>144027610703.98566</v>
      </c>
      <c r="AA670" s="152">
        <v>142202929186.15628</v>
      </c>
      <c r="CG670" s="14"/>
      <c r="CH670" s="14"/>
    </row>
    <row r="671" spans="2:16384">
      <c r="E671" s="144" t="s">
        <v>296</v>
      </c>
      <c r="G671" s="264" t="s">
        <v>551</v>
      </c>
      <c r="I671" t="s">
        <v>146</v>
      </c>
      <c r="J671" s="23" t="s">
        <v>145</v>
      </c>
      <c r="K671"/>
      <c r="L671" s="246"/>
      <c r="M671" s="246"/>
      <c r="N671" s="246"/>
      <c r="O671" s="223">
        <v>9458395970.8057423</v>
      </c>
      <c r="P671" s="223">
        <v>13942133709.442551</v>
      </c>
      <c r="Q671" s="223">
        <v>19347454504.052948</v>
      </c>
      <c r="R671" s="223">
        <v>23840645029.905754</v>
      </c>
      <c r="S671" s="319">
        <f t="shared" ref="S671:X671" si="733">S670*S673</f>
        <v>41804499921.51297</v>
      </c>
      <c r="T671" s="319">
        <f t="shared" si="733"/>
        <v>61495952192.747223</v>
      </c>
      <c r="U671" s="319">
        <f t="shared" si="733"/>
        <v>77433286721.632217</v>
      </c>
      <c r="V671" s="319">
        <f t="shared" si="733"/>
        <v>82645013634.178268</v>
      </c>
      <c r="W671" s="319">
        <f t="shared" si="733"/>
        <v>94513793041.743973</v>
      </c>
      <c r="X671" s="319">
        <f t="shared" si="733"/>
        <v>111103038582.55128</v>
      </c>
      <c r="Y671" s="319">
        <f>Y670*Y673</f>
        <v>116880624316.81052</v>
      </c>
      <c r="Z671" s="319">
        <f>Z670*Z673</f>
        <v>118462709804.0282</v>
      </c>
      <c r="AA671" s="319">
        <f>AA670*AA673</f>
        <v>116961909255.61354</v>
      </c>
      <c r="AB671" s="72"/>
      <c r="CG671" s="14"/>
      <c r="CH671" s="14"/>
    </row>
    <row r="672" spans="2:16384">
      <c r="E672" s="144" t="s">
        <v>472</v>
      </c>
      <c r="G672" s="264" t="s">
        <v>551</v>
      </c>
      <c r="I672" t="s">
        <v>146</v>
      </c>
      <c r="J672" s="23" t="s">
        <v>145</v>
      </c>
      <c r="K672"/>
      <c r="L672" s="246"/>
      <c r="M672" s="246"/>
      <c r="N672" s="246"/>
      <c r="O672" s="223">
        <v>410148752.98614264</v>
      </c>
      <c r="P672" s="223">
        <v>1535367353.5562029</v>
      </c>
      <c r="Q672" s="223">
        <v>2333286393.9506836</v>
      </c>
      <c r="R672" s="223">
        <v>3198884118.7159743</v>
      </c>
      <c r="S672" s="319">
        <f t="shared" ref="S672:X672" si="734">S670-S671</f>
        <v>9021639800.691246</v>
      </c>
      <c r="T672" s="319">
        <f t="shared" si="734"/>
        <v>13271162935.212921</v>
      </c>
      <c r="U672" s="319">
        <f t="shared" si="734"/>
        <v>16710526921.689621</v>
      </c>
      <c r="V672" s="319">
        <f t="shared" si="734"/>
        <v>17835246103.424484</v>
      </c>
      <c r="W672" s="319">
        <f t="shared" si="734"/>
        <v>20396593635.148392</v>
      </c>
      <c r="X672" s="319">
        <f t="shared" si="734"/>
        <v>23976643584.684326</v>
      </c>
      <c r="Y672" s="319">
        <f>Y670-Y671</f>
        <v>25223478196.029022</v>
      </c>
      <c r="Z672" s="319">
        <f>Z670-Z671</f>
        <v>25564900899.957458</v>
      </c>
      <c r="AA672" s="319">
        <f>AA670-AA671</f>
        <v>25241019930.54274</v>
      </c>
      <c r="CG672" s="14"/>
      <c r="CH672" s="14"/>
    </row>
    <row r="673" spans="2:86">
      <c r="E673" t="s">
        <v>473</v>
      </c>
      <c r="G673" s="109"/>
      <c r="L673" s="246"/>
      <c r="M673" s="246"/>
      <c r="N673" s="246"/>
      <c r="O673" s="227">
        <f>O671/SUM(O671:O672)</f>
        <v>0.95843878054305987</v>
      </c>
      <c r="P673" s="227">
        <f>P671/SUM(P671:P672)</f>
        <v>0.90080004857975915</v>
      </c>
      <c r="Q673" s="227">
        <f>Q671/SUM(Q671:Q672)</f>
        <v>0.89237976668198027</v>
      </c>
      <c r="R673" s="227">
        <f>R671/SUM(R671:R672)</f>
        <v>0.88169601248847829</v>
      </c>
      <c r="S673" s="288">
        <v>0.82250000000000001</v>
      </c>
      <c r="T673" s="288">
        <v>0.82250000000000001</v>
      </c>
      <c r="U673" s="288">
        <v>0.82250000000000001</v>
      </c>
      <c r="V673" s="288">
        <v>0.82250000000000001</v>
      </c>
      <c r="W673" s="288">
        <v>0.82250000000000001</v>
      </c>
      <c r="X673" s="288">
        <v>0.82250000000000001</v>
      </c>
      <c r="Y673" s="288">
        <v>0.82250000000000001</v>
      </c>
      <c r="Z673" s="288">
        <v>0.82250000000000001</v>
      </c>
      <c r="AA673" s="288">
        <v>0.82250000000000001</v>
      </c>
      <c r="CG673" s="14"/>
      <c r="CH673" s="14"/>
    </row>
    <row r="674" spans="2:86">
      <c r="G674" s="109"/>
      <c r="V674" s="50"/>
      <c r="W674" s="50"/>
      <c r="CG674" s="14"/>
      <c r="CH674" s="14"/>
    </row>
    <row r="675" spans="2:86" ht="15.5">
      <c r="B675" s="17"/>
      <c r="C675" s="17"/>
      <c r="D675" s="17"/>
      <c r="E675" s="16" t="s">
        <v>180</v>
      </c>
      <c r="G675" s="109"/>
      <c r="L675" s="130"/>
      <c r="M675" s="130"/>
      <c r="N675" s="130"/>
      <c r="O675" s="130"/>
      <c r="CG675" s="14"/>
      <c r="CH675" s="14"/>
    </row>
    <row r="676" spans="2:86">
      <c r="E676" s="62" t="s">
        <v>58</v>
      </c>
      <c r="G676" s="264" t="s">
        <v>538</v>
      </c>
      <c r="H676" t="s">
        <v>537</v>
      </c>
      <c r="I676" t="s">
        <v>146</v>
      </c>
      <c r="J676" s="23" t="s">
        <v>181</v>
      </c>
      <c r="L676" s="133"/>
      <c r="M676" s="133"/>
      <c r="N676" s="133"/>
      <c r="O676" s="133"/>
      <c r="P676" s="133"/>
      <c r="Q676" s="133"/>
      <c r="R676" s="156">
        <v>21670465089</v>
      </c>
      <c r="S676" s="156">
        <v>24967455144</v>
      </c>
      <c r="T676" s="156">
        <v>39816667485.913567</v>
      </c>
      <c r="U676" s="152">
        <v>51082393000</v>
      </c>
      <c r="V676" s="152">
        <v>62962256000</v>
      </c>
      <c r="W676" s="152">
        <v>83791247000</v>
      </c>
      <c r="X676" s="152">
        <v>96397222000</v>
      </c>
      <c r="Y676" s="152">
        <v>77679702270</v>
      </c>
      <c r="Z676" s="152">
        <v>53744308441.507103</v>
      </c>
      <c r="AA676" s="152">
        <v>37206213609.599998</v>
      </c>
      <c r="CG676" s="14"/>
      <c r="CH676" s="14"/>
    </row>
    <row r="677" spans="2:86">
      <c r="R677" s="205"/>
      <c r="CG677" s="14"/>
      <c r="CH677" s="14"/>
    </row>
    <row r="678" spans="2:86" ht="15.5">
      <c r="B678" s="17"/>
      <c r="G678" s="109"/>
      <c r="L678" s="130"/>
      <c r="CG678" s="14"/>
      <c r="CH678" s="14"/>
    </row>
    <row r="679" spans="2:86">
      <c r="G679" s="109"/>
      <c r="L679" s="130"/>
      <c r="R679" s="130"/>
      <c r="S679" s="130"/>
      <c r="CG679" s="14"/>
      <c r="CH679" s="14"/>
    </row>
    <row r="680" spans="2:86">
      <c r="G680" s="252" t="s">
        <v>486</v>
      </c>
      <c r="L680" s="130"/>
      <c r="R680" s="130"/>
      <c r="S680" s="130"/>
      <c r="CG680" s="14"/>
      <c r="CH680" s="14"/>
    </row>
    <row r="681" spans="2:86">
      <c r="G681" s="252" t="s">
        <v>487</v>
      </c>
      <c r="L681" s="97"/>
      <c r="M681" s="97"/>
      <c r="N681" s="97"/>
      <c r="O681" s="97"/>
      <c r="P681" s="97"/>
      <c r="R681" s="130"/>
      <c r="S681" s="130"/>
      <c r="CG681" s="14"/>
      <c r="CH681" s="14"/>
    </row>
    <row r="682" spans="2:86">
      <c r="L682" s="97"/>
      <c r="M682" s="97"/>
      <c r="N682" s="97"/>
      <c r="O682" s="97"/>
      <c r="P682" s="97"/>
      <c r="R682" s="130"/>
      <c r="S682" s="130"/>
      <c r="CG682" s="14"/>
      <c r="CH682" s="14"/>
    </row>
    <row r="683" spans="2:86">
      <c r="L683" s="97"/>
      <c r="M683" s="97"/>
      <c r="N683" s="97"/>
      <c r="O683" s="97"/>
      <c r="P683" s="97"/>
      <c r="R683" s="130"/>
      <c r="S683" s="130"/>
      <c r="CG683" s="14"/>
      <c r="CH683" s="14"/>
    </row>
    <row r="684" spans="2:86">
      <c r="L684" s="97"/>
      <c r="M684" s="97"/>
      <c r="N684" s="97"/>
      <c r="O684" s="97"/>
      <c r="P684" s="97"/>
      <c r="R684" s="130"/>
      <c r="S684" s="130"/>
      <c r="CG684" s="14"/>
      <c r="CH684" s="14"/>
    </row>
    <row r="685" spans="2:86">
      <c r="L685" s="97"/>
      <c r="M685" s="97"/>
      <c r="N685" s="97"/>
      <c r="O685" s="97"/>
      <c r="P685" s="97"/>
      <c r="R685" s="130"/>
      <c r="S685" s="130"/>
      <c r="CG685" s="14"/>
      <c r="CH685" s="14"/>
    </row>
    <row r="686" spans="2:86">
      <c r="L686" s="97"/>
      <c r="M686" s="97"/>
      <c r="N686" s="97"/>
      <c r="O686" s="97"/>
      <c r="P686" s="97"/>
      <c r="R686" s="130"/>
      <c r="S686" s="130"/>
      <c r="CG686" s="14"/>
      <c r="CH686" s="14"/>
    </row>
    <row r="687" spans="2:86">
      <c r="L687" s="97"/>
      <c r="M687" s="97"/>
      <c r="N687" s="97"/>
      <c r="O687" s="97"/>
      <c r="P687" s="97"/>
      <c r="R687" s="130"/>
      <c r="S687" s="130"/>
      <c r="CG687" s="14"/>
      <c r="CH687" s="14"/>
    </row>
    <row r="688" spans="2:86">
      <c r="L688" s="97"/>
      <c r="M688" s="97"/>
      <c r="N688" s="97"/>
      <c r="O688" s="97"/>
      <c r="P688" s="97"/>
      <c r="R688" s="130"/>
      <c r="S688" s="130"/>
      <c r="CG688" s="14"/>
      <c r="CH688" s="14"/>
    </row>
    <row r="689" spans="12:86">
      <c r="L689" s="97"/>
      <c r="M689" s="97"/>
      <c r="N689" s="97"/>
      <c r="O689" s="97"/>
      <c r="P689" s="97"/>
      <c r="R689" s="130"/>
      <c r="S689" s="130"/>
      <c r="CG689" s="14"/>
      <c r="CH689" s="14"/>
    </row>
    <row r="690" spans="12:86">
      <c r="L690" s="97"/>
      <c r="M690" s="97"/>
      <c r="N690" s="97"/>
      <c r="O690" s="97"/>
      <c r="P690" s="97"/>
      <c r="R690" s="130"/>
      <c r="S690" s="130"/>
      <c r="CG690" s="14"/>
      <c r="CH690" s="14"/>
    </row>
    <row r="691" spans="12:86">
      <c r="L691" s="97"/>
      <c r="M691" s="97"/>
      <c r="N691" s="97"/>
      <c r="O691" s="97"/>
      <c r="P691" s="97"/>
      <c r="R691" s="130"/>
      <c r="S691" s="130"/>
      <c r="CG691" s="14"/>
      <c r="CH691" s="14"/>
    </row>
    <row r="692" spans="12:86">
      <c r="L692" s="97"/>
      <c r="M692" s="97"/>
      <c r="N692" s="97"/>
      <c r="O692" s="97"/>
      <c r="P692" s="97"/>
      <c r="CG692" s="14"/>
      <c r="CH692" s="14"/>
    </row>
    <row r="693" spans="12:86">
      <c r="L693" s="97"/>
      <c r="M693" s="97"/>
      <c r="N693" s="97"/>
      <c r="O693" s="97"/>
      <c r="P693" s="97"/>
      <c r="CG693" s="14"/>
      <c r="CH693" s="14"/>
    </row>
    <row r="694" spans="12:86">
      <c r="L694" s="97"/>
      <c r="M694" s="97"/>
      <c r="N694" s="97"/>
      <c r="O694" s="97"/>
      <c r="P694" s="97"/>
      <c r="CG694" s="14"/>
      <c r="CH694" s="14"/>
    </row>
    <row r="695" spans="12:86">
      <c r="L695" s="97"/>
      <c r="M695" s="97"/>
      <c r="N695" s="97"/>
      <c r="O695" s="97"/>
      <c r="P695" s="97"/>
      <c r="CG695" s="14"/>
      <c r="CH695" s="14"/>
    </row>
    <row r="696" spans="12:86">
      <c r="L696" s="97"/>
      <c r="M696" s="97"/>
      <c r="N696" s="97"/>
      <c r="O696" s="97"/>
      <c r="P696" s="97"/>
      <c r="CG696" s="14"/>
      <c r="CH696" s="14"/>
    </row>
    <row r="697" spans="12:86">
      <c r="L697" s="97"/>
      <c r="M697" s="97"/>
      <c r="N697" s="97"/>
      <c r="O697" s="97"/>
      <c r="P697" s="97"/>
      <c r="CG697" s="14"/>
      <c r="CH697" s="14"/>
    </row>
    <row r="698" spans="12:86">
      <c r="L698" s="97"/>
      <c r="M698" s="97"/>
      <c r="N698" s="97"/>
      <c r="O698" s="97"/>
      <c r="P698" s="97"/>
      <c r="CG698" s="14"/>
      <c r="CH698" s="14"/>
    </row>
    <row r="699" spans="12:86">
      <c r="L699" s="97"/>
      <c r="M699" s="97"/>
      <c r="N699" s="97"/>
      <c r="O699" s="97"/>
      <c r="P699" s="97"/>
      <c r="CG699" s="14"/>
      <c r="CH699" s="14"/>
    </row>
    <row r="700" spans="12:86">
      <c r="L700" s="97"/>
      <c r="M700" s="97"/>
      <c r="N700" s="97"/>
      <c r="O700" s="97"/>
      <c r="P700" s="97"/>
      <c r="CG700" s="14"/>
      <c r="CH700" s="14"/>
    </row>
    <row r="701" spans="12:86">
      <c r="L701" s="97"/>
      <c r="M701" s="97"/>
      <c r="N701" s="97"/>
      <c r="O701" s="97"/>
      <c r="P701" s="97"/>
      <c r="CG701" s="14"/>
      <c r="CH701" s="14"/>
    </row>
    <row r="702" spans="12:86">
      <c r="L702" s="97"/>
      <c r="M702" s="97"/>
      <c r="N702" s="97"/>
      <c r="O702" s="97"/>
      <c r="P702" s="97"/>
      <c r="CG702" s="14"/>
      <c r="CH702" s="14"/>
    </row>
    <row r="703" spans="12:86">
      <c r="L703" s="97"/>
      <c r="M703" s="97"/>
      <c r="N703" s="97"/>
      <c r="O703" s="97"/>
      <c r="P703" s="97"/>
      <c r="CG703" s="14"/>
      <c r="CH703" s="14"/>
    </row>
    <row r="704" spans="12:86">
      <c r="L704" s="97"/>
      <c r="M704" s="97"/>
      <c r="N704" s="97"/>
      <c r="O704" s="97"/>
      <c r="P704" s="97"/>
      <c r="CG704" s="14"/>
      <c r="CH704" s="14"/>
    </row>
    <row r="705" spans="11:86">
      <c r="L705" s="97"/>
      <c r="M705" s="97"/>
      <c r="N705" s="97"/>
      <c r="O705" s="97"/>
      <c r="P705" s="97"/>
      <c r="CG705" s="14"/>
      <c r="CH705" s="14"/>
    </row>
    <row r="706" spans="11:86">
      <c r="L706" s="97"/>
      <c r="M706" s="97"/>
      <c r="N706" s="97"/>
      <c r="O706" s="97"/>
      <c r="P706" s="97"/>
      <c r="CG706" s="14"/>
      <c r="CH706" s="14"/>
    </row>
    <row r="707" spans="11:86">
      <c r="L707" s="97"/>
      <c r="M707" s="97"/>
      <c r="N707" s="97"/>
      <c r="O707" s="97"/>
      <c r="P707" s="97"/>
      <c r="CG707" s="14"/>
      <c r="CH707" s="14"/>
    </row>
    <row r="708" spans="11:86">
      <c r="L708" s="97"/>
      <c r="M708" s="97"/>
      <c r="N708" s="97"/>
      <c r="O708" s="97"/>
      <c r="P708" s="97"/>
      <c r="CG708" s="14"/>
      <c r="CH708" s="14"/>
    </row>
    <row r="709" spans="11:86">
      <c r="K709"/>
      <c r="L709" s="97"/>
      <c r="M709" s="97"/>
      <c r="N709" s="97"/>
      <c r="O709" s="97"/>
      <c r="P709" s="97"/>
    </row>
    <row r="710" spans="11:86">
      <c r="K710"/>
      <c r="L710" s="97"/>
      <c r="M710" s="97"/>
      <c r="N710" s="97"/>
      <c r="O710" s="97"/>
      <c r="P710" s="97"/>
      <c r="AH710" s="14"/>
      <c r="AI710" s="14"/>
    </row>
    <row r="711" spans="11:86">
      <c r="K711"/>
      <c r="L711" s="97"/>
      <c r="M711" s="97"/>
      <c r="N711" s="97"/>
      <c r="O711" s="97"/>
      <c r="P711" s="97"/>
      <c r="BD711" s="14"/>
      <c r="BE711" s="14"/>
    </row>
    <row r="712" spans="11:86">
      <c r="L712" s="97"/>
      <c r="M712" s="97"/>
      <c r="N712" s="97"/>
      <c r="O712" s="97"/>
      <c r="P712" s="97"/>
      <c r="CG712" s="14"/>
      <c r="CH712" s="14"/>
    </row>
    <row r="713" spans="11:86">
      <c r="L713" s="97"/>
      <c r="M713" s="97"/>
      <c r="N713" s="97"/>
      <c r="O713" s="97"/>
      <c r="P713" s="97"/>
      <c r="CG713" s="14"/>
      <c r="CH713" s="14"/>
    </row>
    <row r="714" spans="11:86">
      <c r="L714" s="97"/>
      <c r="M714" s="97"/>
      <c r="N714" s="97"/>
      <c r="O714" s="97"/>
      <c r="P714" s="97"/>
      <c r="CG714" s="14"/>
      <c r="CH714" s="14"/>
    </row>
    <row r="715" spans="11:86">
      <c r="L715" s="97"/>
      <c r="M715" s="97"/>
      <c r="N715" s="97"/>
      <c r="O715" s="97"/>
      <c r="P715" s="97"/>
      <c r="CG715" s="14"/>
      <c r="CH715" s="14"/>
    </row>
    <row r="716" spans="11:86">
      <c r="L716" s="97"/>
      <c r="M716" s="97"/>
      <c r="N716" s="97"/>
      <c r="O716" s="97"/>
      <c r="P716" s="97"/>
      <c r="CG716" s="14"/>
      <c r="CH716" s="14"/>
    </row>
    <row r="717" spans="11:86">
      <c r="L717" s="97"/>
      <c r="M717" s="97"/>
      <c r="N717" s="97"/>
      <c r="O717" s="97"/>
      <c r="P717" s="97"/>
      <c r="CG717" s="14"/>
      <c r="CH717" s="14"/>
    </row>
    <row r="718" spans="11:86">
      <c r="L718" s="97"/>
      <c r="M718" s="97"/>
      <c r="N718" s="97"/>
      <c r="O718" s="97"/>
      <c r="P718" s="97"/>
      <c r="CG718" s="14"/>
      <c r="CH718" s="14"/>
    </row>
    <row r="719" spans="11:86">
      <c r="L719" s="97"/>
      <c r="M719" s="97"/>
      <c r="N719" s="97"/>
      <c r="O719" s="97"/>
      <c r="P719" s="97"/>
      <c r="CG719" s="14"/>
      <c r="CH719" s="14"/>
    </row>
    <row r="720" spans="11:86">
      <c r="L720" s="97"/>
      <c r="M720" s="97"/>
      <c r="N720" s="97"/>
      <c r="O720" s="97"/>
      <c r="P720" s="97"/>
      <c r="CG720" s="14"/>
      <c r="CH720" s="14"/>
    </row>
    <row r="721" spans="12:86">
      <c r="L721" s="97"/>
      <c r="M721" s="97"/>
      <c r="N721" s="97"/>
      <c r="O721" s="97"/>
      <c r="P721" s="97"/>
      <c r="CG721" s="14"/>
      <c r="CH721" s="14"/>
    </row>
    <row r="722" spans="12:86">
      <c r="L722" s="97"/>
      <c r="M722" s="97"/>
      <c r="N722" s="97"/>
      <c r="O722" s="97"/>
      <c r="P722" s="97"/>
      <c r="CG722" s="14"/>
      <c r="CH722" s="14"/>
    </row>
    <row r="723" spans="12:86">
      <c r="L723" s="97"/>
      <c r="M723" s="97"/>
      <c r="N723" s="97"/>
      <c r="O723" s="97"/>
      <c r="P723" s="97"/>
      <c r="CG723" s="14"/>
      <c r="CH723" s="14"/>
    </row>
    <row r="724" spans="12:86">
      <c r="L724" s="97"/>
      <c r="M724" s="97"/>
      <c r="N724" s="97"/>
      <c r="O724" s="97"/>
      <c r="P724" s="97"/>
      <c r="CG724" s="14"/>
      <c r="CH724" s="14"/>
    </row>
    <row r="725" spans="12:86">
      <c r="L725" s="97"/>
      <c r="M725" s="97"/>
      <c r="N725" s="97"/>
      <c r="O725" s="97"/>
      <c r="P725" s="97"/>
      <c r="CG725" s="14"/>
      <c r="CH725" s="14"/>
    </row>
    <row r="726" spans="12:86">
      <c r="L726" s="97"/>
      <c r="M726" s="97"/>
      <c r="N726" s="97"/>
      <c r="O726" s="97"/>
      <c r="P726" s="97"/>
      <c r="CG726" s="14"/>
      <c r="CH726" s="14"/>
    </row>
    <row r="727" spans="12:86">
      <c r="L727" s="97"/>
      <c r="M727" s="97"/>
      <c r="N727" s="97"/>
      <c r="O727" s="97"/>
      <c r="P727" s="97"/>
      <c r="CG727" s="14"/>
      <c r="CH727" s="14"/>
    </row>
    <row r="728" spans="12:86">
      <c r="L728" s="97"/>
      <c r="M728" s="97"/>
      <c r="N728" s="97"/>
      <c r="O728" s="97"/>
      <c r="P728" s="97"/>
      <c r="CG728" s="14"/>
      <c r="CH728" s="14"/>
    </row>
    <row r="729" spans="12:86">
      <c r="L729" s="97"/>
      <c r="M729" s="97"/>
      <c r="N729" s="97"/>
      <c r="O729" s="97"/>
      <c r="P729" s="97"/>
      <c r="CG729" s="14"/>
      <c r="CH729" s="14"/>
    </row>
    <row r="730" spans="12:86">
      <c r="L730" s="97"/>
      <c r="M730" s="97"/>
      <c r="N730" s="97"/>
      <c r="O730" s="97"/>
      <c r="P730" s="97"/>
      <c r="CG730" s="14"/>
      <c r="CH730" s="14"/>
    </row>
    <row r="731" spans="12:86">
      <c r="L731" s="97"/>
      <c r="M731" s="97"/>
      <c r="N731" s="97"/>
      <c r="O731" s="97"/>
      <c r="P731" s="97"/>
      <c r="CG731" s="14"/>
      <c r="CH731" s="14"/>
    </row>
    <row r="732" spans="12:86">
      <c r="L732" s="97"/>
      <c r="M732" s="97"/>
      <c r="N732" s="97"/>
      <c r="O732" s="97"/>
      <c r="P732" s="97"/>
      <c r="CG732" s="14"/>
      <c r="CH732" s="14"/>
    </row>
    <row r="733" spans="12:86">
      <c r="L733" s="97"/>
      <c r="M733" s="97"/>
      <c r="N733" s="97"/>
      <c r="O733" s="97"/>
      <c r="P733" s="97"/>
      <c r="CG733" s="14"/>
      <c r="CH733" s="14"/>
    </row>
    <row r="734" spans="12:86">
      <c r="L734" s="97"/>
      <c r="M734" s="97"/>
      <c r="N734" s="97"/>
      <c r="O734" s="97"/>
      <c r="P734" s="97"/>
      <c r="CG734" s="14"/>
      <c r="CH734" s="14"/>
    </row>
    <row r="735" spans="12:86">
      <c r="L735" s="97"/>
      <c r="M735" s="97"/>
      <c r="N735" s="97"/>
      <c r="O735" s="97"/>
      <c r="P735" s="97"/>
    </row>
    <row r="736" spans="12:86">
      <c r="L736" s="97"/>
      <c r="M736" s="97"/>
      <c r="N736" s="97"/>
      <c r="O736" s="97"/>
      <c r="P736" s="97"/>
    </row>
    <row r="737" spans="12:16">
      <c r="L737" s="97"/>
      <c r="M737" s="97"/>
      <c r="N737" s="97"/>
      <c r="O737" s="97"/>
      <c r="P737" s="97"/>
    </row>
    <row r="738" spans="12:16">
      <c r="L738" s="97"/>
      <c r="M738" s="97"/>
      <c r="N738" s="97"/>
      <c r="O738" s="97"/>
      <c r="P738" s="97"/>
    </row>
    <row r="739" spans="12:16">
      <c r="L739" s="97"/>
      <c r="M739" s="97"/>
      <c r="N739" s="97"/>
      <c r="O739" s="97"/>
      <c r="P739" s="97"/>
    </row>
    <row r="740" spans="12:16">
      <c r="L740" s="97"/>
      <c r="M740" s="97"/>
      <c r="N740" s="97"/>
      <c r="O740" s="97"/>
      <c r="P740" s="97"/>
    </row>
    <row r="741" spans="12:16">
      <c r="L741" s="97"/>
      <c r="M741" s="97"/>
      <c r="N741" s="97"/>
      <c r="O741" s="97"/>
      <c r="P741" s="97"/>
    </row>
    <row r="742" spans="12:16">
      <c r="L742" s="97"/>
      <c r="M742" s="97"/>
      <c r="N742" s="97"/>
      <c r="O742" s="97"/>
      <c r="P742" s="97"/>
    </row>
    <row r="743" spans="12:16">
      <c r="L743" s="97"/>
      <c r="M743" s="97"/>
      <c r="N743" s="97"/>
      <c r="O743" s="97"/>
      <c r="P743" s="97"/>
    </row>
    <row r="744" spans="12:16">
      <c r="L744" s="97"/>
      <c r="M744" s="97"/>
      <c r="N744" s="97"/>
      <c r="O744" s="97"/>
      <c r="P744" s="97"/>
    </row>
    <row r="745" spans="12:16">
      <c r="L745" s="97"/>
      <c r="M745" s="97"/>
      <c r="N745" s="97"/>
      <c r="O745" s="97"/>
      <c r="P745" s="97"/>
    </row>
    <row r="746" spans="12:16">
      <c r="L746" s="97"/>
      <c r="M746" s="97"/>
      <c r="N746" s="97"/>
      <c r="O746" s="97"/>
      <c r="P746" s="97"/>
    </row>
    <row r="747" spans="12:16">
      <c r="L747" s="97"/>
      <c r="M747" s="97"/>
      <c r="N747" s="97"/>
      <c r="O747" s="97"/>
      <c r="P747" s="97"/>
    </row>
    <row r="748" spans="12:16">
      <c r="L748" s="97"/>
      <c r="M748" s="97"/>
      <c r="N748" s="97"/>
      <c r="O748" s="97"/>
      <c r="P748" s="97"/>
    </row>
    <row r="749" spans="12:16">
      <c r="L749" s="97"/>
      <c r="M749" s="97"/>
      <c r="N749" s="97"/>
      <c r="O749" s="97"/>
      <c r="P749" s="97"/>
    </row>
    <row r="750" spans="12:16">
      <c r="L750" s="97"/>
      <c r="M750" s="97"/>
      <c r="N750" s="97"/>
      <c r="O750" s="97"/>
      <c r="P750" s="97"/>
    </row>
    <row r="751" spans="12:16">
      <c r="L751" s="97"/>
      <c r="M751" s="97"/>
      <c r="N751" s="97"/>
      <c r="O751" s="97"/>
      <c r="P751" s="97"/>
    </row>
    <row r="752" spans="12:16">
      <c r="L752" s="97"/>
      <c r="M752" s="97"/>
      <c r="N752" s="97"/>
      <c r="O752" s="97"/>
      <c r="P752" s="97"/>
    </row>
    <row r="753" spans="12:16">
      <c r="L753" s="97"/>
      <c r="M753" s="97"/>
      <c r="N753" s="97"/>
      <c r="O753" s="97"/>
      <c r="P753" s="97"/>
    </row>
    <row r="754" spans="12:16">
      <c r="L754" s="97"/>
      <c r="M754" s="97"/>
      <c r="N754" s="97"/>
      <c r="O754" s="97"/>
      <c r="P754" s="97"/>
    </row>
    <row r="755" spans="12:16">
      <c r="L755" s="97"/>
      <c r="M755" s="97"/>
      <c r="N755" s="97"/>
      <c r="O755" s="97"/>
      <c r="P755" s="97"/>
    </row>
    <row r="756" spans="12:16">
      <c r="L756" s="97"/>
      <c r="M756" s="97"/>
      <c r="N756" s="97"/>
      <c r="O756" s="97"/>
      <c r="P756" s="97"/>
    </row>
    <row r="757" spans="12:16">
      <c r="L757" s="97"/>
      <c r="M757" s="97"/>
      <c r="N757" s="97"/>
      <c r="O757" s="97"/>
      <c r="P757" s="97"/>
    </row>
    <row r="758" spans="12:16">
      <c r="L758" s="97"/>
      <c r="M758" s="97"/>
      <c r="N758" s="97"/>
      <c r="O758" s="97"/>
      <c r="P758" s="97"/>
    </row>
    <row r="759" spans="12:16">
      <c r="L759" s="97"/>
      <c r="M759" s="97"/>
      <c r="N759" s="97"/>
      <c r="O759" s="97"/>
      <c r="P759" s="97"/>
    </row>
    <row r="760" spans="12:16">
      <c r="L760" s="97"/>
      <c r="M760" s="97"/>
      <c r="N760" s="97"/>
      <c r="O760" s="97"/>
      <c r="P760" s="97"/>
    </row>
    <row r="761" spans="12:16">
      <c r="L761" s="97"/>
      <c r="M761" s="97"/>
      <c r="N761" s="97"/>
      <c r="O761" s="97"/>
      <c r="P761" s="97"/>
    </row>
    <row r="762" spans="12:16">
      <c r="L762" s="97"/>
      <c r="M762" s="97"/>
      <c r="N762" s="97"/>
      <c r="O762" s="97"/>
      <c r="P762" s="97"/>
    </row>
    <row r="763" spans="12:16">
      <c r="L763" s="97"/>
      <c r="M763" s="97"/>
      <c r="N763" s="97"/>
      <c r="O763" s="97"/>
      <c r="P763" s="97"/>
    </row>
    <row r="764" spans="12:16">
      <c r="L764" s="97"/>
      <c r="M764" s="97"/>
      <c r="N764" s="97"/>
      <c r="O764" s="97"/>
      <c r="P764" s="97"/>
    </row>
    <row r="765" spans="12:16">
      <c r="L765" s="97"/>
      <c r="M765" s="97"/>
      <c r="N765" s="97"/>
      <c r="O765" s="97"/>
      <c r="P765" s="97"/>
    </row>
    <row r="766" spans="12:16">
      <c r="L766" s="97"/>
      <c r="M766" s="97"/>
      <c r="N766" s="97"/>
      <c r="O766" s="97"/>
      <c r="P766" s="97"/>
    </row>
    <row r="767" spans="12:16">
      <c r="L767" s="97"/>
      <c r="M767" s="97"/>
      <c r="N767" s="97"/>
      <c r="O767" s="97"/>
      <c r="P767" s="97"/>
    </row>
    <row r="768" spans="12:16">
      <c r="L768" s="97"/>
      <c r="M768" s="97"/>
      <c r="N768" s="97"/>
      <c r="O768" s="97"/>
      <c r="P768" s="97"/>
    </row>
    <row r="769" spans="12:16">
      <c r="L769" s="97"/>
      <c r="M769" s="97"/>
      <c r="N769" s="97"/>
      <c r="O769" s="97"/>
      <c r="P769" s="97"/>
    </row>
    <row r="770" spans="12:16">
      <c r="L770" s="97"/>
      <c r="M770" s="97"/>
      <c r="N770" s="97"/>
      <c r="O770" s="97"/>
      <c r="P770" s="97"/>
    </row>
    <row r="771" spans="12:16">
      <c r="L771" s="97"/>
      <c r="M771" s="97"/>
      <c r="N771" s="97"/>
      <c r="O771" s="97"/>
      <c r="P771" s="97"/>
    </row>
    <row r="772" spans="12:16">
      <c r="L772" s="97"/>
      <c r="M772" s="97"/>
      <c r="N772" s="97"/>
      <c r="O772" s="97"/>
      <c r="P772" s="97"/>
    </row>
    <row r="773" spans="12:16">
      <c r="L773" s="97"/>
      <c r="M773" s="97"/>
      <c r="N773" s="97"/>
      <c r="O773" s="97"/>
      <c r="P773" s="97"/>
    </row>
    <row r="774" spans="12:16">
      <c r="L774" s="97"/>
      <c r="M774" s="97"/>
      <c r="N774" s="97"/>
      <c r="O774" s="97"/>
      <c r="P774" s="97"/>
    </row>
    <row r="775" spans="12:16">
      <c r="L775" s="97"/>
      <c r="M775" s="97"/>
      <c r="N775" s="97"/>
      <c r="O775" s="97"/>
      <c r="P775" s="97"/>
    </row>
    <row r="776" spans="12:16">
      <c r="L776" s="97"/>
      <c r="M776" s="97"/>
      <c r="N776" s="97"/>
      <c r="O776" s="97"/>
      <c r="P776" s="97"/>
    </row>
    <row r="777" spans="12:16">
      <c r="L777" s="97"/>
      <c r="M777" s="97"/>
      <c r="N777" s="97"/>
      <c r="O777" s="97"/>
      <c r="P777" s="97"/>
    </row>
    <row r="778" spans="12:16">
      <c r="L778" s="97"/>
      <c r="M778" s="97"/>
      <c r="N778" s="97"/>
      <c r="O778" s="97"/>
      <c r="P778" s="97"/>
    </row>
    <row r="779" spans="12:16">
      <c r="L779" s="97"/>
      <c r="M779" s="97"/>
      <c r="N779" s="97"/>
      <c r="O779" s="97"/>
      <c r="P779" s="97"/>
    </row>
    <row r="780" spans="12:16">
      <c r="L780" s="97"/>
      <c r="M780" s="97"/>
      <c r="N780" s="97"/>
      <c r="O780" s="97"/>
      <c r="P780" s="97"/>
    </row>
    <row r="781" spans="12:16">
      <c r="L781" s="97"/>
      <c r="M781" s="97"/>
      <c r="N781" s="97"/>
      <c r="O781" s="97"/>
      <c r="P781" s="97"/>
    </row>
    <row r="782" spans="12:16">
      <c r="L782" s="97"/>
      <c r="M782" s="97"/>
      <c r="N782" s="97"/>
      <c r="O782" s="97"/>
      <c r="P782" s="97"/>
    </row>
    <row r="783" spans="12:16">
      <c r="L783" s="97"/>
      <c r="M783" s="97"/>
      <c r="N783" s="97"/>
      <c r="O783" s="97"/>
      <c r="P783" s="97"/>
    </row>
    <row r="784" spans="12:16">
      <c r="L784" s="97"/>
      <c r="M784" s="97"/>
      <c r="N784" s="97"/>
      <c r="O784" s="97"/>
      <c r="P784" s="97"/>
    </row>
    <row r="785" spans="12:16">
      <c r="L785" s="97"/>
      <c r="M785" s="97"/>
      <c r="N785" s="97"/>
      <c r="O785" s="97"/>
      <c r="P785" s="97"/>
    </row>
    <row r="786" spans="12:16">
      <c r="L786" s="97"/>
      <c r="M786" s="97"/>
      <c r="N786" s="97"/>
      <c r="O786" s="97"/>
      <c r="P786" s="97"/>
    </row>
    <row r="787" spans="12:16">
      <c r="L787" s="97"/>
      <c r="M787" s="97"/>
      <c r="N787" s="97"/>
      <c r="O787" s="97"/>
      <c r="P787" s="97"/>
    </row>
    <row r="788" spans="12:16">
      <c r="L788" s="97"/>
      <c r="M788" s="97"/>
      <c r="N788" s="97"/>
      <c r="O788" s="97"/>
      <c r="P788" s="97"/>
    </row>
    <row r="789" spans="12:16">
      <c r="L789" s="97"/>
      <c r="M789" s="97"/>
      <c r="N789" s="97"/>
      <c r="O789" s="97"/>
      <c r="P789" s="97"/>
    </row>
    <row r="790" spans="12:16">
      <c r="L790" s="97"/>
      <c r="M790" s="97"/>
      <c r="N790" s="97"/>
      <c r="O790" s="97"/>
      <c r="P790" s="97"/>
    </row>
    <row r="791" spans="12:16">
      <c r="L791" s="97"/>
      <c r="M791" s="97"/>
      <c r="N791" s="97"/>
      <c r="O791" s="97"/>
      <c r="P791" s="97"/>
    </row>
    <row r="792" spans="12:16">
      <c r="L792" s="97"/>
      <c r="M792" s="97"/>
      <c r="N792" s="97"/>
      <c r="O792" s="97"/>
      <c r="P792" s="97"/>
    </row>
    <row r="793" spans="12:16">
      <c r="L793" s="97"/>
      <c r="M793" s="97"/>
      <c r="N793" s="97"/>
      <c r="O793" s="97"/>
      <c r="P793" s="97"/>
    </row>
    <row r="794" spans="12:16">
      <c r="L794" s="97"/>
      <c r="M794" s="97"/>
      <c r="N794" s="97"/>
      <c r="O794" s="97"/>
      <c r="P794" s="97"/>
    </row>
    <row r="795" spans="12:16">
      <c r="L795" s="97"/>
      <c r="M795" s="97"/>
      <c r="N795" s="97"/>
      <c r="O795" s="97"/>
      <c r="P795" s="97"/>
    </row>
    <row r="796" spans="12:16">
      <c r="L796" s="97"/>
      <c r="M796" s="97"/>
      <c r="N796" s="97"/>
      <c r="O796" s="97"/>
      <c r="P796" s="97"/>
    </row>
    <row r="797" spans="12:16">
      <c r="L797" s="97"/>
      <c r="M797" s="97"/>
      <c r="N797" s="97"/>
      <c r="O797" s="97"/>
      <c r="P797" s="97"/>
    </row>
    <row r="798" spans="12:16">
      <c r="L798" s="97"/>
      <c r="M798" s="97"/>
      <c r="N798" s="97"/>
      <c r="O798" s="97"/>
      <c r="P798" s="97"/>
    </row>
    <row r="799" spans="12:16">
      <c r="L799" s="97"/>
      <c r="M799" s="97"/>
      <c r="N799" s="97"/>
      <c r="O799" s="97"/>
      <c r="P799" s="97"/>
    </row>
    <row r="800" spans="12:16">
      <c r="L800" s="97"/>
      <c r="M800" s="97"/>
      <c r="N800" s="97"/>
      <c r="O800" s="97"/>
      <c r="P800" s="97"/>
    </row>
    <row r="801" spans="12:16">
      <c r="L801" s="97"/>
      <c r="M801" s="97"/>
      <c r="N801" s="97"/>
      <c r="O801" s="97"/>
      <c r="P801" s="97"/>
    </row>
    <row r="802" spans="12:16">
      <c r="L802" s="97"/>
      <c r="M802" s="97"/>
      <c r="N802" s="97"/>
      <c r="O802" s="97"/>
      <c r="P802" s="97"/>
    </row>
    <row r="803" spans="12:16">
      <c r="L803" s="97"/>
      <c r="M803" s="97"/>
      <c r="N803" s="97"/>
      <c r="O803" s="97"/>
      <c r="P803" s="97"/>
    </row>
    <row r="804" spans="12:16">
      <c r="L804" s="97"/>
      <c r="M804" s="97"/>
      <c r="N804" s="97"/>
      <c r="O804" s="97"/>
      <c r="P804" s="97"/>
    </row>
    <row r="805" spans="12:16">
      <c r="L805" s="97"/>
      <c r="M805" s="97"/>
      <c r="N805" s="97"/>
      <c r="O805" s="97"/>
      <c r="P805" s="97"/>
    </row>
    <row r="806" spans="12:16">
      <c r="L806" s="97"/>
      <c r="M806" s="97"/>
      <c r="N806" s="97"/>
      <c r="O806" s="97"/>
      <c r="P806" s="97"/>
    </row>
    <row r="807" spans="12:16">
      <c r="L807" s="97"/>
      <c r="M807" s="97"/>
      <c r="N807" s="97"/>
      <c r="O807" s="97"/>
      <c r="P807" s="97"/>
    </row>
    <row r="808" spans="12:16">
      <c r="L808" s="97"/>
      <c r="M808" s="97"/>
      <c r="N808" s="97"/>
      <c r="O808" s="97"/>
      <c r="P808" s="97"/>
    </row>
    <row r="809" spans="12:16">
      <c r="L809" s="97"/>
      <c r="M809" s="97"/>
      <c r="N809" s="97"/>
      <c r="O809" s="97"/>
      <c r="P809" s="97"/>
    </row>
    <row r="810" spans="12:16">
      <c r="L810" s="97"/>
      <c r="M810" s="97"/>
      <c r="N810" s="97"/>
      <c r="O810" s="97"/>
      <c r="P810" s="97"/>
    </row>
    <row r="811" spans="12:16">
      <c r="L811" s="97"/>
      <c r="M811" s="97"/>
      <c r="N811" s="97"/>
      <c r="O811" s="97"/>
      <c r="P811" s="97"/>
    </row>
    <row r="812" spans="12:16">
      <c r="L812" s="97"/>
      <c r="M812" s="97"/>
      <c r="N812" s="97"/>
      <c r="O812" s="97"/>
      <c r="P812" s="97"/>
    </row>
    <row r="813" spans="12:16">
      <c r="L813" s="97"/>
      <c r="M813" s="97"/>
      <c r="N813" s="97"/>
      <c r="O813" s="97"/>
      <c r="P813" s="97"/>
    </row>
    <row r="814" spans="12:16">
      <c r="L814" s="97"/>
      <c r="M814" s="97"/>
      <c r="N814" s="97"/>
      <c r="O814" s="97"/>
      <c r="P814" s="97"/>
    </row>
    <row r="815" spans="12:16">
      <c r="L815" s="97"/>
      <c r="M815" s="97"/>
      <c r="N815" s="97"/>
      <c r="O815" s="97"/>
      <c r="P815" s="97"/>
    </row>
    <row r="816" spans="12:16">
      <c r="L816" s="97"/>
      <c r="M816" s="97"/>
      <c r="N816" s="97"/>
      <c r="O816" s="97"/>
      <c r="P816" s="97"/>
    </row>
    <row r="817" spans="12:16">
      <c r="L817" s="97"/>
      <c r="M817" s="97"/>
      <c r="N817" s="97"/>
      <c r="O817" s="97"/>
      <c r="P817" s="97"/>
    </row>
    <row r="818" spans="12:16">
      <c r="L818" s="97"/>
      <c r="M818" s="97"/>
      <c r="N818" s="97"/>
      <c r="O818" s="97"/>
      <c r="P818" s="97"/>
    </row>
    <row r="819" spans="12:16">
      <c r="L819" s="97"/>
      <c r="M819" s="97"/>
      <c r="N819" s="97"/>
      <c r="O819" s="97"/>
      <c r="P819" s="97"/>
    </row>
    <row r="820" spans="12:16">
      <c r="L820" s="97"/>
      <c r="M820" s="97"/>
      <c r="N820" s="97"/>
      <c r="O820" s="97"/>
      <c r="P820" s="97"/>
    </row>
    <row r="821" spans="12:16">
      <c r="L821" s="97"/>
      <c r="M821" s="97"/>
      <c r="N821" s="97"/>
      <c r="O821" s="97"/>
      <c r="P821" s="97"/>
    </row>
    <row r="822" spans="12:16">
      <c r="L822" s="97"/>
      <c r="M822" s="97"/>
      <c r="N822" s="97"/>
      <c r="O822" s="97"/>
      <c r="P822" s="97"/>
    </row>
    <row r="823" spans="12:16">
      <c r="L823" s="97"/>
      <c r="M823" s="97"/>
      <c r="N823" s="97"/>
      <c r="O823" s="97"/>
      <c r="P823" s="97"/>
    </row>
    <row r="824" spans="12:16">
      <c r="L824" s="97"/>
      <c r="M824" s="97"/>
      <c r="N824" s="97"/>
      <c r="O824" s="97"/>
      <c r="P824" s="97"/>
    </row>
    <row r="825" spans="12:16">
      <c r="L825" s="97"/>
      <c r="M825" s="97"/>
      <c r="N825" s="97"/>
      <c r="O825" s="97"/>
      <c r="P825" s="97"/>
    </row>
    <row r="826" spans="12:16">
      <c r="L826" s="97"/>
      <c r="M826" s="97"/>
      <c r="N826" s="97"/>
      <c r="O826" s="97"/>
      <c r="P826" s="97"/>
    </row>
    <row r="827" spans="12:16">
      <c r="L827" s="97"/>
      <c r="M827" s="97"/>
      <c r="N827" s="97"/>
      <c r="O827" s="97"/>
      <c r="P827" s="97"/>
    </row>
    <row r="828" spans="12:16">
      <c r="L828" s="97"/>
      <c r="M828" s="97"/>
      <c r="N828" s="97"/>
      <c r="O828" s="97"/>
      <c r="P828" s="97"/>
    </row>
    <row r="829" spans="12:16">
      <c r="L829" s="97"/>
      <c r="M829" s="97"/>
      <c r="N829" s="97"/>
      <c r="O829" s="97"/>
      <c r="P829" s="97"/>
    </row>
    <row r="830" spans="12:16">
      <c r="L830" s="97"/>
      <c r="M830" s="97"/>
      <c r="N830" s="97"/>
      <c r="O830" s="97"/>
      <c r="P830" s="97"/>
    </row>
    <row r="831" spans="12:16">
      <c r="L831" s="97"/>
      <c r="M831" s="97"/>
      <c r="N831" s="97"/>
      <c r="O831" s="97"/>
      <c r="P831" s="97"/>
    </row>
    <row r="832" spans="12:16">
      <c r="L832" s="97"/>
      <c r="M832" s="97"/>
      <c r="N832" s="97"/>
      <c r="O832" s="97"/>
      <c r="P832" s="97"/>
    </row>
    <row r="833" spans="12:16">
      <c r="L833" s="97"/>
      <c r="M833" s="97"/>
      <c r="N833" s="97"/>
      <c r="O833" s="97"/>
      <c r="P833" s="97"/>
    </row>
    <row r="834" spans="12:16">
      <c r="L834" s="97"/>
      <c r="M834" s="97"/>
      <c r="N834" s="97"/>
      <c r="O834" s="97"/>
      <c r="P834" s="97"/>
    </row>
    <row r="835" spans="12:16">
      <c r="L835" s="97"/>
      <c r="M835" s="97"/>
      <c r="N835" s="97"/>
      <c r="O835" s="97"/>
      <c r="P835" s="97"/>
    </row>
    <row r="836" spans="12:16">
      <c r="L836" s="97"/>
      <c r="M836" s="97"/>
      <c r="N836" s="97"/>
      <c r="O836" s="97"/>
      <c r="P836" s="97"/>
    </row>
    <row r="837" spans="12:16">
      <c r="L837" s="97"/>
      <c r="M837" s="97"/>
      <c r="N837" s="97"/>
      <c r="O837" s="97"/>
      <c r="P837" s="97"/>
    </row>
    <row r="838" spans="12:16">
      <c r="L838" s="97"/>
      <c r="M838" s="97"/>
      <c r="N838" s="97"/>
      <c r="O838" s="97"/>
      <c r="P838" s="97"/>
    </row>
    <row r="839" spans="12:16">
      <c r="L839" s="97"/>
      <c r="M839" s="97"/>
      <c r="N839" s="97"/>
      <c r="O839" s="97"/>
      <c r="P839" s="97"/>
    </row>
    <row r="840" spans="12:16">
      <c r="L840" s="97"/>
      <c r="M840" s="97"/>
      <c r="N840" s="97"/>
      <c r="O840" s="97"/>
      <c r="P840" s="97"/>
    </row>
    <row r="841" spans="12:16">
      <c r="L841" s="97"/>
      <c r="M841" s="97"/>
      <c r="N841" s="97"/>
      <c r="O841" s="97"/>
      <c r="P841" s="97"/>
    </row>
    <row r="842" spans="12:16">
      <c r="L842" s="97"/>
      <c r="M842" s="97"/>
      <c r="N842" s="97"/>
      <c r="O842" s="97"/>
      <c r="P842" s="97"/>
    </row>
    <row r="843" spans="12:16">
      <c r="L843" s="97"/>
      <c r="M843" s="97"/>
      <c r="N843" s="97"/>
      <c r="O843" s="97"/>
      <c r="P843" s="97"/>
    </row>
    <row r="844" spans="12:16">
      <c r="L844" s="97"/>
      <c r="M844" s="97"/>
      <c r="N844" s="97"/>
      <c r="O844" s="97"/>
      <c r="P844" s="97"/>
    </row>
    <row r="845" spans="12:16">
      <c r="L845" s="97"/>
      <c r="M845" s="97"/>
      <c r="N845" s="97"/>
      <c r="O845" s="97"/>
      <c r="P845" s="97"/>
    </row>
    <row r="846" spans="12:16">
      <c r="L846" s="97"/>
      <c r="M846" s="97"/>
      <c r="N846" s="97"/>
      <c r="O846" s="97"/>
      <c r="P846" s="97"/>
    </row>
    <row r="847" spans="12:16">
      <c r="L847" s="97"/>
      <c r="M847" s="97"/>
      <c r="N847" s="97"/>
      <c r="O847" s="97"/>
      <c r="P847" s="97"/>
    </row>
    <row r="848" spans="12:16">
      <c r="L848" s="97"/>
      <c r="M848" s="97"/>
      <c r="N848" s="97"/>
      <c r="O848" s="97"/>
      <c r="P848" s="97"/>
    </row>
    <row r="849" spans="12:16">
      <c r="L849" s="97"/>
      <c r="M849" s="97"/>
      <c r="N849" s="97"/>
      <c r="O849" s="97"/>
      <c r="P849" s="97"/>
    </row>
    <row r="850" spans="12:16">
      <c r="L850" s="97"/>
      <c r="M850" s="97"/>
      <c r="N850" s="97"/>
      <c r="O850" s="97"/>
      <c r="P850" s="97"/>
    </row>
    <row r="851" spans="12:16">
      <c r="L851" s="97"/>
      <c r="M851" s="97"/>
      <c r="N851" s="97"/>
      <c r="O851" s="97"/>
      <c r="P851" s="97"/>
    </row>
    <row r="852" spans="12:16">
      <c r="L852" s="97"/>
      <c r="M852" s="97"/>
      <c r="N852" s="97"/>
      <c r="O852" s="97"/>
      <c r="P852" s="97"/>
    </row>
    <row r="853" spans="12:16">
      <c r="L853" s="97"/>
      <c r="M853" s="97"/>
      <c r="N853" s="97"/>
      <c r="O853" s="97"/>
      <c r="P853" s="97"/>
    </row>
    <row r="854" spans="12:16">
      <c r="L854" s="97"/>
      <c r="M854" s="97"/>
      <c r="N854" s="97"/>
      <c r="O854" s="97"/>
      <c r="P854" s="97"/>
    </row>
    <row r="855" spans="12:16">
      <c r="L855" s="97"/>
      <c r="M855" s="97"/>
      <c r="N855" s="97"/>
      <c r="O855" s="97"/>
      <c r="P855" s="97"/>
    </row>
    <row r="856" spans="12:16">
      <c r="L856" s="97"/>
      <c r="M856" s="97"/>
      <c r="N856" s="97"/>
      <c r="O856" s="97"/>
      <c r="P856" s="97"/>
    </row>
    <row r="857" spans="12:16">
      <c r="L857" s="97"/>
      <c r="M857" s="97"/>
      <c r="N857" s="97"/>
      <c r="O857" s="97"/>
      <c r="P857" s="97"/>
    </row>
    <row r="858" spans="12:16">
      <c r="L858" s="97"/>
      <c r="M858" s="97"/>
      <c r="N858" s="97"/>
      <c r="O858" s="97"/>
      <c r="P858" s="97"/>
    </row>
    <row r="859" spans="12:16">
      <c r="L859" s="97"/>
      <c r="M859" s="97"/>
      <c r="N859" s="97"/>
      <c r="O859" s="97"/>
      <c r="P859" s="97"/>
    </row>
    <row r="860" spans="12:16">
      <c r="L860" s="97"/>
      <c r="M860" s="97"/>
      <c r="N860" s="97"/>
      <c r="O860" s="97"/>
      <c r="P860" s="97"/>
    </row>
    <row r="861" spans="12:16">
      <c r="L861" s="97"/>
      <c r="M861" s="97"/>
      <c r="N861" s="97"/>
      <c r="O861" s="97"/>
      <c r="P861" s="97"/>
    </row>
    <row r="862" spans="12:16">
      <c r="L862" s="97"/>
      <c r="M862" s="97"/>
      <c r="N862" s="97"/>
      <c r="O862" s="97"/>
      <c r="P862" s="97"/>
    </row>
    <row r="863" spans="12:16">
      <c r="L863" s="97"/>
      <c r="M863" s="97"/>
      <c r="N863" s="97"/>
      <c r="O863" s="97"/>
      <c r="P863" s="97"/>
    </row>
    <row r="864" spans="12:16">
      <c r="L864" s="97"/>
      <c r="M864" s="97"/>
      <c r="N864" s="97"/>
      <c r="O864" s="97"/>
      <c r="P864" s="97"/>
    </row>
    <row r="865" spans="12:16">
      <c r="L865" s="97"/>
      <c r="M865" s="97"/>
      <c r="N865" s="97"/>
      <c r="O865" s="97"/>
      <c r="P865" s="97"/>
    </row>
    <row r="866" spans="12:16">
      <c r="L866" s="97"/>
      <c r="M866" s="97"/>
      <c r="N866" s="97"/>
      <c r="O866" s="97"/>
      <c r="P866" s="97"/>
    </row>
    <row r="867" spans="12:16">
      <c r="L867" s="97"/>
      <c r="M867" s="97"/>
      <c r="N867" s="97"/>
      <c r="O867" s="97"/>
      <c r="P867" s="97"/>
    </row>
    <row r="868" spans="12:16">
      <c r="L868" s="97"/>
      <c r="M868" s="97"/>
      <c r="N868" s="97"/>
      <c r="O868" s="97"/>
      <c r="P868" s="97"/>
    </row>
    <row r="869" spans="12:16">
      <c r="L869" s="97"/>
      <c r="M869" s="97"/>
      <c r="N869" s="97"/>
      <c r="O869" s="97"/>
      <c r="P869" s="97"/>
    </row>
    <row r="870" spans="12:16">
      <c r="L870" s="97"/>
      <c r="M870" s="97"/>
      <c r="N870" s="97"/>
      <c r="O870" s="97"/>
      <c r="P870" s="97"/>
    </row>
    <row r="871" spans="12:16">
      <c r="L871" s="97"/>
      <c r="M871" s="97"/>
      <c r="N871" s="97"/>
      <c r="O871" s="97"/>
      <c r="P871" s="97"/>
    </row>
    <row r="872" spans="12:16">
      <c r="L872" s="97"/>
      <c r="M872" s="97"/>
      <c r="N872" s="97"/>
      <c r="O872" s="97"/>
      <c r="P872" s="97"/>
    </row>
    <row r="873" spans="12:16">
      <c r="L873" s="97"/>
      <c r="M873" s="97"/>
      <c r="N873" s="97"/>
      <c r="O873" s="97"/>
      <c r="P873" s="97"/>
    </row>
    <row r="874" spans="12:16">
      <c r="L874" s="97"/>
      <c r="M874" s="97"/>
      <c r="N874" s="97"/>
      <c r="O874" s="97"/>
      <c r="P874" s="97"/>
    </row>
    <row r="875" spans="12:16">
      <c r="L875" s="97"/>
      <c r="M875" s="97"/>
      <c r="N875" s="97"/>
      <c r="O875" s="97"/>
      <c r="P875" s="97"/>
    </row>
    <row r="876" spans="12:16">
      <c r="L876" s="97"/>
      <c r="M876" s="97"/>
      <c r="N876" s="97"/>
      <c r="O876" s="97"/>
      <c r="P876" s="97"/>
    </row>
    <row r="877" spans="12:16">
      <c r="L877" s="97"/>
      <c r="M877" s="97"/>
      <c r="N877" s="97"/>
      <c r="O877" s="97"/>
      <c r="P877" s="97"/>
    </row>
    <row r="878" spans="12:16">
      <c r="L878" s="97"/>
      <c r="M878" s="97"/>
      <c r="N878" s="97"/>
      <c r="O878" s="97"/>
      <c r="P878" s="97"/>
    </row>
    <row r="879" spans="12:16">
      <c r="L879" s="97"/>
      <c r="M879" s="97"/>
      <c r="N879" s="97"/>
      <c r="O879" s="97"/>
      <c r="P879" s="97"/>
    </row>
    <row r="880" spans="12:16">
      <c r="L880" s="97"/>
      <c r="M880" s="97"/>
      <c r="N880" s="97"/>
      <c r="O880" s="97"/>
      <c r="P880" s="97"/>
    </row>
    <row r="881" spans="12:16">
      <c r="L881" s="97"/>
      <c r="M881" s="97"/>
      <c r="N881" s="97"/>
      <c r="O881" s="97"/>
      <c r="P881" s="97"/>
    </row>
    <row r="882" spans="12:16">
      <c r="L882" s="97"/>
      <c r="M882" s="97"/>
      <c r="N882" s="97"/>
      <c r="O882" s="97"/>
      <c r="P882" s="97"/>
    </row>
    <row r="883" spans="12:16">
      <c r="L883" s="97"/>
      <c r="M883" s="97"/>
      <c r="N883" s="97"/>
      <c r="O883" s="97"/>
      <c r="P883" s="97"/>
    </row>
    <row r="884" spans="12:16">
      <c r="L884" s="97"/>
      <c r="M884" s="97"/>
      <c r="N884" s="97"/>
      <c r="O884" s="97"/>
      <c r="P884" s="97"/>
    </row>
    <row r="885" spans="12:16">
      <c r="L885" s="97"/>
      <c r="M885" s="97"/>
      <c r="N885" s="97"/>
      <c r="O885" s="97"/>
      <c r="P885" s="97"/>
    </row>
    <row r="886" spans="12:16">
      <c r="L886" s="97"/>
      <c r="M886" s="97"/>
      <c r="N886" s="97"/>
      <c r="O886" s="97"/>
      <c r="P886" s="97"/>
    </row>
    <row r="887" spans="12:16">
      <c r="L887" s="97"/>
      <c r="M887" s="97"/>
      <c r="N887" s="97"/>
      <c r="O887" s="97"/>
      <c r="P887" s="97"/>
    </row>
    <row r="888" spans="12:16">
      <c r="L888" s="97"/>
      <c r="M888" s="97"/>
      <c r="N888" s="97"/>
      <c r="O888" s="97"/>
      <c r="P888" s="97"/>
    </row>
    <row r="889" spans="12:16">
      <c r="L889" s="97"/>
      <c r="M889" s="97"/>
      <c r="N889" s="97"/>
      <c r="O889" s="97"/>
      <c r="P889" s="97"/>
    </row>
    <row r="890" spans="12:16">
      <c r="L890" s="97"/>
      <c r="M890" s="97"/>
      <c r="N890" s="97"/>
      <c r="O890" s="97"/>
      <c r="P890" s="97"/>
    </row>
    <row r="891" spans="12:16">
      <c r="L891" s="97"/>
      <c r="M891" s="97"/>
      <c r="N891" s="97"/>
      <c r="O891" s="97"/>
      <c r="P891" s="97"/>
    </row>
    <row r="892" spans="12:16">
      <c r="L892" s="97"/>
      <c r="M892" s="97"/>
      <c r="N892" s="97"/>
      <c r="O892" s="97"/>
      <c r="P892" s="97"/>
    </row>
    <row r="893" spans="12:16">
      <c r="L893" s="97"/>
      <c r="M893" s="97"/>
      <c r="N893" s="97"/>
      <c r="O893" s="97"/>
      <c r="P893" s="97"/>
    </row>
    <row r="894" spans="12:16">
      <c r="L894" s="97"/>
      <c r="M894" s="97"/>
      <c r="N894" s="97"/>
      <c r="O894" s="97"/>
      <c r="P894" s="97"/>
    </row>
    <row r="895" spans="12:16">
      <c r="L895" s="97"/>
      <c r="M895" s="97"/>
      <c r="N895" s="97"/>
      <c r="O895" s="97"/>
      <c r="P895" s="97"/>
    </row>
    <row r="896" spans="12:16">
      <c r="L896" s="97"/>
      <c r="M896" s="97"/>
      <c r="N896" s="97"/>
      <c r="O896" s="97"/>
      <c r="P896" s="97"/>
    </row>
    <row r="897" spans="12:16">
      <c r="L897" s="97"/>
      <c r="M897" s="97"/>
      <c r="N897" s="97"/>
      <c r="O897" s="97"/>
      <c r="P897" s="97"/>
    </row>
    <row r="898" spans="12:16">
      <c r="L898" s="97"/>
      <c r="M898" s="97"/>
      <c r="N898" s="97"/>
      <c r="O898" s="97"/>
      <c r="P898" s="97"/>
    </row>
    <row r="899" spans="12:16">
      <c r="L899" s="97"/>
      <c r="M899" s="97"/>
      <c r="N899" s="97"/>
      <c r="O899" s="97"/>
      <c r="P899" s="97"/>
    </row>
    <row r="900" spans="12:16">
      <c r="L900" s="97"/>
      <c r="M900" s="97"/>
      <c r="N900" s="97"/>
      <c r="O900" s="97"/>
      <c r="P900" s="97"/>
    </row>
    <row r="901" spans="12:16">
      <c r="L901" s="97"/>
      <c r="M901" s="97"/>
      <c r="N901" s="97"/>
      <c r="O901" s="97"/>
      <c r="P901" s="97"/>
    </row>
    <row r="902" spans="12:16">
      <c r="L902" s="97"/>
      <c r="M902" s="97"/>
      <c r="N902" s="97"/>
      <c r="O902" s="97"/>
      <c r="P902" s="97"/>
    </row>
    <row r="903" spans="12:16">
      <c r="L903" s="97"/>
      <c r="M903" s="97"/>
      <c r="N903" s="97"/>
      <c r="O903" s="97"/>
      <c r="P903" s="97"/>
    </row>
    <row r="904" spans="12:16">
      <c r="L904" s="97"/>
      <c r="M904" s="97"/>
      <c r="N904" s="97"/>
      <c r="O904" s="97"/>
      <c r="P904" s="97"/>
    </row>
    <row r="905" spans="12:16">
      <c r="L905" s="97"/>
      <c r="M905" s="97"/>
      <c r="N905" s="97"/>
      <c r="O905" s="97"/>
      <c r="P905" s="97"/>
    </row>
    <row r="906" spans="12:16">
      <c r="L906" s="97"/>
      <c r="M906" s="97"/>
      <c r="N906" s="97"/>
      <c r="O906" s="97"/>
      <c r="P906" s="97"/>
    </row>
    <row r="907" spans="12:16">
      <c r="L907" s="97"/>
      <c r="M907" s="97"/>
      <c r="N907" s="97"/>
      <c r="O907" s="97"/>
      <c r="P907" s="97"/>
    </row>
    <row r="908" spans="12:16">
      <c r="L908" s="97"/>
      <c r="M908" s="97"/>
      <c r="N908" s="97"/>
      <c r="O908" s="97"/>
      <c r="P908" s="97"/>
    </row>
    <row r="909" spans="12:16">
      <c r="L909" s="97"/>
      <c r="M909" s="97"/>
      <c r="N909" s="97"/>
      <c r="O909" s="97"/>
      <c r="P909" s="97"/>
    </row>
    <row r="910" spans="12:16">
      <c r="L910" s="97"/>
      <c r="M910" s="97"/>
      <c r="N910" s="97"/>
      <c r="O910" s="97"/>
      <c r="P910" s="97"/>
    </row>
    <row r="911" spans="12:16">
      <c r="L911" s="97"/>
      <c r="M911" s="97"/>
      <c r="N911" s="97"/>
      <c r="O911" s="97"/>
      <c r="P911" s="97"/>
    </row>
    <row r="912" spans="12:16">
      <c r="L912" s="97"/>
      <c r="M912" s="97"/>
      <c r="N912" s="97"/>
      <c r="O912" s="97"/>
      <c r="P912" s="97"/>
    </row>
    <row r="913" spans="12:16">
      <c r="L913" s="97"/>
      <c r="M913" s="97"/>
      <c r="N913" s="97"/>
      <c r="O913" s="97"/>
      <c r="P913" s="97"/>
    </row>
    <row r="914" spans="12:16">
      <c r="L914" s="97"/>
      <c r="M914" s="97"/>
      <c r="N914" s="97"/>
      <c r="O914" s="97"/>
      <c r="P914" s="97"/>
    </row>
    <row r="915" spans="12:16">
      <c r="L915" s="97"/>
      <c r="M915" s="97"/>
      <c r="N915" s="97"/>
      <c r="O915" s="97"/>
      <c r="P915" s="97"/>
    </row>
    <row r="916" spans="12:16">
      <c r="L916" s="97"/>
      <c r="M916" s="97"/>
      <c r="N916" s="97"/>
      <c r="O916" s="97"/>
      <c r="P916" s="97"/>
    </row>
    <row r="917" spans="12:16">
      <c r="L917" s="97"/>
      <c r="M917" s="97"/>
      <c r="N917" s="97"/>
      <c r="O917" s="97"/>
      <c r="P917" s="97"/>
    </row>
    <row r="918" spans="12:16">
      <c r="L918" s="97"/>
      <c r="M918" s="97"/>
      <c r="N918" s="97"/>
      <c r="O918" s="97"/>
      <c r="P918" s="97"/>
    </row>
    <row r="919" spans="12:16">
      <c r="L919" s="97"/>
      <c r="M919" s="97"/>
      <c r="N919" s="97"/>
      <c r="O919" s="97"/>
      <c r="P919" s="97"/>
    </row>
    <row r="920" spans="12:16">
      <c r="L920" s="97"/>
      <c r="M920" s="97"/>
      <c r="N920" s="97"/>
      <c r="O920" s="97"/>
      <c r="P920" s="97"/>
    </row>
    <row r="921" spans="12:16">
      <c r="L921" s="97"/>
      <c r="M921" s="97"/>
      <c r="N921" s="97"/>
      <c r="O921" s="97"/>
      <c r="P921" s="97"/>
    </row>
    <row r="922" spans="12:16">
      <c r="L922" s="97"/>
      <c r="M922" s="97"/>
      <c r="N922" s="97"/>
      <c r="O922" s="97"/>
      <c r="P922" s="97"/>
    </row>
    <row r="923" spans="12:16">
      <c r="L923" s="97"/>
      <c r="M923" s="97"/>
      <c r="N923" s="97"/>
      <c r="O923" s="97"/>
      <c r="P923" s="97"/>
    </row>
    <row r="924" spans="12:16">
      <c r="L924" s="97"/>
      <c r="M924" s="97"/>
      <c r="N924" s="97"/>
      <c r="O924" s="97"/>
      <c r="P924" s="97"/>
    </row>
    <row r="925" spans="12:16">
      <c r="L925" s="97"/>
      <c r="M925" s="97"/>
      <c r="N925" s="97"/>
      <c r="O925" s="97"/>
      <c r="P925" s="97"/>
    </row>
    <row r="926" spans="12:16">
      <c r="L926" s="97"/>
      <c r="M926" s="97"/>
      <c r="N926" s="97"/>
      <c r="O926" s="97"/>
      <c r="P926" s="97"/>
    </row>
    <row r="927" spans="12:16">
      <c r="L927" s="97"/>
      <c r="M927" s="97"/>
      <c r="N927" s="97"/>
      <c r="O927" s="97"/>
      <c r="P927" s="97"/>
    </row>
    <row r="928" spans="12:16">
      <c r="L928" s="97"/>
      <c r="M928" s="97"/>
      <c r="N928" s="97"/>
      <c r="O928" s="97"/>
      <c r="P928" s="97"/>
    </row>
    <row r="929" spans="12:16">
      <c r="L929" s="97"/>
      <c r="M929" s="97"/>
      <c r="N929" s="97"/>
      <c r="O929" s="97"/>
      <c r="P929" s="97"/>
    </row>
    <row r="930" spans="12:16">
      <c r="L930" s="97"/>
      <c r="M930" s="97"/>
      <c r="N930" s="97"/>
      <c r="O930" s="97"/>
      <c r="P930" s="97"/>
    </row>
    <row r="931" spans="12:16">
      <c r="L931" s="97"/>
      <c r="M931" s="97"/>
      <c r="N931" s="97"/>
      <c r="O931" s="97"/>
      <c r="P931" s="97"/>
    </row>
    <row r="932" spans="12:16">
      <c r="L932" s="97"/>
      <c r="M932" s="97"/>
      <c r="N932" s="97"/>
      <c r="O932" s="97"/>
      <c r="P932" s="97"/>
    </row>
    <row r="933" spans="12:16">
      <c r="L933" s="97"/>
      <c r="M933" s="97"/>
      <c r="N933" s="97"/>
      <c r="O933" s="97"/>
      <c r="P933" s="97"/>
    </row>
    <row r="934" spans="12:16">
      <c r="L934" s="97"/>
      <c r="M934" s="97"/>
      <c r="N934" s="97"/>
      <c r="O934" s="97"/>
      <c r="P934" s="97"/>
    </row>
    <row r="935" spans="12:16">
      <c r="L935" s="97"/>
      <c r="M935" s="97"/>
      <c r="N935" s="97"/>
      <c r="O935" s="97"/>
      <c r="P935" s="97"/>
    </row>
    <row r="936" spans="12:16">
      <c r="L936" s="97"/>
      <c r="M936" s="97"/>
      <c r="N936" s="97"/>
      <c r="O936" s="97"/>
      <c r="P936" s="97"/>
    </row>
    <row r="937" spans="12:16">
      <c r="L937" s="97"/>
      <c r="M937" s="97"/>
      <c r="N937" s="97"/>
      <c r="O937" s="97"/>
      <c r="P937" s="97"/>
    </row>
    <row r="938" spans="12:16">
      <c r="L938" s="97"/>
      <c r="M938" s="97"/>
      <c r="N938" s="97"/>
      <c r="O938" s="97"/>
      <c r="P938" s="97"/>
    </row>
    <row r="939" spans="12:16">
      <c r="L939" s="97"/>
      <c r="M939" s="97"/>
      <c r="N939" s="97"/>
      <c r="O939" s="97"/>
      <c r="P939" s="97"/>
    </row>
    <row r="940" spans="12:16">
      <c r="L940" s="97"/>
      <c r="M940" s="97"/>
      <c r="N940" s="97"/>
      <c r="O940" s="97"/>
      <c r="P940" s="97"/>
    </row>
    <row r="941" spans="12:16">
      <c r="L941" s="97"/>
      <c r="M941" s="97"/>
      <c r="N941" s="97"/>
      <c r="O941" s="97"/>
      <c r="P941" s="97"/>
    </row>
    <row r="942" spans="12:16">
      <c r="L942" s="97"/>
      <c r="M942" s="97"/>
      <c r="N942" s="97"/>
      <c r="O942" s="97"/>
      <c r="P942" s="97"/>
    </row>
    <row r="943" spans="12:16">
      <c r="L943" s="97"/>
      <c r="M943" s="97"/>
      <c r="N943" s="97"/>
      <c r="O943" s="97"/>
      <c r="P943" s="97"/>
    </row>
    <row r="944" spans="12:16">
      <c r="L944" s="97"/>
      <c r="M944" s="97"/>
      <c r="N944" s="97"/>
      <c r="O944" s="97"/>
      <c r="P944" s="97"/>
    </row>
    <row r="945" spans="12:16">
      <c r="L945" s="97"/>
      <c r="M945" s="97"/>
      <c r="N945" s="97"/>
      <c r="O945" s="97"/>
      <c r="P945" s="97"/>
    </row>
    <row r="946" spans="12:16">
      <c r="L946" s="97"/>
      <c r="M946" s="97"/>
      <c r="N946" s="97"/>
      <c r="O946" s="97"/>
      <c r="P946" s="97"/>
    </row>
    <row r="947" spans="12:16">
      <c r="L947" s="97"/>
      <c r="M947" s="97"/>
      <c r="N947" s="97"/>
      <c r="O947" s="97"/>
      <c r="P947" s="97"/>
    </row>
    <row r="948" spans="12:16">
      <c r="L948" s="97"/>
      <c r="M948" s="97"/>
      <c r="N948" s="97"/>
      <c r="O948" s="97"/>
      <c r="P948" s="97"/>
    </row>
    <row r="949" spans="12:16">
      <c r="L949" s="97"/>
      <c r="M949" s="97"/>
      <c r="N949" s="97"/>
      <c r="O949" s="97"/>
      <c r="P949" s="97"/>
    </row>
    <row r="950" spans="12:16">
      <c r="L950" s="97"/>
      <c r="M950" s="97"/>
      <c r="N950" s="97"/>
      <c r="O950" s="97"/>
      <c r="P950" s="97"/>
    </row>
    <row r="951" spans="12:16">
      <c r="L951" s="97"/>
      <c r="M951" s="97"/>
      <c r="N951" s="97"/>
      <c r="O951" s="97"/>
      <c r="P951" s="97"/>
    </row>
    <row r="952" spans="12:16">
      <c r="L952" s="97"/>
      <c r="M952" s="97"/>
      <c r="N952" s="97"/>
      <c r="O952" s="97"/>
      <c r="P952" s="97"/>
    </row>
    <row r="953" spans="12:16">
      <c r="L953" s="97"/>
      <c r="M953" s="97"/>
      <c r="N953" s="97"/>
      <c r="O953" s="97"/>
      <c r="P953" s="97"/>
    </row>
    <row r="954" spans="12:16">
      <c r="L954" s="97"/>
      <c r="M954" s="97"/>
      <c r="N954" s="97"/>
      <c r="O954" s="97"/>
      <c r="P954" s="97"/>
    </row>
    <row r="955" spans="12:16">
      <c r="L955" s="97"/>
      <c r="M955" s="97"/>
      <c r="N955" s="97"/>
      <c r="O955" s="97"/>
      <c r="P955" s="97"/>
    </row>
    <row r="956" spans="12:16">
      <c r="L956" s="97"/>
      <c r="M956" s="97"/>
      <c r="N956" s="97"/>
      <c r="O956" s="97"/>
      <c r="P956" s="97"/>
    </row>
    <row r="957" spans="12:16">
      <c r="L957" s="97"/>
      <c r="M957" s="97"/>
      <c r="N957" s="97"/>
      <c r="O957" s="97"/>
      <c r="P957" s="97"/>
    </row>
    <row r="958" spans="12:16">
      <c r="L958" s="97"/>
      <c r="M958" s="97"/>
      <c r="N958" s="97"/>
      <c r="O958" s="97"/>
      <c r="P958" s="97"/>
    </row>
    <row r="959" spans="12:16">
      <c r="L959" s="97"/>
      <c r="M959" s="97"/>
      <c r="N959" s="97"/>
      <c r="O959" s="97"/>
      <c r="P959" s="97"/>
    </row>
    <row r="960" spans="12:16">
      <c r="L960" s="97"/>
      <c r="M960" s="97"/>
      <c r="N960" s="97"/>
      <c r="O960" s="97"/>
      <c r="P960" s="97"/>
    </row>
    <row r="961" spans="12:16">
      <c r="L961" s="97"/>
      <c r="M961" s="97"/>
      <c r="N961" s="97"/>
      <c r="O961" s="97"/>
      <c r="P961" s="97"/>
    </row>
    <row r="962" spans="12:16">
      <c r="L962" s="97"/>
      <c r="M962" s="97"/>
      <c r="N962" s="97"/>
      <c r="O962" s="97"/>
      <c r="P962" s="97"/>
    </row>
    <row r="963" spans="12:16">
      <c r="L963" s="97"/>
      <c r="M963" s="97"/>
      <c r="N963" s="97"/>
      <c r="O963" s="97"/>
      <c r="P963" s="97"/>
    </row>
    <row r="964" spans="12:16">
      <c r="L964" s="97"/>
      <c r="M964" s="97"/>
      <c r="N964" s="97"/>
      <c r="O964" s="97"/>
      <c r="P964" s="97"/>
    </row>
    <row r="965" spans="12:16">
      <c r="L965" s="97"/>
      <c r="M965" s="97"/>
      <c r="N965" s="97"/>
      <c r="O965" s="97"/>
      <c r="P965" s="97"/>
    </row>
    <row r="966" spans="12:16">
      <c r="L966" s="97"/>
      <c r="M966" s="97"/>
      <c r="N966" s="97"/>
      <c r="O966" s="97"/>
      <c r="P966" s="97"/>
    </row>
    <row r="967" spans="12:16">
      <c r="L967" s="97"/>
      <c r="M967" s="97"/>
      <c r="N967" s="97"/>
      <c r="O967" s="97"/>
      <c r="P967" s="97"/>
    </row>
    <row r="968" spans="12:16">
      <c r="L968" s="97"/>
      <c r="M968" s="97"/>
      <c r="N968" s="97"/>
      <c r="O968" s="97"/>
      <c r="P968" s="97"/>
    </row>
    <row r="969" spans="12:16">
      <c r="L969" s="97"/>
      <c r="M969" s="97"/>
      <c r="N969" s="97"/>
      <c r="O969" s="97"/>
      <c r="P969" s="97"/>
    </row>
    <row r="970" spans="12:16">
      <c r="L970" s="97"/>
      <c r="M970" s="97"/>
      <c r="N970" s="97"/>
      <c r="O970" s="97"/>
      <c r="P970" s="97"/>
    </row>
    <row r="971" spans="12:16">
      <c r="L971" s="97"/>
      <c r="M971" s="97"/>
      <c r="N971" s="97"/>
      <c r="O971" s="97"/>
      <c r="P971" s="97"/>
    </row>
    <row r="972" spans="12:16">
      <c r="L972" s="97"/>
      <c r="M972" s="97"/>
      <c r="N972" s="97"/>
      <c r="O972" s="97"/>
      <c r="P972" s="97"/>
    </row>
    <row r="973" spans="12:16">
      <c r="L973" s="97"/>
      <c r="M973" s="97"/>
      <c r="N973" s="97"/>
      <c r="O973" s="97"/>
      <c r="P973" s="97"/>
    </row>
    <row r="974" spans="12:16">
      <c r="L974" s="97"/>
      <c r="M974" s="97"/>
      <c r="N974" s="97"/>
      <c r="O974" s="97"/>
      <c r="P974" s="97"/>
    </row>
    <row r="975" spans="12:16">
      <c r="L975" s="97"/>
      <c r="M975" s="97"/>
      <c r="N975" s="97"/>
      <c r="O975" s="97"/>
      <c r="P975" s="97"/>
    </row>
    <row r="976" spans="12:16">
      <c r="L976" s="97"/>
      <c r="M976" s="97"/>
      <c r="N976" s="97"/>
      <c r="O976" s="97"/>
      <c r="P976" s="97"/>
    </row>
    <row r="977" spans="12:16">
      <c r="L977" s="97"/>
      <c r="M977" s="97"/>
      <c r="N977" s="97"/>
      <c r="O977" s="97"/>
      <c r="P977" s="97"/>
    </row>
    <row r="978" spans="12:16">
      <c r="L978" s="97"/>
      <c r="M978" s="97"/>
      <c r="N978" s="97"/>
      <c r="O978" s="97"/>
      <c r="P978" s="97"/>
    </row>
    <row r="979" spans="12:16">
      <c r="L979" s="97"/>
      <c r="M979" s="97"/>
      <c r="N979" s="97"/>
      <c r="O979" s="97"/>
      <c r="P979" s="97"/>
    </row>
    <row r="980" spans="12:16">
      <c r="L980" s="97"/>
      <c r="M980" s="97"/>
      <c r="N980" s="97"/>
      <c r="O980" s="97"/>
      <c r="P980" s="97"/>
    </row>
    <row r="981" spans="12:16">
      <c r="L981" s="97"/>
      <c r="M981" s="97"/>
      <c r="N981" s="97"/>
      <c r="O981" s="97"/>
      <c r="P981" s="97"/>
    </row>
    <row r="982" spans="12:16">
      <c r="L982" s="97"/>
      <c r="M982" s="97"/>
      <c r="N982" s="97"/>
      <c r="O982" s="97"/>
      <c r="P982" s="97"/>
    </row>
    <row r="983" spans="12:16">
      <c r="L983" s="97"/>
      <c r="M983" s="97"/>
      <c r="N983" s="97"/>
      <c r="O983" s="97"/>
      <c r="P983" s="97"/>
    </row>
    <row r="984" spans="12:16">
      <c r="L984" s="97"/>
      <c r="M984" s="97"/>
      <c r="N984" s="97"/>
      <c r="O984" s="97"/>
      <c r="P984" s="97"/>
    </row>
    <row r="985" spans="12:16">
      <c r="L985" s="97"/>
      <c r="M985" s="97"/>
      <c r="N985" s="97"/>
      <c r="O985" s="97"/>
      <c r="P985" s="97"/>
    </row>
    <row r="986" spans="12:16">
      <c r="L986" s="97"/>
      <c r="M986" s="97"/>
      <c r="N986" s="97"/>
      <c r="O986" s="97"/>
      <c r="P986" s="97"/>
    </row>
    <row r="987" spans="12:16">
      <c r="L987" s="97"/>
      <c r="M987" s="97"/>
      <c r="N987" s="97"/>
      <c r="O987" s="97"/>
      <c r="P987" s="97"/>
    </row>
    <row r="988" spans="12:16">
      <c r="L988" s="97"/>
      <c r="M988" s="97"/>
      <c r="N988" s="97"/>
      <c r="O988" s="97"/>
      <c r="P988" s="97"/>
    </row>
    <row r="989" spans="12:16">
      <c r="L989" s="97"/>
      <c r="M989" s="97"/>
      <c r="N989" s="97"/>
      <c r="O989" s="97"/>
      <c r="P989" s="97"/>
    </row>
    <row r="990" spans="12:16">
      <c r="L990" s="97"/>
      <c r="M990" s="97"/>
      <c r="N990" s="97"/>
      <c r="O990" s="97"/>
      <c r="P990" s="97"/>
    </row>
    <row r="991" spans="12:16">
      <c r="L991" s="97"/>
      <c r="M991" s="97"/>
      <c r="N991" s="97"/>
      <c r="O991" s="97"/>
      <c r="P991" s="97"/>
    </row>
    <row r="992" spans="12:16">
      <c r="L992" s="97"/>
      <c r="M992" s="97"/>
      <c r="N992" s="97"/>
      <c r="O992" s="97"/>
      <c r="P992" s="97"/>
    </row>
    <row r="993" spans="12:16">
      <c r="L993" s="97"/>
      <c r="M993" s="97"/>
      <c r="N993" s="97"/>
      <c r="O993" s="97"/>
      <c r="P993" s="97"/>
    </row>
    <row r="994" spans="12:16">
      <c r="L994" s="97"/>
      <c r="M994" s="97"/>
      <c r="N994" s="97"/>
      <c r="O994" s="97"/>
      <c r="P994" s="97"/>
    </row>
    <row r="995" spans="12:16">
      <c r="L995" s="97"/>
      <c r="M995" s="97"/>
      <c r="N995" s="97"/>
      <c r="O995" s="97"/>
      <c r="P995" s="97"/>
    </row>
    <row r="996" spans="12:16">
      <c r="L996" s="97"/>
      <c r="M996" s="97"/>
      <c r="N996" s="97"/>
      <c r="O996" s="97"/>
      <c r="P996" s="97"/>
    </row>
    <row r="997" spans="12:16">
      <c r="L997" s="97"/>
      <c r="M997" s="97"/>
      <c r="N997" s="97"/>
      <c r="O997" s="97"/>
      <c r="P997" s="97"/>
    </row>
    <row r="998" spans="12:16">
      <c r="L998" s="97"/>
      <c r="M998" s="97"/>
      <c r="N998" s="97"/>
      <c r="O998" s="97"/>
      <c r="P998" s="97"/>
    </row>
    <row r="999" spans="12:16">
      <c r="L999" s="97"/>
      <c r="M999" s="97"/>
      <c r="N999" s="97"/>
      <c r="O999" s="97"/>
      <c r="P999" s="97"/>
    </row>
    <row r="1000" spans="12:16">
      <c r="L1000" s="97"/>
      <c r="M1000" s="97"/>
      <c r="N1000" s="97"/>
      <c r="O1000" s="97"/>
      <c r="P1000" s="97"/>
    </row>
    <row r="1001" spans="12:16">
      <c r="L1001" s="97"/>
      <c r="M1001" s="97"/>
      <c r="N1001" s="97"/>
      <c r="O1001" s="97"/>
      <c r="P1001" s="97"/>
    </row>
    <row r="1002" spans="12:16">
      <c r="L1002" s="97"/>
      <c r="M1002" s="97"/>
      <c r="N1002" s="97"/>
      <c r="O1002" s="97"/>
      <c r="P1002" s="97"/>
    </row>
    <row r="1003" spans="12:16">
      <c r="L1003" s="97"/>
      <c r="M1003" s="97"/>
      <c r="N1003" s="97"/>
      <c r="O1003" s="97"/>
      <c r="P1003" s="97"/>
    </row>
    <row r="1004" spans="12:16">
      <c r="L1004" s="97"/>
      <c r="M1004" s="97"/>
      <c r="N1004" s="97"/>
      <c r="O1004" s="97"/>
      <c r="P1004" s="97"/>
    </row>
    <row r="1005" spans="12:16">
      <c r="L1005" s="97"/>
      <c r="M1005" s="97"/>
      <c r="N1005" s="97"/>
      <c r="O1005" s="97"/>
      <c r="P1005" s="97"/>
    </row>
    <row r="1006" spans="12:16">
      <c r="L1006" s="97"/>
      <c r="M1006" s="97"/>
      <c r="N1006" s="97"/>
      <c r="O1006" s="97"/>
      <c r="P1006" s="97"/>
    </row>
    <row r="1007" spans="12:16">
      <c r="L1007" s="97"/>
      <c r="M1007" s="97"/>
      <c r="N1007" s="97"/>
      <c r="O1007" s="97"/>
      <c r="P1007" s="97"/>
    </row>
    <row r="1008" spans="12:16">
      <c r="L1008" s="97"/>
      <c r="M1008" s="97"/>
      <c r="N1008" s="97"/>
      <c r="O1008" s="97"/>
      <c r="P1008" s="97"/>
    </row>
    <row r="1009" spans="12:16">
      <c r="L1009" s="97"/>
      <c r="M1009" s="97"/>
      <c r="N1009" s="97"/>
      <c r="O1009" s="97"/>
      <c r="P1009" s="97"/>
    </row>
    <row r="1010" spans="12:16">
      <c r="L1010" s="97"/>
      <c r="M1010" s="97"/>
      <c r="N1010" s="97"/>
      <c r="O1010" s="97"/>
      <c r="P1010" s="97"/>
    </row>
    <row r="1011" spans="12:16">
      <c r="L1011" s="97"/>
      <c r="M1011" s="97"/>
      <c r="N1011" s="97"/>
      <c r="O1011" s="97"/>
      <c r="P1011" s="97"/>
    </row>
    <row r="1012" spans="12:16">
      <c r="L1012" s="97"/>
      <c r="M1012" s="97"/>
      <c r="N1012" s="97"/>
      <c r="O1012" s="97"/>
      <c r="P1012" s="97"/>
    </row>
    <row r="1013" spans="12:16">
      <c r="L1013" s="97"/>
      <c r="M1013" s="97"/>
      <c r="N1013" s="97"/>
      <c r="O1013" s="97"/>
      <c r="P1013" s="97"/>
    </row>
    <row r="1014" spans="12:16">
      <c r="L1014" s="97"/>
      <c r="M1014" s="97"/>
      <c r="N1014" s="97"/>
      <c r="O1014" s="97"/>
      <c r="P1014" s="97"/>
    </row>
    <row r="1015" spans="12:16">
      <c r="L1015" s="97"/>
      <c r="M1015" s="97"/>
      <c r="N1015" s="97"/>
      <c r="O1015" s="97"/>
      <c r="P1015" s="97"/>
    </row>
    <row r="1016" spans="12:16">
      <c r="L1016" s="97"/>
      <c r="M1016" s="97"/>
      <c r="N1016" s="97"/>
      <c r="O1016" s="97"/>
      <c r="P1016" s="97"/>
    </row>
    <row r="1017" spans="12:16">
      <c r="L1017" s="97"/>
      <c r="M1017" s="97"/>
      <c r="N1017" s="97"/>
      <c r="O1017" s="97"/>
      <c r="P1017" s="97"/>
    </row>
    <row r="1018" spans="12:16">
      <c r="L1018" s="97"/>
      <c r="M1018" s="97"/>
      <c r="N1018" s="97"/>
      <c r="O1018" s="97"/>
      <c r="P1018" s="97"/>
    </row>
    <row r="1019" spans="12:16">
      <c r="L1019" s="97"/>
      <c r="M1019" s="97"/>
      <c r="N1019" s="97"/>
      <c r="O1019" s="97"/>
      <c r="P1019" s="97"/>
    </row>
    <row r="1020" spans="12:16">
      <c r="L1020" s="97"/>
      <c r="M1020" s="97"/>
      <c r="N1020" s="97"/>
      <c r="O1020" s="97"/>
      <c r="P1020" s="97"/>
    </row>
    <row r="1021" spans="12:16">
      <c r="L1021" s="97"/>
      <c r="M1021" s="97"/>
      <c r="N1021" s="97"/>
      <c r="O1021" s="97"/>
      <c r="P1021" s="97"/>
    </row>
    <row r="1022" spans="12:16">
      <c r="L1022" s="97"/>
      <c r="M1022" s="97"/>
      <c r="N1022" s="97"/>
      <c r="O1022" s="97"/>
      <c r="P1022" s="97"/>
    </row>
    <row r="1023" spans="12:16">
      <c r="L1023" s="97"/>
      <c r="M1023" s="97"/>
      <c r="N1023" s="97"/>
      <c r="O1023" s="97"/>
      <c r="P1023" s="97"/>
    </row>
    <row r="1024" spans="12:16">
      <c r="L1024" s="97"/>
      <c r="M1024" s="97"/>
      <c r="N1024" s="97"/>
      <c r="O1024" s="97"/>
      <c r="P1024" s="97"/>
    </row>
    <row r="1025" spans="12:16">
      <c r="L1025" s="97"/>
      <c r="M1025" s="97"/>
      <c r="N1025" s="97"/>
      <c r="O1025" s="97"/>
      <c r="P1025" s="97"/>
    </row>
    <row r="1026" spans="12:16">
      <c r="L1026" s="97"/>
      <c r="M1026" s="97"/>
      <c r="N1026" s="97"/>
      <c r="O1026" s="97"/>
      <c r="P1026" s="97"/>
    </row>
    <row r="1027" spans="12:16">
      <c r="L1027" s="97"/>
      <c r="M1027" s="97"/>
      <c r="N1027" s="97"/>
      <c r="O1027" s="97"/>
      <c r="P1027" s="97"/>
    </row>
    <row r="1028" spans="12:16">
      <c r="L1028" s="97"/>
      <c r="M1028" s="97"/>
      <c r="N1028" s="97"/>
      <c r="O1028" s="97"/>
      <c r="P1028" s="97"/>
    </row>
    <row r="1029" spans="12:16">
      <c r="L1029" s="97"/>
      <c r="M1029" s="97"/>
      <c r="N1029" s="97"/>
      <c r="O1029" s="97"/>
      <c r="P1029" s="97"/>
    </row>
    <row r="1030" spans="12:16">
      <c r="L1030" s="97"/>
      <c r="M1030" s="97"/>
      <c r="N1030" s="97"/>
      <c r="O1030" s="97"/>
      <c r="P1030" s="97"/>
    </row>
    <row r="1031" spans="12:16">
      <c r="L1031" s="97"/>
      <c r="M1031" s="97"/>
      <c r="N1031" s="97"/>
      <c r="O1031" s="97"/>
      <c r="P1031" s="97"/>
    </row>
    <row r="1032" spans="12:16">
      <c r="L1032" s="97"/>
      <c r="M1032" s="97"/>
      <c r="N1032" s="97"/>
      <c r="O1032" s="97"/>
      <c r="P1032" s="97"/>
    </row>
    <row r="1033" spans="12:16">
      <c r="L1033" s="97"/>
      <c r="M1033" s="97"/>
      <c r="N1033" s="97"/>
      <c r="O1033" s="97"/>
      <c r="P1033" s="97"/>
    </row>
    <row r="1034" spans="12:16">
      <c r="L1034" s="97"/>
      <c r="M1034" s="97"/>
      <c r="N1034" s="97"/>
      <c r="O1034" s="97"/>
      <c r="P1034" s="97"/>
    </row>
    <row r="1035" spans="12:16">
      <c r="L1035" s="97"/>
      <c r="M1035" s="97"/>
      <c r="N1035" s="97"/>
      <c r="O1035" s="97"/>
      <c r="P1035" s="97"/>
    </row>
    <row r="1036" spans="12:16">
      <c r="L1036" s="97"/>
      <c r="M1036" s="97"/>
      <c r="N1036" s="97"/>
      <c r="O1036" s="97"/>
      <c r="P1036" s="97"/>
    </row>
    <row r="1037" spans="12:16">
      <c r="L1037" s="97"/>
      <c r="M1037" s="97"/>
      <c r="N1037" s="97"/>
      <c r="O1037" s="97"/>
      <c r="P1037" s="97"/>
    </row>
    <row r="1038" spans="12:16">
      <c r="L1038" s="97"/>
      <c r="M1038" s="97"/>
      <c r="N1038" s="97"/>
      <c r="O1038" s="97"/>
      <c r="P1038" s="97"/>
    </row>
    <row r="1039" spans="12:16">
      <c r="L1039" s="97"/>
      <c r="M1039" s="97"/>
      <c r="N1039" s="97"/>
      <c r="O1039" s="97"/>
      <c r="P1039" s="97"/>
    </row>
    <row r="1040" spans="12:16">
      <c r="L1040" s="97"/>
      <c r="M1040" s="97"/>
      <c r="N1040" s="97"/>
      <c r="O1040" s="97"/>
      <c r="P1040" s="97"/>
    </row>
    <row r="1041" spans="12:16">
      <c r="L1041" s="97"/>
      <c r="M1041" s="97"/>
      <c r="N1041" s="97"/>
      <c r="O1041" s="97"/>
      <c r="P1041" s="97"/>
    </row>
    <row r="1042" spans="12:16">
      <c r="L1042" s="97"/>
      <c r="M1042" s="97"/>
      <c r="N1042" s="97"/>
      <c r="O1042" s="97"/>
      <c r="P1042" s="97"/>
    </row>
    <row r="1043" spans="12:16">
      <c r="L1043" s="97"/>
      <c r="M1043" s="97"/>
      <c r="N1043" s="97"/>
      <c r="O1043" s="97"/>
      <c r="P1043" s="97"/>
    </row>
    <row r="1044" spans="12:16">
      <c r="L1044" s="97"/>
      <c r="M1044" s="97"/>
      <c r="N1044" s="97"/>
      <c r="O1044" s="97"/>
      <c r="P1044" s="97"/>
    </row>
    <row r="1045" spans="12:16">
      <c r="L1045" s="97"/>
      <c r="M1045" s="97"/>
      <c r="N1045" s="97"/>
      <c r="O1045" s="97"/>
      <c r="P1045" s="97"/>
    </row>
    <row r="1046" spans="12:16">
      <c r="L1046" s="97"/>
      <c r="M1046" s="97"/>
      <c r="N1046" s="97"/>
      <c r="O1046" s="97"/>
      <c r="P1046" s="97"/>
    </row>
    <row r="1047" spans="12:16">
      <c r="L1047" s="97"/>
      <c r="M1047" s="97"/>
      <c r="N1047" s="97"/>
      <c r="O1047" s="97"/>
      <c r="P1047" s="97"/>
    </row>
    <row r="1048" spans="12:16">
      <c r="L1048" s="97"/>
      <c r="M1048" s="97"/>
      <c r="N1048" s="97"/>
      <c r="O1048" s="97"/>
      <c r="P1048" s="97"/>
    </row>
    <row r="1049" spans="12:16">
      <c r="L1049" s="97"/>
      <c r="M1049" s="97"/>
      <c r="N1049" s="97"/>
      <c r="O1049" s="97"/>
      <c r="P1049" s="97"/>
    </row>
    <row r="1050" spans="12:16">
      <c r="L1050" s="97"/>
      <c r="M1050" s="97"/>
      <c r="N1050" s="97"/>
      <c r="O1050" s="97"/>
      <c r="P1050" s="97"/>
    </row>
    <row r="1051" spans="12:16">
      <c r="L1051" s="97"/>
      <c r="M1051" s="97"/>
      <c r="N1051" s="97"/>
      <c r="O1051" s="97"/>
      <c r="P1051" s="97"/>
    </row>
    <row r="1052" spans="12:16">
      <c r="L1052" s="97"/>
      <c r="M1052" s="97"/>
      <c r="N1052" s="97"/>
      <c r="O1052" s="97"/>
      <c r="P1052" s="97"/>
    </row>
    <row r="1053" spans="12:16">
      <c r="L1053" s="97"/>
      <c r="M1053" s="97"/>
      <c r="N1053" s="97"/>
      <c r="O1053" s="97"/>
      <c r="P1053" s="97"/>
    </row>
    <row r="1054" spans="12:16">
      <c r="L1054" s="97"/>
      <c r="M1054" s="97"/>
      <c r="N1054" s="97"/>
      <c r="O1054" s="97"/>
      <c r="P1054" s="97"/>
    </row>
    <row r="1055" spans="12:16">
      <c r="L1055" s="97"/>
      <c r="M1055" s="97"/>
      <c r="N1055" s="97"/>
      <c r="O1055" s="97"/>
      <c r="P1055" s="97"/>
    </row>
    <row r="1056" spans="12:16">
      <c r="L1056" s="97"/>
      <c r="M1056" s="97"/>
      <c r="N1056" s="97"/>
      <c r="O1056" s="97"/>
      <c r="P1056" s="97"/>
    </row>
    <row r="1057" spans="12:16">
      <c r="L1057" s="97"/>
      <c r="M1057" s="97"/>
      <c r="N1057" s="97"/>
      <c r="O1057" s="97"/>
      <c r="P1057" s="97"/>
    </row>
    <row r="1058" spans="12:16">
      <c r="L1058" s="97"/>
      <c r="M1058" s="97"/>
      <c r="N1058" s="97"/>
      <c r="O1058" s="97"/>
      <c r="P1058" s="97"/>
    </row>
    <row r="1059" spans="12:16">
      <c r="L1059" s="97"/>
      <c r="M1059" s="97"/>
      <c r="N1059" s="97"/>
      <c r="O1059" s="97"/>
      <c r="P1059" s="97"/>
    </row>
    <row r="1060" spans="12:16">
      <c r="L1060" s="97"/>
      <c r="M1060" s="97"/>
      <c r="N1060" s="97"/>
      <c r="O1060" s="97"/>
      <c r="P1060" s="97"/>
    </row>
    <row r="1061" spans="12:16">
      <c r="L1061" s="97"/>
      <c r="M1061" s="97"/>
      <c r="N1061" s="97"/>
      <c r="O1061" s="97"/>
      <c r="P1061" s="97"/>
    </row>
    <row r="1062" spans="12:16">
      <c r="L1062" s="97"/>
      <c r="M1062" s="97"/>
      <c r="N1062" s="97"/>
      <c r="O1062" s="97"/>
      <c r="P1062" s="97"/>
    </row>
    <row r="1063" spans="12:16">
      <c r="L1063" s="97"/>
      <c r="M1063" s="97"/>
      <c r="N1063" s="97"/>
      <c r="O1063" s="97"/>
      <c r="P1063" s="97"/>
    </row>
    <row r="1064" spans="12:16">
      <c r="L1064" s="97"/>
      <c r="M1064" s="97"/>
      <c r="N1064" s="97"/>
      <c r="O1064" s="97"/>
      <c r="P1064" s="97"/>
    </row>
    <row r="1065" spans="12:16">
      <c r="L1065" s="97"/>
      <c r="M1065" s="97"/>
      <c r="N1065" s="97"/>
      <c r="O1065" s="97"/>
      <c r="P1065" s="97"/>
    </row>
    <row r="1066" spans="12:16">
      <c r="L1066" s="97"/>
      <c r="M1066" s="97"/>
      <c r="N1066" s="97"/>
      <c r="O1066" s="97"/>
      <c r="P1066" s="97"/>
    </row>
    <row r="1067" spans="12:16">
      <c r="L1067" s="97"/>
      <c r="M1067" s="97"/>
      <c r="N1067" s="97"/>
      <c r="O1067" s="97"/>
      <c r="P1067" s="97"/>
    </row>
    <row r="1068" spans="12:16">
      <c r="L1068" s="97"/>
      <c r="M1068" s="97"/>
      <c r="N1068" s="97"/>
      <c r="O1068" s="97"/>
      <c r="P1068" s="97"/>
    </row>
    <row r="1069" spans="12:16">
      <c r="L1069" s="97"/>
      <c r="M1069" s="97"/>
      <c r="N1069" s="97"/>
      <c r="O1069" s="97"/>
      <c r="P1069" s="97"/>
    </row>
    <row r="1070" spans="12:16">
      <c r="L1070" s="97"/>
      <c r="M1070" s="97"/>
      <c r="N1070" s="97"/>
      <c r="O1070" s="97"/>
      <c r="P1070" s="97"/>
    </row>
    <row r="1071" spans="12:16">
      <c r="L1071" s="97"/>
      <c r="M1071" s="97"/>
      <c r="N1071" s="97"/>
      <c r="O1071" s="97"/>
      <c r="P1071" s="97"/>
    </row>
    <row r="1072" spans="12:16">
      <c r="L1072" s="97"/>
      <c r="M1072" s="97"/>
      <c r="N1072" s="97"/>
      <c r="O1072" s="97"/>
      <c r="P1072" s="97"/>
    </row>
    <row r="1073" spans="12:16">
      <c r="L1073" s="97"/>
      <c r="M1073" s="97"/>
      <c r="N1073" s="97"/>
      <c r="O1073" s="97"/>
      <c r="P1073" s="97"/>
    </row>
    <row r="1074" spans="12:16">
      <c r="L1074" s="97"/>
      <c r="M1074" s="97"/>
      <c r="N1074" s="97"/>
      <c r="O1074" s="97"/>
      <c r="P1074" s="97"/>
    </row>
    <row r="1075" spans="12:16">
      <c r="L1075" s="97"/>
      <c r="M1075" s="97"/>
      <c r="N1075" s="97"/>
      <c r="O1075" s="97"/>
      <c r="P1075" s="97"/>
    </row>
    <row r="1076" spans="12:16">
      <c r="L1076" s="97"/>
      <c r="M1076" s="97"/>
      <c r="N1076" s="97"/>
      <c r="O1076" s="97"/>
      <c r="P1076" s="97"/>
    </row>
    <row r="1077" spans="12:16">
      <c r="L1077" s="97"/>
      <c r="M1077" s="97"/>
      <c r="N1077" s="97"/>
      <c r="O1077" s="97"/>
      <c r="P1077" s="97"/>
    </row>
    <row r="1078" spans="12:16">
      <c r="L1078" s="97"/>
      <c r="M1078" s="97"/>
      <c r="N1078" s="97"/>
      <c r="O1078" s="97"/>
      <c r="P1078" s="97"/>
    </row>
    <row r="1079" spans="12:16">
      <c r="L1079" s="97"/>
      <c r="M1079" s="97"/>
      <c r="N1079" s="97"/>
      <c r="O1079" s="97"/>
      <c r="P1079" s="97"/>
    </row>
    <row r="1080" spans="12:16">
      <c r="L1080" s="97"/>
      <c r="M1080" s="97"/>
      <c r="N1080" s="97"/>
      <c r="O1080" s="97"/>
      <c r="P1080" s="97"/>
    </row>
    <row r="1081" spans="12:16">
      <c r="L1081" s="97"/>
      <c r="M1081" s="97"/>
      <c r="N1081" s="97"/>
      <c r="O1081" s="97"/>
      <c r="P1081" s="97"/>
    </row>
    <row r="1082" spans="12:16">
      <c r="L1082" s="97"/>
      <c r="M1082" s="97"/>
      <c r="N1082" s="97"/>
      <c r="O1082" s="97"/>
      <c r="P1082" s="97"/>
    </row>
    <row r="1083" spans="12:16">
      <c r="L1083" s="97"/>
      <c r="M1083" s="97"/>
      <c r="N1083" s="97"/>
      <c r="O1083" s="97"/>
      <c r="P1083" s="97"/>
    </row>
    <row r="1084" spans="12:16">
      <c r="L1084" s="97"/>
      <c r="M1084" s="97"/>
      <c r="N1084" s="97"/>
      <c r="O1084" s="97"/>
      <c r="P1084" s="97"/>
    </row>
    <row r="1085" spans="12:16">
      <c r="L1085" s="97"/>
      <c r="M1085" s="97"/>
      <c r="N1085" s="97"/>
      <c r="O1085" s="97"/>
      <c r="P1085" s="97"/>
    </row>
    <row r="1086" spans="12:16">
      <c r="L1086" s="97"/>
      <c r="M1086" s="97"/>
      <c r="N1086" s="97"/>
      <c r="O1086" s="97"/>
      <c r="P1086" s="97"/>
    </row>
    <row r="1087" spans="12:16">
      <c r="L1087" s="97"/>
      <c r="M1087" s="97"/>
      <c r="N1087" s="97"/>
      <c r="O1087" s="97"/>
      <c r="P1087" s="97"/>
    </row>
    <row r="1088" spans="12:16">
      <c r="L1088" s="97"/>
      <c r="M1088" s="97"/>
      <c r="N1088" s="97"/>
      <c r="O1088" s="97"/>
      <c r="P1088" s="97"/>
    </row>
    <row r="1089" spans="12:16">
      <c r="L1089" s="97"/>
      <c r="M1089" s="97"/>
      <c r="N1089" s="97"/>
      <c r="O1089" s="97"/>
      <c r="P1089" s="97"/>
    </row>
    <row r="1090" spans="12:16">
      <c r="L1090" s="97"/>
      <c r="M1090" s="97"/>
      <c r="N1090" s="97"/>
      <c r="O1090" s="97"/>
      <c r="P1090" s="97"/>
    </row>
    <row r="1091" spans="12:16">
      <c r="L1091" s="97"/>
      <c r="M1091" s="97"/>
      <c r="N1091" s="97"/>
      <c r="O1091" s="97"/>
      <c r="P1091" s="97"/>
    </row>
    <row r="1092" spans="12:16">
      <c r="L1092" s="97"/>
      <c r="M1092" s="97"/>
      <c r="N1092" s="97"/>
      <c r="O1092" s="97"/>
      <c r="P1092" s="97"/>
    </row>
    <row r="1093" spans="12:16">
      <c r="L1093" s="97"/>
      <c r="M1093" s="97"/>
      <c r="N1093" s="97"/>
      <c r="O1093" s="97"/>
      <c r="P1093" s="97"/>
    </row>
    <row r="1094" spans="12:16">
      <c r="L1094" s="97"/>
      <c r="M1094" s="97"/>
      <c r="N1094" s="97"/>
      <c r="O1094" s="97"/>
      <c r="P1094" s="97"/>
    </row>
    <row r="1095" spans="12:16">
      <c r="L1095" s="97"/>
      <c r="M1095" s="97"/>
      <c r="N1095" s="97"/>
      <c r="O1095" s="97"/>
      <c r="P1095" s="97"/>
    </row>
    <row r="1096" spans="12:16">
      <c r="L1096" s="97"/>
      <c r="M1096" s="97"/>
      <c r="N1096" s="97"/>
      <c r="O1096" s="97"/>
      <c r="P1096" s="97"/>
    </row>
    <row r="1097" spans="12:16">
      <c r="L1097" s="97"/>
      <c r="M1097" s="97"/>
      <c r="N1097" s="97"/>
      <c r="O1097" s="97"/>
      <c r="P1097" s="97"/>
    </row>
    <row r="1098" spans="12:16">
      <c r="L1098" s="97"/>
      <c r="M1098" s="97"/>
      <c r="N1098" s="97"/>
      <c r="O1098" s="97"/>
      <c r="P1098" s="97"/>
    </row>
    <row r="1099" spans="12:16">
      <c r="L1099" s="97"/>
      <c r="M1099" s="97"/>
      <c r="N1099" s="97"/>
      <c r="O1099" s="97"/>
      <c r="P1099" s="97"/>
    </row>
    <row r="1100" spans="12:16">
      <c r="L1100" s="97"/>
      <c r="M1100" s="97"/>
      <c r="N1100" s="97"/>
      <c r="O1100" s="97"/>
      <c r="P1100" s="97"/>
    </row>
    <row r="1101" spans="12:16">
      <c r="L1101" s="97"/>
      <c r="M1101" s="97"/>
      <c r="N1101" s="97"/>
      <c r="O1101" s="97"/>
      <c r="P1101" s="97"/>
    </row>
    <row r="1102" spans="12:16">
      <c r="L1102" s="97"/>
      <c r="M1102" s="97"/>
      <c r="N1102" s="97"/>
      <c r="O1102" s="97"/>
      <c r="P1102" s="97"/>
    </row>
    <row r="1103" spans="12:16">
      <c r="L1103" s="97"/>
      <c r="M1103" s="97"/>
      <c r="N1103" s="97"/>
      <c r="O1103" s="97"/>
      <c r="P1103" s="97"/>
    </row>
    <row r="1104" spans="12:16">
      <c r="L1104" s="97"/>
      <c r="M1104" s="97"/>
      <c r="N1104" s="97"/>
      <c r="O1104" s="97"/>
      <c r="P1104" s="97"/>
    </row>
    <row r="1105" spans="12:16">
      <c r="L1105" s="97"/>
      <c r="M1105" s="97"/>
      <c r="N1105" s="97"/>
      <c r="O1105" s="97"/>
      <c r="P1105" s="97"/>
    </row>
    <row r="1106" spans="12:16">
      <c r="L1106" s="97"/>
      <c r="M1106" s="97"/>
      <c r="N1106" s="97"/>
      <c r="O1106" s="97"/>
      <c r="P1106" s="97"/>
    </row>
    <row r="1107" spans="12:16">
      <c r="L1107" s="97"/>
      <c r="M1107" s="97"/>
      <c r="N1107" s="97"/>
      <c r="O1107" s="97"/>
      <c r="P1107" s="97"/>
    </row>
    <row r="1108" spans="12:16">
      <c r="L1108" s="97"/>
      <c r="M1108" s="97"/>
      <c r="N1108" s="97"/>
      <c r="O1108" s="97"/>
      <c r="P1108" s="97"/>
    </row>
    <row r="1109" spans="12:16">
      <c r="L1109" s="97"/>
      <c r="M1109" s="97"/>
      <c r="N1109" s="97"/>
      <c r="O1109" s="97"/>
      <c r="P1109" s="97"/>
    </row>
    <row r="1110" spans="12:16">
      <c r="L1110" s="97"/>
      <c r="M1110" s="97"/>
      <c r="N1110" s="97"/>
      <c r="O1110" s="97"/>
      <c r="P1110" s="97"/>
    </row>
    <row r="1111" spans="12:16">
      <c r="L1111" s="97"/>
      <c r="M1111" s="97"/>
      <c r="N1111" s="97"/>
      <c r="O1111" s="97"/>
      <c r="P1111" s="97"/>
    </row>
    <row r="1112" spans="12:16">
      <c r="L1112" s="97"/>
      <c r="M1112" s="97"/>
      <c r="N1112" s="97"/>
      <c r="O1112" s="97"/>
      <c r="P1112" s="97"/>
    </row>
    <row r="1113" spans="12:16">
      <c r="L1113" s="97"/>
      <c r="M1113" s="97"/>
      <c r="N1113" s="97"/>
      <c r="O1113" s="97"/>
      <c r="P1113" s="97"/>
    </row>
    <row r="1114" spans="12:16">
      <c r="L1114" s="97"/>
      <c r="M1114" s="97"/>
      <c r="N1114" s="97"/>
      <c r="O1114" s="97"/>
      <c r="P1114" s="97"/>
    </row>
    <row r="1115" spans="12:16">
      <c r="L1115" s="97"/>
      <c r="M1115" s="97"/>
      <c r="N1115" s="97"/>
      <c r="O1115" s="97"/>
      <c r="P1115" s="97"/>
    </row>
    <row r="1116" spans="12:16">
      <c r="L1116" s="97"/>
      <c r="M1116" s="97"/>
      <c r="N1116" s="97"/>
      <c r="O1116" s="97"/>
      <c r="P1116" s="97"/>
    </row>
    <row r="1117" spans="12:16">
      <c r="L1117" s="97"/>
      <c r="M1117" s="97"/>
      <c r="N1117" s="97"/>
      <c r="O1117" s="97"/>
      <c r="P1117" s="97"/>
    </row>
    <row r="1118" spans="12:16">
      <c r="L1118" s="97"/>
      <c r="M1118" s="97"/>
      <c r="N1118" s="97"/>
      <c r="O1118" s="97"/>
      <c r="P1118" s="97"/>
    </row>
    <row r="1119" spans="12:16">
      <c r="L1119" s="97"/>
      <c r="M1119" s="97"/>
      <c r="N1119" s="97"/>
      <c r="O1119" s="97"/>
      <c r="P1119" s="97"/>
    </row>
    <row r="1120" spans="12:16">
      <c r="L1120" s="97"/>
      <c r="M1120" s="97"/>
      <c r="N1120" s="97"/>
      <c r="O1120" s="97"/>
      <c r="P1120" s="97"/>
    </row>
    <row r="1121" spans="12:16">
      <c r="L1121" s="97"/>
      <c r="M1121" s="97"/>
      <c r="N1121" s="97"/>
      <c r="O1121" s="97"/>
      <c r="P1121" s="97"/>
    </row>
    <row r="1122" spans="12:16">
      <c r="L1122" s="97"/>
      <c r="M1122" s="97"/>
      <c r="N1122" s="97"/>
      <c r="O1122" s="97"/>
      <c r="P1122" s="97"/>
    </row>
    <row r="1123" spans="12:16">
      <c r="L1123" s="97"/>
      <c r="M1123" s="97"/>
      <c r="N1123" s="97"/>
      <c r="O1123" s="97"/>
      <c r="P1123" s="97"/>
    </row>
    <row r="1124" spans="12:16">
      <c r="L1124" s="97"/>
      <c r="M1124" s="97"/>
      <c r="N1124" s="97"/>
      <c r="O1124" s="97"/>
      <c r="P1124" s="97"/>
    </row>
  </sheetData>
  <phoneticPr fontId="0" type="noConversion"/>
  <conditionalFormatting sqref="K516:K589 K79 K142:K147 K4 K1:K2 K8:K13 K668:K669 K465:K469 K54:K61 K123:K140 K665 K33:K37 K512:K514 K81:K91 K471:K509 K39:K52 K63:K77 K106:K121 K674 K645:K662 K156:K379 K709:K65411 K16 K453:K457 K149:K153 K24:K31 K677:K693 L636:AA636 K629:K642 K436:K451 K381:K432">
    <cfRule type="cellIs" dxfId="39" priority="61" stopIfTrue="1" operator="equal">
      <formula>"error"</formula>
    </cfRule>
  </conditionalFormatting>
  <conditionalFormatting sqref="F84:G91 F127:G129 G122:G126 F53:G60">
    <cfRule type="cellIs" dxfId="38" priority="62" stopIfTrue="1" operator="equal">
      <formula>0</formula>
    </cfRule>
  </conditionalFormatting>
  <conditionalFormatting sqref="L25:CD26">
    <cfRule type="cellIs" dxfId="37" priority="63" stopIfTrue="1" operator="equal">
      <formula>0</formula>
    </cfRule>
  </conditionalFormatting>
  <conditionalFormatting sqref="K7">
    <cfRule type="cellIs" dxfId="36" priority="59" stopIfTrue="1" operator="equal">
      <formula>"error"</formula>
    </cfRule>
  </conditionalFormatting>
  <conditionalFormatting sqref="K15 K17:K23">
    <cfRule type="cellIs" dxfId="35" priority="58" stopIfTrue="1" operator="equal">
      <formula>"error"</formula>
    </cfRule>
  </conditionalFormatting>
  <conditionalFormatting sqref="K14">
    <cfRule type="cellIs" dxfId="34" priority="57" stopIfTrue="1" operator="equal">
      <formula>"error"</formula>
    </cfRule>
  </conditionalFormatting>
  <conditionalFormatting sqref="K666:K667">
    <cfRule type="cellIs" dxfId="33" priority="56" stopIfTrue="1" operator="equal">
      <formula>"error"</formula>
    </cfRule>
  </conditionalFormatting>
  <conditionalFormatting sqref="K675:K676 L676:Q676">
    <cfRule type="cellIs" dxfId="32" priority="55" stopIfTrue="1" operator="equal">
      <formula>"error"</formula>
    </cfRule>
  </conditionalFormatting>
  <conditionalFormatting sqref="X49:AI49">
    <cfRule type="cellIs" dxfId="31" priority="51" stopIfTrue="1" operator="equal">
      <formula>0</formula>
    </cfRule>
  </conditionalFormatting>
  <conditionalFormatting sqref="K80">
    <cfRule type="cellIs" dxfId="30" priority="50" stopIfTrue="1" operator="equal">
      <formula>"error"</formula>
    </cfRule>
  </conditionalFormatting>
  <conditionalFormatting sqref="AC80:AK80">
    <cfRule type="cellIs" dxfId="29" priority="49" stopIfTrue="1" operator="equal">
      <formula>0</formula>
    </cfRule>
  </conditionalFormatting>
  <conditionalFormatting sqref="L662:AA662">
    <cfRule type="cellIs" dxfId="28" priority="46" stopIfTrue="1" operator="equal">
      <formula>"error"</formula>
    </cfRule>
  </conditionalFormatting>
  <conditionalFormatting sqref="K470">
    <cfRule type="cellIs" dxfId="27" priority="39" stopIfTrue="1" operator="equal">
      <formula>"error"</formula>
    </cfRule>
  </conditionalFormatting>
  <conditionalFormatting sqref="K38">
    <cfRule type="cellIs" dxfId="26" priority="38" stopIfTrue="1" operator="equal">
      <formula>"error"</formula>
    </cfRule>
  </conditionalFormatting>
  <conditionalFormatting sqref="AB80">
    <cfRule type="cellIs" dxfId="25" priority="37" stopIfTrue="1" operator="equal">
      <formula>0</formula>
    </cfRule>
  </conditionalFormatting>
  <conditionalFormatting sqref="X80">
    <cfRule type="cellIs" dxfId="24" priority="33" stopIfTrue="1" operator="equal">
      <formula>0</formula>
    </cfRule>
  </conditionalFormatting>
  <conditionalFormatting sqref="Y80:AA80">
    <cfRule type="cellIs" dxfId="23" priority="32" stopIfTrue="1" operator="equal">
      <formula>0</formula>
    </cfRule>
  </conditionalFormatting>
  <conditionalFormatting sqref="K93 K95:K105">
    <cfRule type="cellIs" dxfId="22" priority="30" stopIfTrue="1" operator="equal">
      <formula>"error"</formula>
    </cfRule>
  </conditionalFormatting>
  <conditionalFormatting sqref="F98:G100 G101:G105">
    <cfRule type="cellIs" dxfId="21" priority="31" stopIfTrue="1" operator="equal">
      <formula>0</formula>
    </cfRule>
  </conditionalFormatting>
  <conditionalFormatting sqref="K94">
    <cfRule type="cellIs" dxfId="20" priority="29" stopIfTrue="1" operator="equal">
      <formula>"error"</formula>
    </cfRule>
  </conditionalFormatting>
  <conditionalFormatting sqref="AC94:AK94">
    <cfRule type="cellIs" dxfId="19" priority="28" stopIfTrue="1" operator="equal">
      <formula>0</formula>
    </cfRule>
  </conditionalFormatting>
  <conditionalFormatting sqref="AB94">
    <cfRule type="cellIs" dxfId="18" priority="27" stopIfTrue="1" operator="equal">
      <formula>0</formula>
    </cfRule>
  </conditionalFormatting>
  <conditionalFormatting sqref="Z94:AA94">
    <cfRule type="cellIs" dxfId="17" priority="25" stopIfTrue="1" operator="equal">
      <formula>0</formula>
    </cfRule>
  </conditionalFormatting>
  <conditionalFormatting sqref="X94">
    <cfRule type="cellIs" dxfId="16" priority="23" stopIfTrue="1" operator="equal">
      <formula>0</formula>
    </cfRule>
  </conditionalFormatting>
  <conditionalFormatting sqref="Y94">
    <cfRule type="cellIs" dxfId="15" priority="22" stopIfTrue="1" operator="equal">
      <formula>0</formula>
    </cfRule>
  </conditionalFormatting>
  <conditionalFormatting sqref="F101:F105">
    <cfRule type="cellIs" dxfId="14" priority="21" stopIfTrue="1" operator="equal">
      <formula>0</formula>
    </cfRule>
  </conditionalFormatting>
  <conditionalFormatting sqref="K643:K644">
    <cfRule type="cellIs" dxfId="13" priority="20" stopIfTrue="1" operator="equal">
      <formula>"error"</formula>
    </cfRule>
  </conditionalFormatting>
  <conditionalFormatting sqref="K673">
    <cfRule type="cellIs" dxfId="12" priority="17" stopIfTrue="1" operator="equal">
      <formula>"error"</formula>
    </cfRule>
  </conditionalFormatting>
  <conditionalFormatting sqref="L153">
    <cfRule type="cellIs" dxfId="11" priority="16" stopIfTrue="1" operator="equal">
      <formula>"error"</formula>
    </cfRule>
  </conditionalFormatting>
  <conditionalFormatting sqref="K591:K624">
    <cfRule type="cellIs" dxfId="10" priority="15" stopIfTrue="1" operator="equal">
      <formula>"error"</formula>
    </cfRule>
  </conditionalFormatting>
  <conditionalFormatting sqref="B123:B126">
    <cfRule type="cellIs" dxfId="9" priority="12" stopIfTrue="1" operator="equal">
      <formula>0</formula>
    </cfRule>
  </conditionalFormatting>
  <conditionalFormatting sqref="A123:A126">
    <cfRule type="cellIs" dxfId="8" priority="11" stopIfTrue="1" operator="equal">
      <formula>0</formula>
    </cfRule>
  </conditionalFormatting>
  <conditionalFormatting sqref="F123:F126">
    <cfRule type="cellIs" dxfId="7" priority="10" stopIfTrue="1" operator="equal">
      <formula>0</formula>
    </cfRule>
  </conditionalFormatting>
  <conditionalFormatting sqref="AJ49">
    <cfRule type="cellIs" dxfId="6" priority="9" stopIfTrue="1" operator="equal">
      <formula>0</formula>
    </cfRule>
  </conditionalFormatting>
  <conditionalFormatting sqref="AK49">
    <cfRule type="cellIs" dxfId="5" priority="8" stopIfTrue="1" operator="equal">
      <formula>0</formula>
    </cfRule>
  </conditionalFormatting>
  <conditionalFormatting sqref="F122">
    <cfRule type="cellIs" dxfId="4" priority="7" stopIfTrue="1" operator="equal">
      <formula>0</formula>
    </cfRule>
  </conditionalFormatting>
  <conditionalFormatting sqref="L152">
    <cfRule type="cellIs" dxfId="3" priority="6" stopIfTrue="1" operator="equal">
      <formula>"error"</formula>
    </cfRule>
  </conditionalFormatting>
  <conditionalFormatting sqref="K433 K435">
    <cfRule type="cellIs" dxfId="2" priority="2" stopIfTrue="1" operator="equal">
      <formula>"error"</formula>
    </cfRule>
  </conditionalFormatting>
  <conditionalFormatting sqref="L681:P1124">
    <cfRule type="cellIs" dxfId="1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  <pageSetUpPr autoPageBreaks="0"/>
  </sheetPr>
  <dimension ref="A1:CA122"/>
  <sheetViews>
    <sheetView showGridLines="0" zoomScaleNormal="100" workbookViewId="0">
      <pane xSplit="7" ySplit="3" topLeftCell="H4" activePane="bottomRight" state="frozen"/>
      <selection activeCell="I44" sqref="I44"/>
      <selection pane="topRight" activeCell="I44" sqref="I44"/>
      <selection pane="bottomLeft" activeCell="I44" sqref="I44"/>
      <selection pane="bottomRight" activeCell="S55" sqref="S55"/>
    </sheetView>
  </sheetViews>
  <sheetFormatPr defaultColWidth="12.69921875" defaultRowHeight="11.5"/>
  <cols>
    <col min="1" max="2" width="6.69921875" customWidth="1"/>
    <col min="3" max="7" width="12.69921875" customWidth="1"/>
    <col min="8" max="8" width="18.59765625" customWidth="1"/>
    <col min="9" max="9" width="15.59765625" bestFit="1" customWidth="1"/>
    <col min="13" max="13" width="12.8984375" bestFit="1" customWidth="1"/>
    <col min="14" max="14" width="13.09765625" bestFit="1" customWidth="1"/>
    <col min="15" max="17" width="16" bestFit="1" customWidth="1"/>
    <col min="18" max="18" width="15.8984375" bestFit="1" customWidth="1"/>
    <col min="19" max="19" width="15.296875" bestFit="1" customWidth="1"/>
    <col min="20" max="20" width="18.3984375" bestFit="1" customWidth="1"/>
    <col min="21" max="26" width="15.296875" bestFit="1" customWidth="1"/>
    <col min="27" max="27" width="15.09765625" bestFit="1" customWidth="1"/>
    <col min="28" max="30" width="15.296875" bestFit="1" customWidth="1"/>
    <col min="31" max="31" width="15.09765625" bestFit="1" customWidth="1"/>
    <col min="32" max="62" width="15.69921875" bestFit="1" customWidth="1"/>
    <col min="63" max="64" width="14.69921875" customWidth="1"/>
    <col min="65" max="65" width="14.59765625" customWidth="1"/>
    <col min="66" max="69" width="15.296875" bestFit="1" customWidth="1"/>
  </cols>
  <sheetData>
    <row r="1" spans="1:79" s="40" customFormat="1" ht="33.75" customHeight="1">
      <c r="D1" s="49" t="s">
        <v>323</v>
      </c>
      <c r="L1" s="40" t="s">
        <v>68</v>
      </c>
    </row>
    <row r="3" spans="1:79">
      <c r="D3" s="52"/>
      <c r="E3" s="52"/>
      <c r="F3" s="52" t="s">
        <v>324</v>
      </c>
      <c r="G3" s="52" t="s">
        <v>128</v>
      </c>
      <c r="I3" s="1">
        <f t="array" ref="I3:CA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 s="1">
        <v>2060</v>
      </c>
      <c r="BR3" s="1">
        <v>2061</v>
      </c>
      <c r="BS3" s="1">
        <v>2062</v>
      </c>
      <c r="BT3" s="1">
        <v>2063</v>
      </c>
      <c r="BU3" s="1">
        <v>2064</v>
      </c>
      <c r="BV3" s="1">
        <v>2065</v>
      </c>
      <c r="BW3" s="1">
        <v>2066</v>
      </c>
      <c r="BX3" s="1">
        <v>2067</v>
      </c>
      <c r="BY3" s="1">
        <v>2068</v>
      </c>
      <c r="BZ3" s="1">
        <v>2069</v>
      </c>
      <c r="CA3" s="1">
        <v>2070</v>
      </c>
    </row>
    <row r="5" spans="1:79" s="85" customFormat="1" ht="18" customHeight="1">
      <c r="A5" s="83">
        <v>1</v>
      </c>
      <c r="B5" s="83" t="s">
        <v>340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</row>
    <row r="7" spans="1:79" ht="15.5">
      <c r="B7" s="17" t="s">
        <v>341</v>
      </c>
    </row>
    <row r="9" spans="1:79" ht="12">
      <c r="C9" t="s">
        <v>345</v>
      </c>
      <c r="F9" s="53" t="s">
        <v>325</v>
      </c>
      <c r="G9" s="53" t="s">
        <v>82</v>
      </c>
      <c r="O9" s="303">
        <f t="array" ref="O9:BP9">Fixed.Connections</f>
        <v>19686661.5</v>
      </c>
      <c r="P9" s="303">
        <v>19929601</v>
      </c>
      <c r="Q9" s="303">
        <v>20271747</v>
      </c>
      <c r="R9" s="303">
        <v>20094110.5</v>
      </c>
      <c r="S9" s="10">
        <v>19879287</v>
      </c>
      <c r="T9" s="294">
        <v>20056433</v>
      </c>
      <c r="U9" s="294">
        <v>20292512.5</v>
      </c>
      <c r="V9" s="294">
        <v>20225958.7425288</v>
      </c>
      <c r="W9" s="294">
        <v>19504825.7425288</v>
      </c>
      <c r="X9" s="294">
        <v>19446573.499995001</v>
      </c>
      <c r="Y9" s="294">
        <v>19832996.023583494</v>
      </c>
      <c r="Z9" s="294">
        <v>20000234.045331456</v>
      </c>
      <c r="AA9" s="294">
        <v>20159412.127697904</v>
      </c>
      <c r="AB9" s="294">
        <v>20311400.886577308</v>
      </c>
      <c r="AC9" s="294">
        <v>20456219.357561342</v>
      </c>
      <c r="AD9" s="294">
        <v>20591301.356799465</v>
      </c>
      <c r="AE9" s="294">
        <v>20714001.493888363</v>
      </c>
      <c r="AF9" s="294">
        <v>20824535.107534565</v>
      </c>
      <c r="AG9" s="294">
        <v>20925253.938968159</v>
      </c>
      <c r="AH9" s="294">
        <v>21017240.522457413</v>
      </c>
      <c r="AI9" s="294">
        <v>21204849.415832177</v>
      </c>
      <c r="AJ9" s="294">
        <v>21487032.9753398</v>
      </c>
      <c r="AK9" s="294">
        <v>21758851.617287319</v>
      </c>
      <c r="AL9" s="294">
        <v>22022296.967997979</v>
      </c>
      <c r="AM9" s="294">
        <v>22281275.138631258</v>
      </c>
      <c r="AN9" s="294">
        <v>22537201.463225037</v>
      </c>
      <c r="AO9" s="294">
        <v>22785581.97443036</v>
      </c>
      <c r="AP9" s="294">
        <v>23023659.339816608</v>
      </c>
      <c r="AQ9" s="294">
        <v>23252586.875847161</v>
      </c>
      <c r="AR9" s="294">
        <v>23473259.687252775</v>
      </c>
      <c r="AS9" s="294">
        <v>23685221.073009755</v>
      </c>
      <c r="AT9" s="294">
        <v>23887446.529763952</v>
      </c>
      <c r="AU9" s="294">
        <v>24079770.210637212</v>
      </c>
      <c r="AV9" s="294">
        <v>24262855.503142174</v>
      </c>
      <c r="AW9" s="294">
        <v>24437174.770805597</v>
      </c>
      <c r="AX9" s="294">
        <v>24602140.889330655</v>
      </c>
      <c r="AY9" s="294">
        <v>24756758.338312797</v>
      </c>
      <c r="AZ9" s="294">
        <v>24900779.738030851</v>
      </c>
      <c r="BA9" s="294">
        <v>25034720.194543283</v>
      </c>
      <c r="BB9" s="294">
        <v>25159034.213195801</v>
      </c>
      <c r="BC9" s="294">
        <v>25273350.578028105</v>
      </c>
      <c r="BD9" s="294">
        <v>25376936.518102806</v>
      </c>
      <c r="BE9" s="294">
        <v>25469653.705705993</v>
      </c>
      <c r="BF9" s="294">
        <v>25552011.68451187</v>
      </c>
      <c r="BG9" s="294">
        <v>25608834.074572772</v>
      </c>
      <c r="BH9" s="294">
        <v>25645145.57449732</v>
      </c>
      <c r="BI9" s="294">
        <v>25681508.561538499</v>
      </c>
      <c r="BJ9" s="294">
        <v>25717923.108701363</v>
      </c>
      <c r="BK9" s="294">
        <v>25754389.289094493</v>
      </c>
      <c r="BL9" s="294">
        <v>25790907.175930128</v>
      </c>
      <c r="BM9" s="294">
        <v>25827476.842524305</v>
      </c>
      <c r="BN9" s="218">
        <v>25864098.362297036</v>
      </c>
      <c r="BO9" s="218">
        <v>25900771.80877243</v>
      </c>
      <c r="BP9" s="218">
        <v>25937497.255578842</v>
      </c>
      <c r="BQ9" s="19" t="s">
        <v>482</v>
      </c>
    </row>
    <row r="11" spans="1:79" ht="15.5">
      <c r="B11" s="17" t="s">
        <v>342</v>
      </c>
    </row>
    <row r="12" spans="1:79">
      <c r="T12" s="120"/>
    </row>
    <row r="13" spans="1:79">
      <c r="C13" s="51" t="str">
        <f t="array" ref="C13:C42">Fixed.Retail.Services</f>
        <v>Llamadas salientes Local on-net</v>
      </c>
      <c r="G13" s="51" t="str">
        <f t="array" ref="G13:G42">Fixed.Retail.Services.Units</f>
        <v>Minutos</v>
      </c>
      <c r="I13" s="108"/>
      <c r="O13" s="303">
        <f t="array" ref="O13:BP42">Fixed.Retail.Services.Volumes</f>
        <v>115672979824.64894</v>
      </c>
      <c r="P13" s="303">
        <v>126511277549.99492</v>
      </c>
      <c r="Q13" s="303">
        <v>108271819366.53651</v>
      </c>
      <c r="R13" s="303">
        <v>91842610369.153946</v>
      </c>
      <c r="S13" s="10">
        <v>77649776156.468445</v>
      </c>
      <c r="T13" s="294">
        <v>68603769615.084297</v>
      </c>
      <c r="U13" s="294">
        <v>56625046342.55101</v>
      </c>
      <c r="V13" s="294">
        <v>55893867986.340073</v>
      </c>
      <c r="W13" s="294">
        <v>46593094852.281937</v>
      </c>
      <c r="X13" s="294">
        <v>37083439671.79364</v>
      </c>
      <c r="Y13" s="294">
        <v>32865247711.283306</v>
      </c>
      <c r="Z13" s="294">
        <v>30948787162.597904</v>
      </c>
      <c r="AA13" s="294">
        <v>29155531727.094124</v>
      </c>
      <c r="AB13" s="294">
        <v>27825628656.977535</v>
      </c>
      <c r="AC13" s="294">
        <v>26537725003.671749</v>
      </c>
      <c r="AD13" s="294">
        <v>25648045843.500721</v>
      </c>
      <c r="AE13" s="294">
        <v>24816484414.242504</v>
      </c>
      <c r="AF13" s="294">
        <v>24339448575.758297</v>
      </c>
      <c r="AG13" s="294">
        <v>23863057919.688713</v>
      </c>
      <c r="AH13" s="294">
        <v>23388866266.911774</v>
      </c>
      <c r="AI13" s="294">
        <v>23532979953.560272</v>
      </c>
      <c r="AJ13" s="294">
        <v>23903592709.443199</v>
      </c>
      <c r="AK13" s="294">
        <v>24259960818.224411</v>
      </c>
      <c r="AL13" s="294">
        <v>24605256023.873661</v>
      </c>
      <c r="AM13" s="294">
        <v>24945689794.734299</v>
      </c>
      <c r="AN13" s="294">
        <v>25283378397.74548</v>
      </c>
      <c r="AO13" s="294">
        <v>25611046300.322765</v>
      </c>
      <c r="AP13" s="294">
        <v>25924314650.91877</v>
      </c>
      <c r="AQ13" s="294">
        <v>26225046433.683018</v>
      </c>
      <c r="AR13" s="294">
        <v>26514659929.463425</v>
      </c>
      <c r="AS13" s="294">
        <v>26792413631.184841</v>
      </c>
      <c r="AT13" s="294">
        <v>27056658307.53701</v>
      </c>
      <c r="AU13" s="294">
        <v>27307118971.550438</v>
      </c>
      <c r="AV13" s="294">
        <v>27544845054.988667</v>
      </c>
      <c r="AW13" s="294">
        <v>27770572239.747513</v>
      </c>
      <c r="AX13" s="294">
        <v>27983334419.117085</v>
      </c>
      <c r="AY13" s="294">
        <v>28181515102.508434</v>
      </c>
      <c r="AZ13" s="294">
        <v>28364700591.030869</v>
      </c>
      <c r="BA13" s="294">
        <v>28533697421.317162</v>
      </c>
      <c r="BB13" s="294">
        <v>28689207873.609177</v>
      </c>
      <c r="BC13" s="294">
        <v>28830603238.848488</v>
      </c>
      <c r="BD13" s="294">
        <v>28956676253.828159</v>
      </c>
      <c r="BE13" s="294">
        <v>29067177724.818218</v>
      </c>
      <c r="BF13" s="294">
        <v>29163789060.46143</v>
      </c>
      <c r="BG13" s="294">
        <v>29230336630.724358</v>
      </c>
      <c r="BH13" s="294">
        <v>29273068301.526031</v>
      </c>
      <c r="BI13" s="294">
        <v>29315862358.351093</v>
      </c>
      <c r="BJ13" s="294">
        <v>29358718892.159832</v>
      </c>
      <c r="BK13" s="294">
        <v>29401637994.045071</v>
      </c>
      <c r="BL13" s="294">
        <v>29444619755.232216</v>
      </c>
      <c r="BM13" s="294">
        <v>29487664267.07951</v>
      </c>
      <c r="BN13" s="218">
        <v>29530771621.078262</v>
      </c>
      <c r="BO13" s="218">
        <v>29573941908.852978</v>
      </c>
      <c r="BP13" s="218">
        <v>29617175222.161579</v>
      </c>
    </row>
    <row r="14" spans="1:79">
      <c r="C14" s="51" t="str">
        <v>Llamadas salientes Larga Distancia on-net</v>
      </c>
      <c r="G14" s="51" t="str">
        <v>Minutos</v>
      </c>
      <c r="I14" s="108"/>
      <c r="O14" s="303">
        <v>23925448527.601727</v>
      </c>
      <c r="P14" s="303">
        <v>26260534231.830879</v>
      </c>
      <c r="Q14" s="303">
        <v>26798397051.598297</v>
      </c>
      <c r="R14" s="303">
        <v>26408624556.221371</v>
      </c>
      <c r="S14" s="10">
        <v>29199384049.580154</v>
      </c>
      <c r="T14" s="294">
        <v>29784277679.764668</v>
      </c>
      <c r="U14" s="294">
        <v>27059223554.152054</v>
      </c>
      <c r="V14" s="294">
        <v>25833376835.197735</v>
      </c>
      <c r="W14" s="294">
        <v>24574792683.180553</v>
      </c>
      <c r="X14" s="294">
        <v>19559075111.940739</v>
      </c>
      <c r="Y14" s="294">
        <v>17334256321.601818</v>
      </c>
      <c r="Z14" s="294">
        <v>16323449445.201946</v>
      </c>
      <c r="AA14" s="294">
        <v>15377625161.685099</v>
      </c>
      <c r="AB14" s="294">
        <v>14676188772.012867</v>
      </c>
      <c r="AC14" s="294">
        <v>13996904312.024899</v>
      </c>
      <c r="AD14" s="294">
        <v>13527657077.320581</v>
      </c>
      <c r="AE14" s="294">
        <v>13089063122.741299</v>
      </c>
      <c r="AF14" s="294">
        <v>12837458096.924421</v>
      </c>
      <c r="AG14" s="294">
        <v>12586193362.391747</v>
      </c>
      <c r="AH14" s="294">
        <v>12336088457.447504</v>
      </c>
      <c r="AI14" s="294">
        <v>12412098947.487366</v>
      </c>
      <c r="AJ14" s="294">
        <v>12607572797.645638</v>
      </c>
      <c r="AK14" s="294">
        <v>12795533533.457685</v>
      </c>
      <c r="AL14" s="294">
        <v>12977654041.233118</v>
      </c>
      <c r="AM14" s="294">
        <v>13157210461.938316</v>
      </c>
      <c r="AN14" s="294">
        <v>13335318987.17757</v>
      </c>
      <c r="AO14" s="294">
        <v>13508142252.090506</v>
      </c>
      <c r="AP14" s="294">
        <v>13673370700.522745</v>
      </c>
      <c r="AQ14" s="294">
        <v>13831986934.067762</v>
      </c>
      <c r="AR14" s="294">
        <v>13984739002.579607</v>
      </c>
      <c r="AS14" s="294">
        <v>14131235809.851803</v>
      </c>
      <c r="AT14" s="294">
        <v>14270607494.853119</v>
      </c>
      <c r="AU14" s="294">
        <v>14402709020.045542</v>
      </c>
      <c r="AV14" s="294">
        <v>14528093891.653675</v>
      </c>
      <c r="AW14" s="294">
        <v>14647150133.485077</v>
      </c>
      <c r="AX14" s="294">
        <v>14759368187.799894</v>
      </c>
      <c r="AY14" s="294">
        <v>14863895462.143744</v>
      </c>
      <c r="AZ14" s="294">
        <v>14960513757.56452</v>
      </c>
      <c r="BA14" s="294">
        <v>15049648469.082764</v>
      </c>
      <c r="BB14" s="294">
        <v>15131670003.330702</v>
      </c>
      <c r="BC14" s="294">
        <v>15206246757.635925</v>
      </c>
      <c r="BD14" s="294">
        <v>15272741980.069454</v>
      </c>
      <c r="BE14" s="294">
        <v>15331024237.330462</v>
      </c>
      <c r="BF14" s="294">
        <v>15381980361.876474</v>
      </c>
      <c r="BG14" s="294">
        <v>15417079827.751528</v>
      </c>
      <c r="BH14" s="294">
        <v>15439617973.248976</v>
      </c>
      <c r="BI14" s="294">
        <v>15462189023.270061</v>
      </c>
      <c r="BJ14" s="294">
        <v>15484793025.790361</v>
      </c>
      <c r="BK14" s="294">
        <v>15507430028.855343</v>
      </c>
      <c r="BL14" s="294">
        <v>15530100080.580406</v>
      </c>
      <c r="BM14" s="294">
        <v>15552803229.151018</v>
      </c>
      <c r="BN14" s="218">
        <v>15575539522.822824</v>
      </c>
      <c r="BO14" s="218">
        <v>15598309009.921724</v>
      </c>
      <c r="BP14" s="218">
        <v>15621111738.843988</v>
      </c>
    </row>
    <row r="15" spans="1:79">
      <c r="C15" s="51" t="str">
        <v>Llamadas salientes Local a otros operadores fijos</v>
      </c>
      <c r="G15" s="51" t="str">
        <v>Minutos</v>
      </c>
      <c r="I15" s="108"/>
      <c r="O15" s="303">
        <v>0</v>
      </c>
      <c r="P15" s="303">
        <v>0</v>
      </c>
      <c r="Q15" s="303">
        <v>0</v>
      </c>
      <c r="R15" s="303">
        <v>0</v>
      </c>
      <c r="S15" s="10">
        <v>0</v>
      </c>
      <c r="T15" s="294">
        <v>0</v>
      </c>
      <c r="U15" s="294">
        <v>7063339413.6311359</v>
      </c>
      <c r="V15" s="294">
        <v>14068931949.347111</v>
      </c>
      <c r="W15" s="294">
        <v>17552979684.556332</v>
      </c>
      <c r="X15" s="294">
        <v>18215845268.513367</v>
      </c>
      <c r="Y15" s="294">
        <v>19202518072.205933</v>
      </c>
      <c r="Z15" s="294">
        <v>18082721534.358349</v>
      </c>
      <c r="AA15" s="294">
        <v>17034947986.382669</v>
      </c>
      <c r="AB15" s="294">
        <v>16257910993.399014</v>
      </c>
      <c r="AC15" s="294">
        <v>15505415939.071558</v>
      </c>
      <c r="AD15" s="294">
        <v>14985595497.019125</v>
      </c>
      <c r="AE15" s="294">
        <v>14499732168.185396</v>
      </c>
      <c r="AF15" s="294">
        <v>14221010483.066492</v>
      </c>
      <c r="AG15" s="294">
        <v>13942665777.822475</v>
      </c>
      <c r="AH15" s="294">
        <v>13665605906.213142</v>
      </c>
      <c r="AI15" s="294">
        <v>13749808398.776789</v>
      </c>
      <c r="AJ15" s="294">
        <v>13966349371.948841</v>
      </c>
      <c r="AK15" s="294">
        <v>14174567507.689213</v>
      </c>
      <c r="AL15" s="294">
        <v>14376315986.963203</v>
      </c>
      <c r="AM15" s="294">
        <v>14575224035.621979</v>
      </c>
      <c r="AN15" s="294">
        <v>14772528142.409332</v>
      </c>
      <c r="AO15" s="294">
        <v>14963977371.860918</v>
      </c>
      <c r="AP15" s="294">
        <v>15147013256.247179</v>
      </c>
      <c r="AQ15" s="294">
        <v>15322724296.690948</v>
      </c>
      <c r="AR15" s="294">
        <v>15491939163.847256</v>
      </c>
      <c r="AS15" s="294">
        <v>15654224611.25819</v>
      </c>
      <c r="AT15" s="294">
        <v>15808617028.936142</v>
      </c>
      <c r="AU15" s="294">
        <v>15954955747.975155</v>
      </c>
      <c r="AV15" s="294">
        <v>16093853928.531956</v>
      </c>
      <c r="AW15" s="294">
        <v>16225741413.53887</v>
      </c>
      <c r="AX15" s="294">
        <v>16350053727.855913</v>
      </c>
      <c r="AY15" s="294">
        <v>16465846391.186918</v>
      </c>
      <c r="AZ15" s="294">
        <v>16572877688.267056</v>
      </c>
      <c r="BA15" s="294">
        <v>16671618860.910534</v>
      </c>
      <c r="BB15" s="294">
        <v>16762480236.189695</v>
      </c>
      <c r="BC15" s="294">
        <v>16845094473.074675</v>
      </c>
      <c r="BD15" s="294">
        <v>16918756193.928862</v>
      </c>
      <c r="BE15" s="294">
        <v>16983319800.275229</v>
      </c>
      <c r="BF15" s="294">
        <v>17039767702.616964</v>
      </c>
      <c r="BG15" s="294">
        <v>17078650000.664825</v>
      </c>
      <c r="BH15" s="294">
        <v>17103617186.598577</v>
      </c>
      <c r="BI15" s="294">
        <v>17128620823.329039</v>
      </c>
      <c r="BJ15" s="294">
        <v>17153660964.002335</v>
      </c>
      <c r="BK15" s="294">
        <v>17178737661.842018</v>
      </c>
      <c r="BL15" s="294">
        <v>17203850970.149105</v>
      </c>
      <c r="BM15" s="294">
        <v>17229000942.302242</v>
      </c>
      <c r="BN15" s="218">
        <v>17254187631.757793</v>
      </c>
      <c r="BO15" s="218">
        <v>17279411092.049984</v>
      </c>
      <c r="BP15" s="218">
        <v>17304671376.790958</v>
      </c>
    </row>
    <row r="16" spans="1:79">
      <c r="C16" s="51" t="str">
        <v>Llamadas salientes larga Distancia a otros operadores fijos</v>
      </c>
      <c r="G16" s="51" t="str">
        <v>Minutos</v>
      </c>
      <c r="I16" s="108"/>
      <c r="O16" s="303">
        <v>0</v>
      </c>
      <c r="P16" s="303">
        <v>0</v>
      </c>
      <c r="Q16" s="303">
        <v>0</v>
      </c>
      <c r="R16" s="303">
        <v>0</v>
      </c>
      <c r="S16" s="10">
        <v>0</v>
      </c>
      <c r="T16" s="294">
        <v>0</v>
      </c>
      <c r="U16" s="294">
        <v>3375334636.8332119</v>
      </c>
      <c r="V16" s="294">
        <v>6502466796.62714</v>
      </c>
      <c r="W16" s="294">
        <v>9258042164.5660553</v>
      </c>
      <c r="X16" s="294">
        <v>9607660157.4082241</v>
      </c>
      <c r="Y16" s="294">
        <v>10128065158.916506</v>
      </c>
      <c r="Z16" s="294">
        <v>9537446144.3995953</v>
      </c>
      <c r="AA16" s="294">
        <v>8984814519.4333515</v>
      </c>
      <c r="AB16" s="294">
        <v>8574978618.4210768</v>
      </c>
      <c r="AC16" s="294">
        <v>8178086975.7035465</v>
      </c>
      <c r="AD16" s="294">
        <v>7903915885.8367357</v>
      </c>
      <c r="AE16" s="294">
        <v>7647654939.5247717</v>
      </c>
      <c r="AF16" s="294">
        <v>7500647584.6834707</v>
      </c>
      <c r="AG16" s="294">
        <v>7353839061.9287796</v>
      </c>
      <c r="AH16" s="294">
        <v>7207708204.4011965</v>
      </c>
      <c r="AI16" s="294">
        <v>7252119480.4651499</v>
      </c>
      <c r="AJ16" s="294">
        <v>7366330599.945159</v>
      </c>
      <c r="AK16" s="294">
        <v>7476151970.148632</v>
      </c>
      <c r="AL16" s="294">
        <v>7582561022.1342058</v>
      </c>
      <c r="AM16" s="294">
        <v>7687471933.8111963</v>
      </c>
      <c r="AN16" s="294">
        <v>7791536871.6568489</v>
      </c>
      <c r="AO16" s="294">
        <v>7892513746.8363905</v>
      </c>
      <c r="AP16" s="294">
        <v>7989053135.9161587</v>
      </c>
      <c r="AQ16" s="294">
        <v>8081729151.6378336</v>
      </c>
      <c r="AR16" s="294">
        <v>8170978863.262742</v>
      </c>
      <c r="AS16" s="294">
        <v>8256573761.7828941</v>
      </c>
      <c r="AT16" s="294">
        <v>8338005606.3152161</v>
      </c>
      <c r="AU16" s="294">
        <v>8415189654.5804663</v>
      </c>
      <c r="AV16" s="294">
        <v>8488449308.2282038</v>
      </c>
      <c r="AW16" s="294">
        <v>8558011281.1305523</v>
      </c>
      <c r="AX16" s="294">
        <v>8623577849.7818317</v>
      </c>
      <c r="AY16" s="294">
        <v>8684650862.9528675</v>
      </c>
      <c r="AZ16" s="294">
        <v>8741102831.7412758</v>
      </c>
      <c r="BA16" s="294">
        <v>8793182305.2061882</v>
      </c>
      <c r="BB16" s="294">
        <v>8841105703.8873272</v>
      </c>
      <c r="BC16" s="294">
        <v>8884679279.5548</v>
      </c>
      <c r="BD16" s="294">
        <v>8923530991.9043865</v>
      </c>
      <c r="BE16" s="294">
        <v>8957584047.3167973</v>
      </c>
      <c r="BF16" s="294">
        <v>8987356602.7103939</v>
      </c>
      <c r="BG16" s="294">
        <v>9007864457.2884407</v>
      </c>
      <c r="BH16" s="294">
        <v>9021033005.549715</v>
      </c>
      <c r="BI16" s="294">
        <v>9034220779.2085514</v>
      </c>
      <c r="BJ16" s="294">
        <v>9047427806.2960396</v>
      </c>
      <c r="BK16" s="294">
        <v>9060654114.8840981</v>
      </c>
      <c r="BL16" s="294">
        <v>9073899733.0855103</v>
      </c>
      <c r="BM16" s="294">
        <v>9087164689.053997</v>
      </c>
      <c r="BN16" s="218">
        <v>9100449010.9842777</v>
      </c>
      <c r="BO16" s="218">
        <v>9113752727.1121349</v>
      </c>
      <c r="BP16" s="218">
        <v>9127075865.7144451</v>
      </c>
    </row>
    <row r="17" spans="3:68">
      <c r="C17" s="51" t="str">
        <v>Llamadas salientes a móvil</v>
      </c>
      <c r="G17" s="51" t="str">
        <v>Minutos</v>
      </c>
      <c r="I17" s="108"/>
      <c r="O17" s="303">
        <v>12135199410.618467</v>
      </c>
      <c r="P17" s="303">
        <v>14381224069.764082</v>
      </c>
      <c r="Q17" s="303">
        <v>18950262422.328949</v>
      </c>
      <c r="R17" s="303">
        <v>19547420129.520176</v>
      </c>
      <c r="S17" s="10">
        <v>19017410402.957203</v>
      </c>
      <c r="T17" s="294">
        <v>18771952510.153751</v>
      </c>
      <c r="U17" s="294">
        <v>18534787037.333637</v>
      </c>
      <c r="V17" s="294">
        <v>20742205208.708088</v>
      </c>
      <c r="W17" s="294">
        <v>20390376940.889355</v>
      </c>
      <c r="X17" s="294">
        <v>33040728863.173084</v>
      </c>
      <c r="Y17" s="294">
        <v>34319550192.736622</v>
      </c>
      <c r="Z17" s="294">
        <v>35324862772.199699</v>
      </c>
      <c r="AA17" s="294">
        <v>36097767441.486877</v>
      </c>
      <c r="AB17" s="294">
        <v>36896413201.768372</v>
      </c>
      <c r="AC17" s="294">
        <v>37606918209.368446</v>
      </c>
      <c r="AD17" s="294">
        <v>38382285665.713623</v>
      </c>
      <c r="AE17" s="294">
        <v>38972194258.172974</v>
      </c>
      <c r="AF17" s="294">
        <v>39659444499.577278</v>
      </c>
      <c r="AG17" s="294">
        <v>40298586611.994461</v>
      </c>
      <c r="AH17" s="294">
        <v>40892319509.716179</v>
      </c>
      <c r="AI17" s="294">
        <v>41413824324.112579</v>
      </c>
      <c r="AJ17" s="294">
        <v>41825922505.510803</v>
      </c>
      <c r="AK17" s="294">
        <v>42224412320.354752</v>
      </c>
      <c r="AL17" s="294">
        <v>42610856885.763687</v>
      </c>
      <c r="AM17" s="294">
        <v>42988344078.950386</v>
      </c>
      <c r="AN17" s="294">
        <v>43358317955.726746</v>
      </c>
      <c r="AO17" s="294">
        <v>43717538717.372833</v>
      </c>
      <c r="AP17" s="294">
        <v>44063812498.381935</v>
      </c>
      <c r="AQ17" s="294">
        <v>44397980873.796631</v>
      </c>
      <c r="AR17" s="294">
        <v>44720763806.503632</v>
      </c>
      <c r="AS17" s="294">
        <v>45031837201.524292</v>
      </c>
      <c r="AT17" s="294">
        <v>45330439740.010002</v>
      </c>
      <c r="AU17" s="294">
        <v>45616467560.194618</v>
      </c>
      <c r="AV17" s="294">
        <v>45890458352.119293</v>
      </c>
      <c r="AW17" s="294">
        <v>46152822959.10128</v>
      </c>
      <c r="AX17" s="294">
        <v>46403175809.013031</v>
      </c>
      <c r="AY17" s="294">
        <v>46640810794.695122</v>
      </c>
      <c r="AZ17" s="294">
        <v>46865581522.389214</v>
      </c>
      <c r="BA17" s="294">
        <v>47077925640.934822</v>
      </c>
      <c r="BB17" s="294">
        <v>47278251984.69825</v>
      </c>
      <c r="BC17" s="294">
        <v>47466360032.026016</v>
      </c>
      <c r="BD17" s="294">
        <v>47641772184.150894</v>
      </c>
      <c r="BE17" s="294">
        <v>47804449813.157906</v>
      </c>
      <c r="BF17" s="294">
        <v>47952687680.211418</v>
      </c>
      <c r="BG17" s="294">
        <v>48055226874.477905</v>
      </c>
      <c r="BH17" s="294">
        <v>48120255875.966904</v>
      </c>
      <c r="BI17" s="294">
        <v>48185372738.894127</v>
      </c>
      <c r="BJ17" s="294">
        <v>48250577581.787811</v>
      </c>
      <c r="BK17" s="294">
        <v>48315870523.335693</v>
      </c>
      <c r="BL17" s="294">
        <v>48381251682.385536</v>
      </c>
      <c r="BM17" s="294">
        <v>48446721177.945061</v>
      </c>
      <c r="BN17" s="218">
        <v>48512279129.182358</v>
      </c>
      <c r="BO17" s="218">
        <v>48577925655.426018</v>
      </c>
      <c r="BP17" s="218">
        <v>48643660876.165344</v>
      </c>
    </row>
    <row r="18" spans="3:68">
      <c r="C18" s="51" t="str">
        <v>Llamadas salientes a internacional</v>
      </c>
      <c r="G18" s="51" t="str">
        <v>Minutos</v>
      </c>
      <c r="I18" s="108"/>
      <c r="O18" s="303">
        <v>2516952827.920464</v>
      </c>
      <c r="P18" s="303">
        <v>2804525230.3784266</v>
      </c>
      <c r="Q18" s="303">
        <v>3173872066.7417693</v>
      </c>
      <c r="R18" s="303">
        <v>3096156324.3961339</v>
      </c>
      <c r="S18" s="10">
        <v>2952415015.9870949</v>
      </c>
      <c r="T18" s="294">
        <v>3086057385.0520964</v>
      </c>
      <c r="U18" s="294">
        <v>3111334209.2370572</v>
      </c>
      <c r="V18" s="294">
        <v>3271669337.7528443</v>
      </c>
      <c r="W18" s="294">
        <v>3330853362.3360538</v>
      </c>
      <c r="X18" s="294">
        <v>3306581989.268774</v>
      </c>
      <c r="Y18" s="294">
        <v>3203672671.3112411</v>
      </c>
      <c r="Z18" s="294">
        <v>3101459559.0338197</v>
      </c>
      <c r="AA18" s="294">
        <v>3001097749.8557668</v>
      </c>
      <c r="AB18" s="294">
        <v>2933012338.7364817</v>
      </c>
      <c r="AC18" s="294">
        <v>2865306720.65553</v>
      </c>
      <c r="AD18" s="294">
        <v>2826543129.5355544</v>
      </c>
      <c r="AE18" s="294">
        <v>2786518308.9381452</v>
      </c>
      <c r="AF18" s="294">
        <v>2773373791.9106259</v>
      </c>
      <c r="AG18" s="294">
        <v>2758919469.6590147</v>
      </c>
      <c r="AH18" s="294">
        <v>2743337094.1440387</v>
      </c>
      <c r="AI18" s="294">
        <v>2767825296.3814526</v>
      </c>
      <c r="AJ18" s="294">
        <v>2804658134.8945627</v>
      </c>
      <c r="AK18" s="294">
        <v>2840138062.0780435</v>
      </c>
      <c r="AL18" s="294">
        <v>2874525040.8116255</v>
      </c>
      <c r="AM18" s="294">
        <v>2908328927.7354441</v>
      </c>
      <c r="AN18" s="294">
        <v>2941734463.4848146</v>
      </c>
      <c r="AO18" s="294">
        <v>2974155059.7626143</v>
      </c>
      <c r="AP18" s="294">
        <v>3005230807.6488461</v>
      </c>
      <c r="AQ18" s="294">
        <v>3035112247.1647787</v>
      </c>
      <c r="AR18" s="294">
        <v>3063916214.486331</v>
      </c>
      <c r="AS18" s="294">
        <v>3091583097.3700271</v>
      </c>
      <c r="AT18" s="294">
        <v>3117979169.5042934</v>
      </c>
      <c r="AU18" s="294">
        <v>3143082783.2378931</v>
      </c>
      <c r="AV18" s="294">
        <v>3166980529.1757765</v>
      </c>
      <c r="AW18" s="294">
        <v>3189734063.9556684</v>
      </c>
      <c r="AX18" s="294">
        <v>3211266751.453021</v>
      </c>
      <c r="AY18" s="294">
        <v>3231448648.4409442</v>
      </c>
      <c r="AZ18" s="294">
        <v>3250247464.9542203</v>
      </c>
      <c r="BA18" s="294">
        <v>3267730436.7251592</v>
      </c>
      <c r="BB18" s="294">
        <v>3283956889.3999119</v>
      </c>
      <c r="BC18" s="294">
        <v>3298878368.9241662</v>
      </c>
      <c r="BD18" s="294">
        <v>3312399228.2175183</v>
      </c>
      <c r="BE18" s="294">
        <v>3324501411.6485333</v>
      </c>
      <c r="BF18" s="294">
        <v>3335251428.9029617</v>
      </c>
      <c r="BG18" s="294">
        <v>3342668338.3809419</v>
      </c>
      <c r="BH18" s="294">
        <v>3347408003.6372147</v>
      </c>
      <c r="BI18" s="294">
        <v>3352154389.4007187</v>
      </c>
      <c r="BJ18" s="294">
        <v>3356907505.200655</v>
      </c>
      <c r="BK18" s="294">
        <v>3361667360.5797348</v>
      </c>
      <c r="BL18" s="294">
        <v>3366433965.0942006</v>
      </c>
      <c r="BM18" s="294">
        <v>3371207328.3138428</v>
      </c>
      <c r="BN18" s="218">
        <v>3375987459.8220258</v>
      </c>
      <c r="BO18" s="218">
        <v>3380774369.2156997</v>
      </c>
      <c r="BP18" s="218">
        <v>3385568066.1054215</v>
      </c>
    </row>
    <row r="19" spans="3:68">
      <c r="C19" s="51" t="str">
        <v>Llamadas salientes a números no geográficos</v>
      </c>
      <c r="G19" s="51" t="str">
        <v>Minutos</v>
      </c>
      <c r="I19" s="108"/>
      <c r="O19" s="303">
        <v>464144174.29525465</v>
      </c>
      <c r="P19" s="303">
        <v>511406903.95777828</v>
      </c>
      <c r="Q19" s="303">
        <v>473002058.8983115</v>
      </c>
      <c r="R19" s="303">
        <v>423956303.04701602</v>
      </c>
      <c r="S19" s="10">
        <v>387619816.32395053</v>
      </c>
      <c r="T19" s="294">
        <v>361823642.49765742</v>
      </c>
      <c r="U19" s="294">
        <v>348352252.338229</v>
      </c>
      <c r="V19" s="294">
        <v>380077787.70503408</v>
      </c>
      <c r="W19" s="294">
        <v>366199016.1117661</v>
      </c>
      <c r="X19" s="294">
        <v>363530584.94111681</v>
      </c>
      <c r="Y19" s="294">
        <v>352216580.12453985</v>
      </c>
      <c r="Z19" s="294">
        <v>340979117.2049889</v>
      </c>
      <c r="AA19" s="294">
        <v>329945189.32579106</v>
      </c>
      <c r="AB19" s="294">
        <v>322459777.07517153</v>
      </c>
      <c r="AC19" s="294">
        <v>315016119.84101021</v>
      </c>
      <c r="AD19" s="294">
        <v>310754392.47420168</v>
      </c>
      <c r="AE19" s="294">
        <v>306354003.64635438</v>
      </c>
      <c r="AF19" s="294">
        <v>304908875.72293055</v>
      </c>
      <c r="AG19" s="294">
        <v>303319745.84799957</v>
      </c>
      <c r="AH19" s="294">
        <v>301606596.10481596</v>
      </c>
      <c r="AI19" s="294">
        <v>304298865.79975015</v>
      </c>
      <c r="AJ19" s="294">
        <v>308348323.32814902</v>
      </c>
      <c r="AK19" s="294">
        <v>312249039.75512356</v>
      </c>
      <c r="AL19" s="294">
        <v>316029595.78970766</v>
      </c>
      <c r="AM19" s="294">
        <v>319746045.83588254</v>
      </c>
      <c r="AN19" s="294">
        <v>323418700.55627114</v>
      </c>
      <c r="AO19" s="294">
        <v>326983069.55339825</v>
      </c>
      <c r="AP19" s="294">
        <v>330399583.90060872</v>
      </c>
      <c r="AQ19" s="294">
        <v>333684794.19370407</v>
      </c>
      <c r="AR19" s="294">
        <v>336851545.57716048</v>
      </c>
      <c r="AS19" s="294">
        <v>339893284.19149059</v>
      </c>
      <c r="AT19" s="294">
        <v>342795307.96536344</v>
      </c>
      <c r="AU19" s="294">
        <v>345555236.92352289</v>
      </c>
      <c r="AV19" s="294">
        <v>348182590.96699369</v>
      </c>
      <c r="AW19" s="294">
        <v>350684148.71903396</v>
      </c>
      <c r="AX19" s="294">
        <v>353051484.68912971</v>
      </c>
      <c r="AY19" s="294">
        <v>355270312.72395593</v>
      </c>
      <c r="AZ19" s="294">
        <v>357337082.81629032</v>
      </c>
      <c r="BA19" s="294">
        <v>359259186.96342015</v>
      </c>
      <c r="BB19" s="294">
        <v>361043147.51589286</v>
      </c>
      <c r="BC19" s="294">
        <v>362683637.36227906</v>
      </c>
      <c r="BD19" s="294">
        <v>364170140.91905499</v>
      </c>
      <c r="BE19" s="294">
        <v>365500673.12301046</v>
      </c>
      <c r="BF19" s="294">
        <v>366682546.14878529</v>
      </c>
      <c r="BG19" s="294">
        <v>367497972.30477828</v>
      </c>
      <c r="BH19" s="294">
        <v>368019058.21422493</v>
      </c>
      <c r="BI19" s="294">
        <v>368540882.98631978</v>
      </c>
      <c r="BJ19" s="294">
        <v>369063447.66871727</v>
      </c>
      <c r="BK19" s="294">
        <v>369586753.31055754</v>
      </c>
      <c r="BL19" s="294">
        <v>370110800.96246833</v>
      </c>
      <c r="BM19" s="294">
        <v>370635591.67656666</v>
      </c>
      <c r="BN19" s="218">
        <v>371161126.50646198</v>
      </c>
      <c r="BO19" s="218">
        <v>371687406.5072574</v>
      </c>
      <c r="BP19" s="218">
        <v>372214432.73555195</v>
      </c>
    </row>
    <row r="20" spans="3:68">
      <c r="C20" s="51" t="str">
        <v>Fixed Service8</v>
      </c>
      <c r="G20" s="51" t="str">
        <v>Fixed Unit8</v>
      </c>
      <c r="I20" s="108"/>
      <c r="O20" s="303">
        <v>0</v>
      </c>
      <c r="P20" s="303">
        <v>0</v>
      </c>
      <c r="Q20" s="303">
        <v>0</v>
      </c>
      <c r="R20" s="303">
        <v>0</v>
      </c>
      <c r="S20" s="10">
        <v>0</v>
      </c>
      <c r="T20" s="294">
        <v>0</v>
      </c>
      <c r="U20" s="294">
        <v>0</v>
      </c>
      <c r="V20" s="294">
        <v>0</v>
      </c>
      <c r="W20" s="294">
        <v>0</v>
      </c>
      <c r="X20" s="294">
        <v>0</v>
      </c>
      <c r="Y20" s="294">
        <v>0</v>
      </c>
      <c r="Z20" s="294">
        <v>0</v>
      </c>
      <c r="AA20" s="294">
        <v>0</v>
      </c>
      <c r="AB20" s="294">
        <v>0</v>
      </c>
      <c r="AC20" s="294">
        <v>0</v>
      </c>
      <c r="AD20" s="294">
        <v>0</v>
      </c>
      <c r="AE20" s="294">
        <v>0</v>
      </c>
      <c r="AF20" s="294">
        <v>0</v>
      </c>
      <c r="AG20" s="294">
        <v>0</v>
      </c>
      <c r="AH20" s="294">
        <v>0</v>
      </c>
      <c r="AI20" s="294">
        <v>0</v>
      </c>
      <c r="AJ20" s="294">
        <v>0</v>
      </c>
      <c r="AK20" s="294">
        <v>0</v>
      </c>
      <c r="AL20" s="294">
        <v>0</v>
      </c>
      <c r="AM20" s="294">
        <v>0</v>
      </c>
      <c r="AN20" s="294">
        <v>0</v>
      </c>
      <c r="AO20" s="294">
        <v>0</v>
      </c>
      <c r="AP20" s="294">
        <v>0</v>
      </c>
      <c r="AQ20" s="294">
        <v>0</v>
      </c>
      <c r="AR20" s="294">
        <v>0</v>
      </c>
      <c r="AS20" s="294">
        <v>0</v>
      </c>
      <c r="AT20" s="294">
        <v>0</v>
      </c>
      <c r="AU20" s="294">
        <v>0</v>
      </c>
      <c r="AV20" s="294">
        <v>0</v>
      </c>
      <c r="AW20" s="294">
        <v>0</v>
      </c>
      <c r="AX20" s="294">
        <v>0</v>
      </c>
      <c r="AY20" s="294">
        <v>0</v>
      </c>
      <c r="AZ20" s="294">
        <v>0</v>
      </c>
      <c r="BA20" s="294">
        <v>0</v>
      </c>
      <c r="BB20" s="294">
        <v>0</v>
      </c>
      <c r="BC20" s="294">
        <v>0</v>
      </c>
      <c r="BD20" s="294">
        <v>0</v>
      </c>
      <c r="BE20" s="294">
        <v>0</v>
      </c>
      <c r="BF20" s="294">
        <v>0</v>
      </c>
      <c r="BG20" s="294">
        <v>0</v>
      </c>
      <c r="BH20" s="294">
        <v>0</v>
      </c>
      <c r="BI20" s="294">
        <v>0</v>
      </c>
      <c r="BJ20" s="294">
        <v>0</v>
      </c>
      <c r="BK20" s="294">
        <v>0</v>
      </c>
      <c r="BL20" s="294">
        <v>0</v>
      </c>
      <c r="BM20" s="294">
        <v>0</v>
      </c>
      <c r="BN20" s="218">
        <v>0</v>
      </c>
      <c r="BO20" s="218">
        <v>0</v>
      </c>
      <c r="BP20" s="218">
        <v>0</v>
      </c>
    </row>
    <row r="21" spans="3:68">
      <c r="C21" s="51" t="str">
        <v>Llamadas entrantes Local de otros operadores fijos</v>
      </c>
      <c r="G21" s="51" t="str">
        <v>Minutos</v>
      </c>
      <c r="I21" s="108"/>
      <c r="O21" s="303">
        <v>0</v>
      </c>
      <c r="P21" s="303">
        <v>0</v>
      </c>
      <c r="Q21" s="303">
        <v>0</v>
      </c>
      <c r="R21" s="303">
        <v>0</v>
      </c>
      <c r="S21" s="10">
        <v>0</v>
      </c>
      <c r="T21" s="294">
        <v>0</v>
      </c>
      <c r="U21" s="294">
        <v>7063339413.6311359</v>
      </c>
      <c r="V21" s="294">
        <v>14068931949.347111</v>
      </c>
      <c r="W21" s="294">
        <v>17552979684.556332</v>
      </c>
      <c r="X21" s="294">
        <v>18215845268.513367</v>
      </c>
      <c r="Y21" s="294">
        <v>19202518072.205933</v>
      </c>
      <c r="Z21" s="294">
        <v>18082721534.358349</v>
      </c>
      <c r="AA21" s="294">
        <v>17034947986.382669</v>
      </c>
      <c r="AB21" s="294">
        <v>16257910993.399014</v>
      </c>
      <c r="AC21" s="294">
        <v>15505415939.071558</v>
      </c>
      <c r="AD21" s="294">
        <v>14985595497.019125</v>
      </c>
      <c r="AE21" s="294">
        <v>14499732168.185396</v>
      </c>
      <c r="AF21" s="294">
        <v>14221010483.066492</v>
      </c>
      <c r="AG21" s="294">
        <v>13942665777.822475</v>
      </c>
      <c r="AH21" s="294">
        <v>13665605906.213142</v>
      </c>
      <c r="AI21" s="294">
        <v>13749808398.776789</v>
      </c>
      <c r="AJ21" s="294">
        <v>13966349371.948841</v>
      </c>
      <c r="AK21" s="294">
        <v>14174567507.689213</v>
      </c>
      <c r="AL21" s="294">
        <v>14376315986.963203</v>
      </c>
      <c r="AM21" s="294">
        <v>14575224035.621979</v>
      </c>
      <c r="AN21" s="294">
        <v>14772528142.409332</v>
      </c>
      <c r="AO21" s="294">
        <v>14963977371.860918</v>
      </c>
      <c r="AP21" s="294">
        <v>15147013256.247179</v>
      </c>
      <c r="AQ21" s="294">
        <v>15322724296.690948</v>
      </c>
      <c r="AR21" s="294">
        <v>15491939163.847256</v>
      </c>
      <c r="AS21" s="294">
        <v>15654224611.25819</v>
      </c>
      <c r="AT21" s="294">
        <v>15808617028.936142</v>
      </c>
      <c r="AU21" s="294">
        <v>15954955747.975155</v>
      </c>
      <c r="AV21" s="294">
        <v>16093853928.531956</v>
      </c>
      <c r="AW21" s="294">
        <v>16225741413.53887</v>
      </c>
      <c r="AX21" s="294">
        <v>16350053727.855913</v>
      </c>
      <c r="AY21" s="294">
        <v>16465846391.186918</v>
      </c>
      <c r="AZ21" s="294">
        <v>16572877688.267056</v>
      </c>
      <c r="BA21" s="294">
        <v>16671618860.910534</v>
      </c>
      <c r="BB21" s="294">
        <v>16762480236.189695</v>
      </c>
      <c r="BC21" s="294">
        <v>16845094473.074675</v>
      </c>
      <c r="BD21" s="294">
        <v>16918756193.928862</v>
      </c>
      <c r="BE21" s="294">
        <v>16983319800.275229</v>
      </c>
      <c r="BF21" s="294">
        <v>17039767702.616964</v>
      </c>
      <c r="BG21" s="294">
        <v>17078650000.664825</v>
      </c>
      <c r="BH21" s="294">
        <v>17103617186.598577</v>
      </c>
      <c r="BI21" s="294">
        <v>17128620823.329039</v>
      </c>
      <c r="BJ21" s="294">
        <v>17153660964.002335</v>
      </c>
      <c r="BK21" s="294">
        <v>17178737661.842018</v>
      </c>
      <c r="BL21" s="294">
        <v>17203850970.149105</v>
      </c>
      <c r="BM21" s="294">
        <v>17229000942.302242</v>
      </c>
      <c r="BN21" s="218">
        <v>17254187631.757793</v>
      </c>
      <c r="BO21" s="218">
        <v>17279411092.049984</v>
      </c>
      <c r="BP21" s="218">
        <v>17304671376.790958</v>
      </c>
    </row>
    <row r="22" spans="3:68">
      <c r="C22" s="51" t="str">
        <v>Llamadas entrantes Larga Distancia de otros operadores fijos</v>
      </c>
      <c r="G22" s="51" t="str">
        <v>Minutos</v>
      </c>
      <c r="I22" s="108"/>
      <c r="O22" s="303">
        <v>0</v>
      </c>
      <c r="P22" s="303">
        <v>0</v>
      </c>
      <c r="Q22" s="303">
        <v>0</v>
      </c>
      <c r="R22" s="303">
        <v>0</v>
      </c>
      <c r="S22" s="10">
        <v>0</v>
      </c>
      <c r="T22" s="294">
        <v>0</v>
      </c>
      <c r="U22" s="294">
        <v>3375334636.8332119</v>
      </c>
      <c r="V22" s="294">
        <v>6502466796.62714</v>
      </c>
      <c r="W22" s="294">
        <v>9258042164.5660553</v>
      </c>
      <c r="X22" s="294">
        <v>9607660157.4082241</v>
      </c>
      <c r="Y22" s="294">
        <v>10128065158.916506</v>
      </c>
      <c r="Z22" s="294">
        <v>9537446144.3995953</v>
      </c>
      <c r="AA22" s="294">
        <v>8984814519.4333515</v>
      </c>
      <c r="AB22" s="294">
        <v>8574978618.4210768</v>
      </c>
      <c r="AC22" s="294">
        <v>8178086975.7035465</v>
      </c>
      <c r="AD22" s="294">
        <v>7903915885.8367357</v>
      </c>
      <c r="AE22" s="294">
        <v>7647654939.5247717</v>
      </c>
      <c r="AF22" s="294">
        <v>7500647584.6834707</v>
      </c>
      <c r="AG22" s="294">
        <v>7353839061.9287796</v>
      </c>
      <c r="AH22" s="294">
        <v>7207708204.4011965</v>
      </c>
      <c r="AI22" s="294">
        <v>7252119480.4651499</v>
      </c>
      <c r="AJ22" s="294">
        <v>7366330599.945159</v>
      </c>
      <c r="AK22" s="294">
        <v>7476151970.148632</v>
      </c>
      <c r="AL22" s="294">
        <v>7582561022.1342058</v>
      </c>
      <c r="AM22" s="294">
        <v>7687471933.8111963</v>
      </c>
      <c r="AN22" s="294">
        <v>7791536871.6568489</v>
      </c>
      <c r="AO22" s="294">
        <v>7892513746.8363905</v>
      </c>
      <c r="AP22" s="294">
        <v>7989053135.9161587</v>
      </c>
      <c r="AQ22" s="294">
        <v>8081729151.6378336</v>
      </c>
      <c r="AR22" s="294">
        <v>8170978863.262742</v>
      </c>
      <c r="AS22" s="294">
        <v>8256573761.7828941</v>
      </c>
      <c r="AT22" s="294">
        <v>8338005606.3152161</v>
      </c>
      <c r="AU22" s="294">
        <v>8415189654.5804663</v>
      </c>
      <c r="AV22" s="294">
        <v>8488449308.2282038</v>
      </c>
      <c r="AW22" s="294">
        <v>8558011281.1305523</v>
      </c>
      <c r="AX22" s="294">
        <v>8623577849.7818317</v>
      </c>
      <c r="AY22" s="294">
        <v>8684650862.9528675</v>
      </c>
      <c r="AZ22" s="294">
        <v>8741102831.7412758</v>
      </c>
      <c r="BA22" s="294">
        <v>8793182305.2061882</v>
      </c>
      <c r="BB22" s="294">
        <v>8841105703.8873272</v>
      </c>
      <c r="BC22" s="294">
        <v>8884679279.5548</v>
      </c>
      <c r="BD22" s="294">
        <v>8923530991.9043865</v>
      </c>
      <c r="BE22" s="294">
        <v>8957584047.3167973</v>
      </c>
      <c r="BF22" s="294">
        <v>8987356602.7103939</v>
      </c>
      <c r="BG22" s="294">
        <v>9007864457.2884407</v>
      </c>
      <c r="BH22" s="294">
        <v>9021033005.549715</v>
      </c>
      <c r="BI22" s="294">
        <v>9034220779.2085514</v>
      </c>
      <c r="BJ22" s="294">
        <v>9047427806.2960396</v>
      </c>
      <c r="BK22" s="294">
        <v>9060654114.8840981</v>
      </c>
      <c r="BL22" s="294">
        <v>9073899733.0855103</v>
      </c>
      <c r="BM22" s="294">
        <v>9087164689.053997</v>
      </c>
      <c r="BN22" s="218">
        <v>9100449010.9842777</v>
      </c>
      <c r="BO22" s="218">
        <v>9113752727.1121349</v>
      </c>
      <c r="BP22" s="218">
        <v>9127075865.7144451</v>
      </c>
    </row>
    <row r="23" spans="3:68">
      <c r="C23" s="51" t="str">
        <v>Llamadas entrantes de móvil</v>
      </c>
      <c r="G23" s="51" t="str">
        <v>Minutos</v>
      </c>
      <c r="I23" s="108"/>
      <c r="O23" s="303">
        <v>2735045921.5021563</v>
      </c>
      <c r="P23" s="303">
        <v>7713502029.5910168</v>
      </c>
      <c r="Q23" s="303">
        <v>10716464070.184435</v>
      </c>
      <c r="R23" s="303">
        <v>12700000460.484116</v>
      </c>
      <c r="S23" s="10">
        <v>7116263195.2663717</v>
      </c>
      <c r="T23" s="294">
        <v>8138240860.4242096</v>
      </c>
      <c r="U23" s="294">
        <v>9566680790.2890434</v>
      </c>
      <c r="V23" s="294">
        <v>10064167800.215578</v>
      </c>
      <c r="W23" s="294">
        <v>10200395459.083023</v>
      </c>
      <c r="X23" s="294">
        <v>10526571833.00522</v>
      </c>
      <c r="Y23" s="294">
        <v>11551218580.44054</v>
      </c>
      <c r="Z23" s="294">
        <v>12540496645.58168</v>
      </c>
      <c r="AA23" s="294">
        <v>13496132266.367287</v>
      </c>
      <c r="AB23" s="294">
        <v>14474913222.826628</v>
      </c>
      <c r="AC23" s="294">
        <v>15476720220.605118</v>
      </c>
      <c r="AD23" s="294">
        <v>16501987562.8092</v>
      </c>
      <c r="AE23" s="294">
        <v>17464306437.556755</v>
      </c>
      <c r="AF23" s="294">
        <v>18440408035.697689</v>
      </c>
      <c r="AG23" s="294">
        <v>19429898268.791359</v>
      </c>
      <c r="AH23" s="294">
        <v>20432438059.164574</v>
      </c>
      <c r="AI23" s="294">
        <v>20749876999.104877</v>
      </c>
      <c r="AJ23" s="294">
        <v>20905989136.421482</v>
      </c>
      <c r="AK23" s="294">
        <v>21058208002.319767</v>
      </c>
      <c r="AL23" s="294">
        <v>21206398396.373814</v>
      </c>
      <c r="AM23" s="294">
        <v>21350456352.970119</v>
      </c>
      <c r="AN23" s="294">
        <v>21490634112.280716</v>
      </c>
      <c r="AO23" s="294">
        <v>21627206624.938679</v>
      </c>
      <c r="AP23" s="294">
        <v>21760108638.122181</v>
      </c>
      <c r="AQ23" s="294">
        <v>21889213210.539165</v>
      </c>
      <c r="AR23" s="294">
        <v>22014482277.642097</v>
      </c>
      <c r="AS23" s="294">
        <v>22135900337.485676</v>
      </c>
      <c r="AT23" s="294">
        <v>22253453826.690781</v>
      </c>
      <c r="AU23" s="294">
        <v>22367118007.363785</v>
      </c>
      <c r="AV23" s="294">
        <v>22476873190.52512</v>
      </c>
      <c r="AW23" s="294">
        <v>22582725617.516003</v>
      </c>
      <c r="AX23" s="294">
        <v>22684701295.56955</v>
      </c>
      <c r="AY23" s="294">
        <v>22782818622.393547</v>
      </c>
      <c r="AZ23" s="294">
        <v>22877084442.323181</v>
      </c>
      <c r="BA23" s="294">
        <v>22967510877.148037</v>
      </c>
      <c r="BB23" s="294">
        <v>23054130190.368717</v>
      </c>
      <c r="BC23" s="294">
        <v>23136994490.128773</v>
      </c>
      <c r="BD23" s="294">
        <v>23216155962.671215</v>
      </c>
      <c r="BE23" s="294">
        <v>23291658841.278366</v>
      </c>
      <c r="BF23" s="294">
        <v>23361785104.197464</v>
      </c>
      <c r="BG23" s="294">
        <v>23410384306.44791</v>
      </c>
      <c r="BH23" s="294">
        <v>23441034416.801311</v>
      </c>
      <c r="BI23" s="294">
        <v>23471724655.896397</v>
      </c>
      <c r="BJ23" s="294">
        <v>23502455076.271839</v>
      </c>
      <c r="BK23" s="294">
        <v>23533225730.535099</v>
      </c>
      <c r="BL23" s="294">
        <v>23564036671.362488</v>
      </c>
      <c r="BM23" s="294">
        <v>23594887951.499294</v>
      </c>
      <c r="BN23" s="218">
        <v>23625779623.759899</v>
      </c>
      <c r="BO23" s="218">
        <v>23656711741.02779</v>
      </c>
      <c r="BP23" s="218">
        <v>23687684356.255695</v>
      </c>
    </row>
    <row r="24" spans="3:68">
      <c r="C24" s="51" t="str">
        <v>Llamadas entrantes de internacional</v>
      </c>
      <c r="G24" s="51" t="str">
        <v>Minutos</v>
      </c>
      <c r="I24" s="108"/>
      <c r="O24" s="303">
        <v>17611513853.818184</v>
      </c>
      <c r="P24" s="303">
        <v>16712193544.347183</v>
      </c>
      <c r="Q24" s="303">
        <v>14959564746</v>
      </c>
      <c r="R24" s="303">
        <v>14228291997.903738</v>
      </c>
      <c r="S24" s="10">
        <v>15578674608.632776</v>
      </c>
      <c r="T24" s="294">
        <v>19166576257.580772</v>
      </c>
      <c r="U24" s="294">
        <v>23793576442.539104</v>
      </c>
      <c r="V24" s="294">
        <v>26182005418.922569</v>
      </c>
      <c r="W24" s="294">
        <v>27831567026.310165</v>
      </c>
      <c r="X24" s="294">
        <v>29501461047.888779</v>
      </c>
      <c r="Y24" s="294">
        <v>31271548710.762108</v>
      </c>
      <c r="Z24" s="294">
        <v>32522410659.192593</v>
      </c>
      <c r="AA24" s="294">
        <v>33498082978.968372</v>
      </c>
      <c r="AB24" s="294">
        <v>34335535053.442577</v>
      </c>
      <c r="AC24" s="294">
        <v>35022245754.511429</v>
      </c>
      <c r="AD24" s="294">
        <v>35547579440.829094</v>
      </c>
      <c r="AE24" s="294">
        <v>35903055235.237389</v>
      </c>
      <c r="AF24" s="294">
        <v>36262085787.58976</v>
      </c>
      <c r="AG24" s="294">
        <v>36624706645.46566</v>
      </c>
      <c r="AH24" s="294">
        <v>36990953711.920319</v>
      </c>
      <c r="AI24" s="294">
        <v>37321150812.883934</v>
      </c>
      <c r="AJ24" s="294">
        <v>37817802072.92247</v>
      </c>
      <c r="AK24" s="294">
        <v>38296210777.032501</v>
      </c>
      <c r="AL24" s="294">
        <v>38759882245.384674</v>
      </c>
      <c r="AM24" s="294">
        <v>39215691347.062752</v>
      </c>
      <c r="AN24" s="294">
        <v>39666129111.078186</v>
      </c>
      <c r="AO24" s="294">
        <v>40103286024.380951</v>
      </c>
      <c r="AP24" s="294">
        <v>40522309101.813423</v>
      </c>
      <c r="AQ24" s="294">
        <v>40925228213.846313</v>
      </c>
      <c r="AR24" s="294">
        <v>41313618770.801788</v>
      </c>
      <c r="AS24" s="294">
        <v>41686676965.614426</v>
      </c>
      <c r="AT24" s="294">
        <v>42042599642.626816</v>
      </c>
      <c r="AU24" s="294">
        <v>42381094906.516823</v>
      </c>
      <c r="AV24" s="294">
        <v>42703330338.573082</v>
      </c>
      <c r="AW24" s="294">
        <v>43010137312.321304</v>
      </c>
      <c r="AX24" s="294">
        <v>43300482471.947525</v>
      </c>
      <c r="AY24" s="294">
        <v>43572613672.627373</v>
      </c>
      <c r="AZ24" s="294">
        <v>43826095518.867081</v>
      </c>
      <c r="BA24" s="294">
        <v>44061834612.289497</v>
      </c>
      <c r="BB24" s="294">
        <v>44280630895.503006</v>
      </c>
      <c r="BC24" s="294">
        <v>44481831017.636467</v>
      </c>
      <c r="BD24" s="294">
        <v>44664145280.558601</v>
      </c>
      <c r="BE24" s="294">
        <v>44827330223.475548</v>
      </c>
      <c r="BF24" s="294">
        <v>44972282658.052307</v>
      </c>
      <c r="BG24" s="294">
        <v>45072291714.821556</v>
      </c>
      <c r="BH24" s="294">
        <v>45136201009.264091</v>
      </c>
      <c r="BI24" s="294">
        <v>45200200922.527214</v>
      </c>
      <c r="BJ24" s="294">
        <v>45264291583.101936</v>
      </c>
      <c r="BK24" s="294">
        <v>45328473119.661476</v>
      </c>
      <c r="BL24" s="294">
        <v>45392745661.061508</v>
      </c>
      <c r="BM24" s="294">
        <v>45457109336.340393</v>
      </c>
      <c r="BN24" s="218">
        <v>45521564274.719467</v>
      </c>
      <c r="BO24" s="218">
        <v>45586110605.60331</v>
      </c>
      <c r="BP24" s="218">
        <v>45650748458.579971</v>
      </c>
    </row>
    <row r="25" spans="3:68">
      <c r="C25" s="51" t="str">
        <v>Llamadas entrantes de números no geográficos</v>
      </c>
      <c r="G25" s="51" t="str">
        <v>Minutos</v>
      </c>
      <c r="I25" s="108"/>
      <c r="O25" s="303">
        <v>0</v>
      </c>
      <c r="P25" s="303">
        <v>0</v>
      </c>
      <c r="Q25" s="303">
        <v>0</v>
      </c>
      <c r="R25" s="303">
        <v>0</v>
      </c>
      <c r="S25" s="10">
        <v>0</v>
      </c>
      <c r="T25" s="294">
        <v>0</v>
      </c>
      <c r="U25" s="294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0</v>
      </c>
      <c r="AG25" s="294">
        <v>0</v>
      </c>
      <c r="AH25" s="294">
        <v>0</v>
      </c>
      <c r="AI25" s="294">
        <v>0</v>
      </c>
      <c r="AJ25" s="294">
        <v>0</v>
      </c>
      <c r="AK25" s="294">
        <v>0</v>
      </c>
      <c r="AL25" s="294">
        <v>0</v>
      </c>
      <c r="AM25" s="294">
        <v>0</v>
      </c>
      <c r="AN25" s="294">
        <v>0</v>
      </c>
      <c r="AO25" s="294">
        <v>0</v>
      </c>
      <c r="AP25" s="294">
        <v>0</v>
      </c>
      <c r="AQ25" s="294">
        <v>0</v>
      </c>
      <c r="AR25" s="294">
        <v>0</v>
      </c>
      <c r="AS25" s="294">
        <v>0</v>
      </c>
      <c r="AT25" s="294">
        <v>0</v>
      </c>
      <c r="AU25" s="294">
        <v>0</v>
      </c>
      <c r="AV25" s="294">
        <v>0</v>
      </c>
      <c r="AW25" s="294">
        <v>0</v>
      </c>
      <c r="AX25" s="294">
        <v>0</v>
      </c>
      <c r="AY25" s="294">
        <v>0</v>
      </c>
      <c r="AZ25" s="294">
        <v>0</v>
      </c>
      <c r="BA25" s="294">
        <v>0</v>
      </c>
      <c r="BB25" s="294">
        <v>0</v>
      </c>
      <c r="BC25" s="294">
        <v>0</v>
      </c>
      <c r="BD25" s="294">
        <v>0</v>
      </c>
      <c r="BE25" s="294">
        <v>0</v>
      </c>
      <c r="BF25" s="294">
        <v>0</v>
      </c>
      <c r="BG25" s="294">
        <v>0</v>
      </c>
      <c r="BH25" s="294">
        <v>0</v>
      </c>
      <c r="BI25" s="294">
        <v>0</v>
      </c>
      <c r="BJ25" s="294">
        <v>0</v>
      </c>
      <c r="BK25" s="294">
        <v>0</v>
      </c>
      <c r="BL25" s="294">
        <v>0</v>
      </c>
      <c r="BM25" s="294">
        <v>0</v>
      </c>
      <c r="BN25" s="218">
        <v>0</v>
      </c>
      <c r="BO25" s="218">
        <v>0</v>
      </c>
      <c r="BP25" s="218">
        <v>0</v>
      </c>
    </row>
    <row r="26" spans="3:68">
      <c r="C26" s="51" t="str">
        <v>Fixed Service14</v>
      </c>
      <c r="G26" s="51" t="str">
        <v>Fixed Unit14</v>
      </c>
      <c r="I26" s="108"/>
      <c r="O26" s="303">
        <v>0</v>
      </c>
      <c r="P26" s="303">
        <v>0</v>
      </c>
      <c r="Q26" s="303">
        <v>0</v>
      </c>
      <c r="R26" s="303">
        <v>0</v>
      </c>
      <c r="S26" s="10">
        <v>0</v>
      </c>
      <c r="T26" s="294">
        <v>0</v>
      </c>
      <c r="U26" s="294">
        <v>0</v>
      </c>
      <c r="V26" s="294">
        <v>0</v>
      </c>
      <c r="W26" s="294">
        <v>0</v>
      </c>
      <c r="X26" s="294">
        <v>0</v>
      </c>
      <c r="Y26" s="294">
        <v>0</v>
      </c>
      <c r="Z26" s="294">
        <v>0</v>
      </c>
      <c r="AA26" s="294">
        <v>0</v>
      </c>
      <c r="AB26" s="294">
        <v>0</v>
      </c>
      <c r="AC26" s="294">
        <v>0</v>
      </c>
      <c r="AD26" s="294">
        <v>0</v>
      </c>
      <c r="AE26" s="294">
        <v>0</v>
      </c>
      <c r="AF26" s="294">
        <v>0</v>
      </c>
      <c r="AG26" s="294">
        <v>0</v>
      </c>
      <c r="AH26" s="294">
        <v>0</v>
      </c>
      <c r="AI26" s="294">
        <v>0</v>
      </c>
      <c r="AJ26" s="294">
        <v>0</v>
      </c>
      <c r="AK26" s="294">
        <v>0</v>
      </c>
      <c r="AL26" s="294">
        <v>0</v>
      </c>
      <c r="AM26" s="294">
        <v>0</v>
      </c>
      <c r="AN26" s="294">
        <v>0</v>
      </c>
      <c r="AO26" s="294">
        <v>0</v>
      </c>
      <c r="AP26" s="294">
        <v>0</v>
      </c>
      <c r="AQ26" s="294">
        <v>0</v>
      </c>
      <c r="AR26" s="294">
        <v>0</v>
      </c>
      <c r="AS26" s="294">
        <v>0</v>
      </c>
      <c r="AT26" s="294">
        <v>0</v>
      </c>
      <c r="AU26" s="294">
        <v>0</v>
      </c>
      <c r="AV26" s="294">
        <v>0</v>
      </c>
      <c r="AW26" s="294">
        <v>0</v>
      </c>
      <c r="AX26" s="294">
        <v>0</v>
      </c>
      <c r="AY26" s="294">
        <v>0</v>
      </c>
      <c r="AZ26" s="294">
        <v>0</v>
      </c>
      <c r="BA26" s="294">
        <v>0</v>
      </c>
      <c r="BB26" s="294">
        <v>0</v>
      </c>
      <c r="BC26" s="294">
        <v>0</v>
      </c>
      <c r="BD26" s="294">
        <v>0</v>
      </c>
      <c r="BE26" s="294">
        <v>0</v>
      </c>
      <c r="BF26" s="294">
        <v>0</v>
      </c>
      <c r="BG26" s="294">
        <v>0</v>
      </c>
      <c r="BH26" s="294">
        <v>0</v>
      </c>
      <c r="BI26" s="294">
        <v>0</v>
      </c>
      <c r="BJ26" s="294">
        <v>0</v>
      </c>
      <c r="BK26" s="294">
        <v>0</v>
      </c>
      <c r="BL26" s="294">
        <v>0</v>
      </c>
      <c r="BM26" s="294">
        <v>0</v>
      </c>
      <c r="BN26" s="218">
        <v>0</v>
      </c>
      <c r="BO26" s="218">
        <v>0</v>
      </c>
      <c r="BP26" s="218">
        <v>0</v>
      </c>
    </row>
    <row r="27" spans="3:68">
      <c r="C27" s="51" t="str">
        <v>Llamadas en tránsito Local</v>
      </c>
      <c r="G27" s="51" t="str">
        <v>Minutos</v>
      </c>
      <c r="I27" s="108"/>
      <c r="O27" s="303">
        <v>12973889121.505836</v>
      </c>
      <c r="P27" s="303">
        <v>19623773507.759758</v>
      </c>
      <c r="Q27" s="303">
        <v>26981976465.217949</v>
      </c>
      <c r="R27" s="303">
        <v>30286169702.882149</v>
      </c>
      <c r="S27" s="10">
        <v>30746564542.034946</v>
      </c>
      <c r="T27" s="294">
        <v>32617152576.330738</v>
      </c>
      <c r="U27" s="294">
        <v>44247337981.727112</v>
      </c>
      <c r="V27" s="294">
        <v>55810901545.977966</v>
      </c>
      <c r="W27" s="294">
        <v>61122286721.450485</v>
      </c>
      <c r="X27" s="294">
        <v>73468012977.22229</v>
      </c>
      <c r="Y27" s="294">
        <v>77935844759.010605</v>
      </c>
      <c r="Z27" s="294">
        <v>79346869206.931488</v>
      </c>
      <c r="AA27" s="294">
        <v>80584757361.477371</v>
      </c>
      <c r="AB27" s="294">
        <v>82245341537.800919</v>
      </c>
      <c r="AC27" s="294">
        <v>83909490510.231705</v>
      </c>
      <c r="AD27" s="294">
        <v>85980718300.817078</v>
      </c>
      <c r="AE27" s="294">
        <v>87809580172.856323</v>
      </c>
      <c r="AF27" s="294">
        <v>90020244767.735077</v>
      </c>
      <c r="AG27" s="294">
        <v>92217524666.996429</v>
      </c>
      <c r="AH27" s="294">
        <v>94404222794.396164</v>
      </c>
      <c r="AI27" s="294">
        <v>95606289167.760178</v>
      </c>
      <c r="AJ27" s="294">
        <v>96559225860.181961</v>
      </c>
      <c r="AK27" s="294">
        <v>97481732549.319901</v>
      </c>
      <c r="AL27" s="294">
        <v>98377290644.152924</v>
      </c>
      <c r="AM27" s="294">
        <v>99253068245.62854</v>
      </c>
      <c r="AN27" s="294">
        <v>100112428310.60155</v>
      </c>
      <c r="AO27" s="294">
        <v>100947608996.32227</v>
      </c>
      <c r="AP27" s="294">
        <v>101753260464.73634</v>
      </c>
      <c r="AQ27" s="294">
        <v>102531265381.15765</v>
      </c>
      <c r="AR27" s="294">
        <v>103283244032.93964</v>
      </c>
      <c r="AS27" s="294">
        <v>104008321960.42065</v>
      </c>
      <c r="AT27" s="294">
        <v>104704562192.32611</v>
      </c>
      <c r="AU27" s="294">
        <v>105371615740.99916</v>
      </c>
      <c r="AV27" s="294">
        <v>106010703010.63235</v>
      </c>
      <c r="AW27" s="294">
        <v>106622749333.91722</v>
      </c>
      <c r="AX27" s="294">
        <v>107206740810.1387</v>
      </c>
      <c r="AY27" s="294">
        <v>107760877720.19785</v>
      </c>
      <c r="AZ27" s="294">
        <v>108284733160.97923</v>
      </c>
      <c r="BA27" s="294">
        <v>108779321419.93758</v>
      </c>
      <c r="BB27" s="294">
        <v>109245593598.93344</v>
      </c>
      <c r="BC27" s="294">
        <v>109683004597.9283</v>
      </c>
      <c r="BD27" s="294">
        <v>110090331113.91713</v>
      </c>
      <c r="BE27" s="294">
        <v>110467440021.11499</v>
      </c>
      <c r="BF27" s="294">
        <v>110810658924.03763</v>
      </c>
      <c r="BG27" s="294">
        <v>111048042605.92616</v>
      </c>
      <c r="BH27" s="294">
        <v>111198643322.44115</v>
      </c>
      <c r="BI27" s="294">
        <v>111349448454.28462</v>
      </c>
      <c r="BJ27" s="294">
        <v>111500458279.15849</v>
      </c>
      <c r="BK27" s="294">
        <v>111651673075.14215</v>
      </c>
      <c r="BL27" s="294">
        <v>111803093120.69313</v>
      </c>
      <c r="BM27" s="294">
        <v>111954718694.6476</v>
      </c>
      <c r="BN27" s="218">
        <v>112106550076.2209</v>
      </c>
      <c r="BO27" s="218">
        <v>112258587545.00798</v>
      </c>
      <c r="BP27" s="218">
        <v>112410831380.98401</v>
      </c>
    </row>
    <row r="28" spans="3:68">
      <c r="C28" s="51" t="str">
        <v>Llamadas en tránsito Larga Distancia</v>
      </c>
      <c r="G28" s="51" t="str">
        <v>Minutos</v>
      </c>
      <c r="I28" s="108"/>
      <c r="O28" s="303">
        <v>1441543235.7228706</v>
      </c>
      <c r="P28" s="303">
        <v>2180419278.6399727</v>
      </c>
      <c r="Q28" s="303">
        <v>2997997385.0242157</v>
      </c>
      <c r="R28" s="303">
        <v>3365129966.9869046</v>
      </c>
      <c r="S28" s="10">
        <v>3416284949.1149931</v>
      </c>
      <c r="T28" s="294">
        <v>3624128064.0367479</v>
      </c>
      <c r="U28" s="294">
        <v>4916370886.8585663</v>
      </c>
      <c r="V28" s="294">
        <v>6201211282.8864393</v>
      </c>
      <c r="W28" s="294">
        <v>6791365191.272274</v>
      </c>
      <c r="X28" s="294">
        <v>8163112553.0246964</v>
      </c>
      <c r="Y28" s="294">
        <v>8659538306.5567303</v>
      </c>
      <c r="Z28" s="294">
        <v>8816318800.7701626</v>
      </c>
      <c r="AA28" s="294">
        <v>8953861929.0530396</v>
      </c>
      <c r="AB28" s="294">
        <v>9138371281.9778786</v>
      </c>
      <c r="AC28" s="294">
        <v>9323276723.3590775</v>
      </c>
      <c r="AD28" s="294">
        <v>9553413144.5352268</v>
      </c>
      <c r="AE28" s="294">
        <v>9756620019.2062569</v>
      </c>
      <c r="AF28" s="294">
        <v>10002249418.637228</v>
      </c>
      <c r="AG28" s="294">
        <v>10246391629.666267</v>
      </c>
      <c r="AH28" s="294">
        <v>10489358088.266237</v>
      </c>
      <c r="AI28" s="294">
        <v>10622921018.640018</v>
      </c>
      <c r="AJ28" s="294">
        <v>10728802873.35355</v>
      </c>
      <c r="AK28" s="294">
        <v>10831303616.591097</v>
      </c>
      <c r="AL28" s="294">
        <v>10930810071.572544</v>
      </c>
      <c r="AM28" s="294">
        <v>11028118693.958723</v>
      </c>
      <c r="AN28" s="294">
        <v>11123603145.622391</v>
      </c>
      <c r="AO28" s="294">
        <v>11216400999.59136</v>
      </c>
      <c r="AP28" s="294">
        <v>11305917829.415148</v>
      </c>
      <c r="AQ28" s="294">
        <v>11392362820.128626</v>
      </c>
      <c r="AR28" s="294">
        <v>11475916003.659958</v>
      </c>
      <c r="AS28" s="294">
        <v>11556480217.824514</v>
      </c>
      <c r="AT28" s="294">
        <v>11633840243.591787</v>
      </c>
      <c r="AU28" s="294">
        <v>11707957304.55546</v>
      </c>
      <c r="AV28" s="294">
        <v>11778967001.18137</v>
      </c>
      <c r="AW28" s="294">
        <v>11846972148.213022</v>
      </c>
      <c r="AX28" s="294">
        <v>11911860090.015409</v>
      </c>
      <c r="AY28" s="294">
        <v>11973430857.799759</v>
      </c>
      <c r="AZ28" s="294">
        <v>12031637017.886576</v>
      </c>
      <c r="BA28" s="294">
        <v>12086591268.88195</v>
      </c>
      <c r="BB28" s="294">
        <v>12138399288.77038</v>
      </c>
      <c r="BC28" s="294">
        <v>12187000510.88092</v>
      </c>
      <c r="BD28" s="294">
        <v>12232259012.657455</v>
      </c>
      <c r="BE28" s="294">
        <v>12274160002.346107</v>
      </c>
      <c r="BF28" s="294">
        <v>12312295436.004179</v>
      </c>
      <c r="BG28" s="294">
        <v>12338671400.658461</v>
      </c>
      <c r="BH28" s="294">
        <v>12355404813.604568</v>
      </c>
      <c r="BI28" s="294">
        <v>12372160939.364956</v>
      </c>
      <c r="BJ28" s="294">
        <v>12388939808.795385</v>
      </c>
      <c r="BK28" s="294">
        <v>12405741452.79357</v>
      </c>
      <c r="BL28" s="294">
        <v>12422565902.299234</v>
      </c>
      <c r="BM28" s="294">
        <v>12439413188.294174</v>
      </c>
      <c r="BN28" s="218">
        <v>12456283341.802317</v>
      </c>
      <c r="BO28" s="218">
        <v>12473176393.889772</v>
      </c>
      <c r="BP28" s="218">
        <v>12490092375.664886</v>
      </c>
    </row>
    <row r="29" spans="3:68">
      <c r="C29" s="51" t="str">
        <v>Fixed Service17</v>
      </c>
      <c r="G29" s="51" t="str">
        <v>Fixed Unit17</v>
      </c>
      <c r="I29" s="108"/>
      <c r="O29" s="303">
        <v>0</v>
      </c>
      <c r="P29" s="303">
        <v>0</v>
      </c>
      <c r="Q29" s="303">
        <v>0</v>
      </c>
      <c r="R29" s="303">
        <v>0</v>
      </c>
      <c r="S29" s="10">
        <v>0</v>
      </c>
      <c r="T29" s="294">
        <v>0</v>
      </c>
      <c r="U29" s="294">
        <v>0</v>
      </c>
      <c r="V29" s="294">
        <v>0</v>
      </c>
      <c r="W29" s="294">
        <v>0</v>
      </c>
      <c r="X29" s="294">
        <v>0</v>
      </c>
      <c r="Y29" s="294">
        <v>0</v>
      </c>
      <c r="Z29" s="294">
        <v>0</v>
      </c>
      <c r="AA29" s="294">
        <v>0</v>
      </c>
      <c r="AB29" s="294">
        <v>0</v>
      </c>
      <c r="AC29" s="294">
        <v>0</v>
      </c>
      <c r="AD29" s="294">
        <v>0</v>
      </c>
      <c r="AE29" s="294">
        <v>0</v>
      </c>
      <c r="AF29" s="294">
        <v>0</v>
      </c>
      <c r="AG29" s="294">
        <v>0</v>
      </c>
      <c r="AH29" s="294">
        <v>0</v>
      </c>
      <c r="AI29" s="294">
        <v>0</v>
      </c>
      <c r="AJ29" s="294">
        <v>0</v>
      </c>
      <c r="AK29" s="294">
        <v>0</v>
      </c>
      <c r="AL29" s="294">
        <v>0</v>
      </c>
      <c r="AM29" s="294">
        <v>0</v>
      </c>
      <c r="AN29" s="294">
        <v>0</v>
      </c>
      <c r="AO29" s="294">
        <v>0</v>
      </c>
      <c r="AP29" s="294">
        <v>0</v>
      </c>
      <c r="AQ29" s="294">
        <v>0</v>
      </c>
      <c r="AR29" s="294">
        <v>0</v>
      </c>
      <c r="AS29" s="294">
        <v>0</v>
      </c>
      <c r="AT29" s="294">
        <v>0</v>
      </c>
      <c r="AU29" s="294">
        <v>0</v>
      </c>
      <c r="AV29" s="294">
        <v>0</v>
      </c>
      <c r="AW29" s="294">
        <v>0</v>
      </c>
      <c r="AX29" s="294">
        <v>0</v>
      </c>
      <c r="AY29" s="294">
        <v>0</v>
      </c>
      <c r="AZ29" s="294">
        <v>0</v>
      </c>
      <c r="BA29" s="294">
        <v>0</v>
      </c>
      <c r="BB29" s="294">
        <v>0</v>
      </c>
      <c r="BC29" s="294">
        <v>0</v>
      </c>
      <c r="BD29" s="294">
        <v>0</v>
      </c>
      <c r="BE29" s="294">
        <v>0</v>
      </c>
      <c r="BF29" s="294">
        <v>0</v>
      </c>
      <c r="BG29" s="294">
        <v>0</v>
      </c>
      <c r="BH29" s="294">
        <v>0</v>
      </c>
      <c r="BI29" s="294">
        <v>0</v>
      </c>
      <c r="BJ29" s="294">
        <v>0</v>
      </c>
      <c r="BK29" s="294">
        <v>0</v>
      </c>
      <c r="BL29" s="294">
        <v>0</v>
      </c>
      <c r="BM29" s="294">
        <v>0</v>
      </c>
      <c r="BN29" s="218">
        <v>0</v>
      </c>
      <c r="BO29" s="218">
        <v>0</v>
      </c>
      <c r="BP29" s="218">
        <v>0</v>
      </c>
    </row>
    <row r="30" spans="3:68">
      <c r="C30" s="51" t="str">
        <v>SMS on-net</v>
      </c>
      <c r="G30" s="51" t="str">
        <v>SMS</v>
      </c>
      <c r="I30" s="108"/>
      <c r="O30" s="303">
        <v>0</v>
      </c>
      <c r="P30" s="303">
        <v>0</v>
      </c>
      <c r="Q30" s="303">
        <v>0</v>
      </c>
      <c r="R30" s="303">
        <v>0</v>
      </c>
      <c r="S30" s="10">
        <v>0</v>
      </c>
      <c r="T30" s="294">
        <v>0</v>
      </c>
      <c r="U30" s="294">
        <v>0</v>
      </c>
      <c r="V30" s="294">
        <v>0</v>
      </c>
      <c r="W30" s="294">
        <v>0</v>
      </c>
      <c r="X30" s="294">
        <v>0</v>
      </c>
      <c r="Y30" s="294">
        <v>0</v>
      </c>
      <c r="Z30" s="294">
        <v>0</v>
      </c>
      <c r="AA30" s="294">
        <v>0</v>
      </c>
      <c r="AB30" s="294">
        <v>0</v>
      </c>
      <c r="AC30" s="294">
        <v>0</v>
      </c>
      <c r="AD30" s="294">
        <v>0</v>
      </c>
      <c r="AE30" s="294">
        <v>0</v>
      </c>
      <c r="AF30" s="294">
        <v>0</v>
      </c>
      <c r="AG30" s="294">
        <v>0</v>
      </c>
      <c r="AH30" s="294">
        <v>0</v>
      </c>
      <c r="AI30" s="294">
        <v>0</v>
      </c>
      <c r="AJ30" s="294">
        <v>0</v>
      </c>
      <c r="AK30" s="294">
        <v>0</v>
      </c>
      <c r="AL30" s="294">
        <v>0</v>
      </c>
      <c r="AM30" s="294">
        <v>0</v>
      </c>
      <c r="AN30" s="294">
        <v>0</v>
      </c>
      <c r="AO30" s="294">
        <v>0</v>
      </c>
      <c r="AP30" s="294">
        <v>0</v>
      </c>
      <c r="AQ30" s="294">
        <v>0</v>
      </c>
      <c r="AR30" s="294">
        <v>0</v>
      </c>
      <c r="AS30" s="294">
        <v>0</v>
      </c>
      <c r="AT30" s="294">
        <v>0</v>
      </c>
      <c r="AU30" s="294">
        <v>0</v>
      </c>
      <c r="AV30" s="294">
        <v>0</v>
      </c>
      <c r="AW30" s="294">
        <v>0</v>
      </c>
      <c r="AX30" s="294">
        <v>0</v>
      </c>
      <c r="AY30" s="294">
        <v>0</v>
      </c>
      <c r="AZ30" s="294">
        <v>0</v>
      </c>
      <c r="BA30" s="294">
        <v>0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4">
        <v>0</v>
      </c>
      <c r="BH30" s="294">
        <v>0</v>
      </c>
      <c r="BI30" s="294">
        <v>0</v>
      </c>
      <c r="BJ30" s="294">
        <v>0</v>
      </c>
      <c r="BK30" s="294">
        <v>0</v>
      </c>
      <c r="BL30" s="294">
        <v>0</v>
      </c>
      <c r="BM30" s="294">
        <v>0</v>
      </c>
      <c r="BN30" s="218">
        <v>0</v>
      </c>
      <c r="BO30" s="218">
        <v>0</v>
      </c>
      <c r="BP30" s="218">
        <v>0</v>
      </c>
    </row>
    <row r="31" spans="3:68">
      <c r="C31" s="51" t="str">
        <v>SMS salientes</v>
      </c>
      <c r="G31" s="51" t="str">
        <v>SMS</v>
      </c>
      <c r="I31" s="108"/>
      <c r="O31" s="303">
        <v>433409301.78000003</v>
      </c>
      <c r="P31" s="303">
        <v>499349102.88</v>
      </c>
      <c r="Q31" s="303">
        <v>796333349.71827137</v>
      </c>
      <c r="R31" s="303">
        <v>1021647860</v>
      </c>
      <c r="S31" s="10">
        <v>1259245120</v>
      </c>
      <c r="T31" s="294">
        <v>1675824940</v>
      </c>
      <c r="U31" s="294">
        <v>1927944440</v>
      </c>
      <c r="V31" s="294">
        <v>1553594045.4000001</v>
      </c>
      <c r="W31" s="294">
        <v>1074886168.830142</v>
      </c>
      <c r="X31" s="294">
        <v>744124272.19200003</v>
      </c>
      <c r="Y31" s="294">
        <v>506839014.06815434</v>
      </c>
      <c r="Z31" s="294">
        <v>369872977.54334986</v>
      </c>
      <c r="AA31" s="294">
        <v>288289719.08276111</v>
      </c>
      <c r="AB31" s="294">
        <v>239007394.575214</v>
      </c>
      <c r="AC31" s="294">
        <v>210005669.34642112</v>
      </c>
      <c r="AD31" s="294">
        <v>194943676.21336663</v>
      </c>
      <c r="AE31" s="294">
        <v>190638682.88171613</v>
      </c>
      <c r="AF31" s="294">
        <v>190013518.14901468</v>
      </c>
      <c r="AG31" s="294">
        <v>189081315.65868986</v>
      </c>
      <c r="AH31" s="294">
        <v>193683025.85658562</v>
      </c>
      <c r="AI31" s="294">
        <v>196692090.86558339</v>
      </c>
      <c r="AJ31" s="294">
        <v>198171907.96038458</v>
      </c>
      <c r="AK31" s="294">
        <v>199614819.9836227</v>
      </c>
      <c r="AL31" s="294">
        <v>201019545.34435344</v>
      </c>
      <c r="AM31" s="294">
        <v>202385098.53245065</v>
      </c>
      <c r="AN31" s="294">
        <v>203713870.58121225</v>
      </c>
      <c r="AO31" s="294">
        <v>205008467.80078229</v>
      </c>
      <c r="AP31" s="294">
        <v>206268271.64706224</v>
      </c>
      <c r="AQ31" s="294">
        <v>207492078.8190324</v>
      </c>
      <c r="AR31" s="294">
        <v>208679528.49549657</v>
      </c>
      <c r="AS31" s="294">
        <v>209830473.73052159</v>
      </c>
      <c r="AT31" s="294">
        <v>210944785.95421785</v>
      </c>
      <c r="AU31" s="294">
        <v>212022230.67131481</v>
      </c>
      <c r="AV31" s="294">
        <v>213062621.24617311</v>
      </c>
      <c r="AW31" s="294">
        <v>214066016.84167138</v>
      </c>
      <c r="AX31" s="294">
        <v>215032663.98539436</v>
      </c>
      <c r="AY31" s="294">
        <v>215962737.07276678</v>
      </c>
      <c r="AZ31" s="294">
        <v>216856300.98256329</v>
      </c>
      <c r="BA31" s="294">
        <v>217713470.61956835</v>
      </c>
      <c r="BB31" s="294">
        <v>218534551.81573403</v>
      </c>
      <c r="BC31" s="294">
        <v>219320038.51421517</v>
      </c>
      <c r="BD31" s="294">
        <v>220070425.39848652</v>
      </c>
      <c r="BE31" s="294">
        <v>220786131.76437253</v>
      </c>
      <c r="BF31" s="294">
        <v>221450872.15192962</v>
      </c>
      <c r="BG31" s="294">
        <v>221911553.37454373</v>
      </c>
      <c r="BH31" s="294">
        <v>222202091.68910488</v>
      </c>
      <c r="BI31" s="294">
        <v>222493010.39175731</v>
      </c>
      <c r="BJ31" s="294">
        <v>222784309.98052526</v>
      </c>
      <c r="BK31" s="294">
        <v>223075990.95408487</v>
      </c>
      <c r="BL31" s="294">
        <v>223368053.81176525</v>
      </c>
      <c r="BM31" s="294">
        <v>223660499.05354917</v>
      </c>
      <c r="BN31" s="218">
        <v>223953327.18007416</v>
      </c>
      <c r="BO31" s="218">
        <v>224246538.69263315</v>
      </c>
      <c r="BP31" s="218">
        <v>224540134.09317532</v>
      </c>
    </row>
    <row r="32" spans="3:68">
      <c r="C32" s="51" t="str">
        <v>SMS entrantes</v>
      </c>
      <c r="G32" s="51" t="str">
        <v>SMS</v>
      </c>
      <c r="I32" s="108"/>
      <c r="O32" s="303">
        <v>433409301.78000003</v>
      </c>
      <c r="P32" s="303">
        <v>499349102.88</v>
      </c>
      <c r="Q32" s="303">
        <v>796333349.71827137</v>
      </c>
      <c r="R32" s="303">
        <v>1021647860</v>
      </c>
      <c r="S32" s="10">
        <v>1259245120</v>
      </c>
      <c r="T32" s="294">
        <v>1675824940</v>
      </c>
      <c r="U32" s="294">
        <v>1927944440</v>
      </c>
      <c r="V32" s="294">
        <v>1553594045.4000001</v>
      </c>
      <c r="W32" s="294">
        <v>1074886168.830142</v>
      </c>
      <c r="X32" s="294">
        <v>744124272.19200003</v>
      </c>
      <c r="Y32" s="294">
        <v>506839014.06815434</v>
      </c>
      <c r="Z32" s="294">
        <v>369872977.54334986</v>
      </c>
      <c r="AA32" s="294">
        <v>288289719.08276111</v>
      </c>
      <c r="AB32" s="294">
        <v>239007394.575214</v>
      </c>
      <c r="AC32" s="294">
        <v>210005669.34642112</v>
      </c>
      <c r="AD32" s="294">
        <v>194943676.21336663</v>
      </c>
      <c r="AE32" s="294">
        <v>190638682.88171613</v>
      </c>
      <c r="AF32" s="294">
        <v>190013518.14901468</v>
      </c>
      <c r="AG32" s="294">
        <v>189081315.65868986</v>
      </c>
      <c r="AH32" s="294">
        <v>193683025.85658562</v>
      </c>
      <c r="AI32" s="294">
        <v>196692090.86558339</v>
      </c>
      <c r="AJ32" s="294">
        <v>198171907.96038458</v>
      </c>
      <c r="AK32" s="294">
        <v>199614819.9836227</v>
      </c>
      <c r="AL32" s="294">
        <v>201019545.34435344</v>
      </c>
      <c r="AM32" s="294">
        <v>202385098.53245065</v>
      </c>
      <c r="AN32" s="294">
        <v>203713870.58121225</v>
      </c>
      <c r="AO32" s="294">
        <v>205008467.80078229</v>
      </c>
      <c r="AP32" s="294">
        <v>206268271.64706224</v>
      </c>
      <c r="AQ32" s="294">
        <v>207492078.8190324</v>
      </c>
      <c r="AR32" s="294">
        <v>208679528.49549657</v>
      </c>
      <c r="AS32" s="294">
        <v>209830473.73052159</v>
      </c>
      <c r="AT32" s="294">
        <v>210944785.95421785</v>
      </c>
      <c r="AU32" s="294">
        <v>212022230.67131481</v>
      </c>
      <c r="AV32" s="294">
        <v>213062621.24617311</v>
      </c>
      <c r="AW32" s="294">
        <v>214066016.84167138</v>
      </c>
      <c r="AX32" s="294">
        <v>215032663.98539436</v>
      </c>
      <c r="AY32" s="294">
        <v>215962737.07276678</v>
      </c>
      <c r="AZ32" s="294">
        <v>216856300.98256329</v>
      </c>
      <c r="BA32" s="294">
        <v>217713470.61956835</v>
      </c>
      <c r="BB32" s="294">
        <v>218534551.81573403</v>
      </c>
      <c r="BC32" s="294">
        <v>219320038.51421517</v>
      </c>
      <c r="BD32" s="294">
        <v>220070425.39848652</v>
      </c>
      <c r="BE32" s="294">
        <v>220786131.76437253</v>
      </c>
      <c r="BF32" s="294">
        <v>221450872.15192962</v>
      </c>
      <c r="BG32" s="294">
        <v>221911553.37454373</v>
      </c>
      <c r="BH32" s="294">
        <v>222202091.68910488</v>
      </c>
      <c r="BI32" s="294">
        <v>222493010.39175731</v>
      </c>
      <c r="BJ32" s="294">
        <v>222784309.98052526</v>
      </c>
      <c r="BK32" s="294">
        <v>223075990.95408487</v>
      </c>
      <c r="BL32" s="294">
        <v>223368053.81176525</v>
      </c>
      <c r="BM32" s="294">
        <v>223660499.05354917</v>
      </c>
      <c r="BN32" s="218">
        <v>223953327.18007416</v>
      </c>
      <c r="BO32" s="218">
        <v>224246538.69263315</v>
      </c>
      <c r="BP32" s="218">
        <v>224540134.09317532</v>
      </c>
    </row>
    <row r="33" spans="1:79">
      <c r="C33" s="51" t="str">
        <v>Enlaces dedicados locales</v>
      </c>
      <c r="G33" s="51" t="str">
        <v>Mbps</v>
      </c>
      <c r="I33" s="108"/>
      <c r="O33" s="303">
        <v>0</v>
      </c>
      <c r="P33" s="303">
        <v>0</v>
      </c>
      <c r="Q33" s="303">
        <v>0</v>
      </c>
      <c r="R33" s="303">
        <v>0</v>
      </c>
      <c r="S33" s="10">
        <v>0</v>
      </c>
      <c r="T33" s="294">
        <v>0</v>
      </c>
      <c r="U33" s="294">
        <v>2293298.1522528003</v>
      </c>
      <c r="V33" s="294">
        <v>2500449.5052767997</v>
      </c>
      <c r="W33" s="294">
        <v>2971157.7902159998</v>
      </c>
      <c r="X33" s="294">
        <v>4148454.4683119995</v>
      </c>
      <c r="Y33" s="294">
        <v>3974503.4461440006</v>
      </c>
      <c r="Z33" s="294">
        <v>4762072.7079230007</v>
      </c>
      <c r="AA33" s="294">
        <v>5573015.1564682405</v>
      </c>
      <c r="AB33" s="294">
        <v>6703506.4228277234</v>
      </c>
      <c r="AC33" s="294">
        <v>7940096.5802519787</v>
      </c>
      <c r="AD33" s="294">
        <v>8982173.0980912</v>
      </c>
      <c r="AE33" s="294">
        <v>9652889.1920263637</v>
      </c>
      <c r="AF33" s="294">
        <v>9983278.8019388579</v>
      </c>
      <c r="AG33" s="294">
        <v>10108768.37643864</v>
      </c>
      <c r="AH33" s="294">
        <v>10149185.803287558</v>
      </c>
      <c r="AI33" s="294">
        <v>10156084.441272002</v>
      </c>
      <c r="AJ33" s="294">
        <v>10156084.441272002</v>
      </c>
      <c r="AK33" s="294">
        <v>10156084.441272002</v>
      </c>
      <c r="AL33" s="294">
        <v>10156084.441272002</v>
      </c>
      <c r="AM33" s="294">
        <v>10156084.441272002</v>
      </c>
      <c r="AN33" s="294">
        <v>10156084.441272002</v>
      </c>
      <c r="AO33" s="294">
        <v>10156084.441272002</v>
      </c>
      <c r="AP33" s="294">
        <v>10156084.441272002</v>
      </c>
      <c r="AQ33" s="294">
        <v>10156084.441272002</v>
      </c>
      <c r="AR33" s="294">
        <v>10156084.441272002</v>
      </c>
      <c r="AS33" s="294">
        <v>10156084.441272002</v>
      </c>
      <c r="AT33" s="294">
        <v>10156084.441272002</v>
      </c>
      <c r="AU33" s="294">
        <v>10156084.441272002</v>
      </c>
      <c r="AV33" s="294">
        <v>10156084.441272002</v>
      </c>
      <c r="AW33" s="294">
        <v>10156084.441272002</v>
      </c>
      <c r="AX33" s="294">
        <v>10156084.441272002</v>
      </c>
      <c r="AY33" s="294">
        <v>10156084.441272002</v>
      </c>
      <c r="AZ33" s="294">
        <v>10156084.441272002</v>
      </c>
      <c r="BA33" s="294">
        <v>10156084.441272002</v>
      </c>
      <c r="BB33" s="294">
        <v>10156084.441272002</v>
      </c>
      <c r="BC33" s="294">
        <v>10156084.441272002</v>
      </c>
      <c r="BD33" s="294">
        <v>10156084.441272002</v>
      </c>
      <c r="BE33" s="294">
        <v>10156084.441272002</v>
      </c>
      <c r="BF33" s="294">
        <v>10156084.441272002</v>
      </c>
      <c r="BG33" s="294">
        <v>10156084.441272002</v>
      </c>
      <c r="BH33" s="294">
        <v>10156084.441272002</v>
      </c>
      <c r="BI33" s="294">
        <v>10156084.441272002</v>
      </c>
      <c r="BJ33" s="294">
        <v>10156084.441272002</v>
      </c>
      <c r="BK33" s="294">
        <v>10156084.441272002</v>
      </c>
      <c r="BL33" s="294">
        <v>10156084.441272002</v>
      </c>
      <c r="BM33" s="294">
        <v>10156084.441272002</v>
      </c>
      <c r="BN33" s="218">
        <v>10156084.441272002</v>
      </c>
      <c r="BO33" s="218">
        <v>10156084.441272002</v>
      </c>
      <c r="BP33" s="218">
        <v>10156084.441272002</v>
      </c>
    </row>
    <row r="34" spans="1:79">
      <c r="C34" s="51" t="str">
        <v>Enlaces dedicados larga distancia</v>
      </c>
      <c r="G34" s="51" t="str">
        <v>Mbps</v>
      </c>
      <c r="I34" s="108"/>
      <c r="O34" s="303">
        <v>0</v>
      </c>
      <c r="P34" s="303">
        <v>0</v>
      </c>
      <c r="Q34" s="303">
        <v>0</v>
      </c>
      <c r="R34" s="303">
        <v>755791.90811999992</v>
      </c>
      <c r="S34" s="10">
        <v>932495.33339999989</v>
      </c>
      <c r="T34" s="294">
        <v>1153374.6149999998</v>
      </c>
      <c r="U34" s="294">
        <v>1429473.7169999997</v>
      </c>
      <c r="V34" s="294">
        <v>1818853.2023999998</v>
      </c>
      <c r="W34" s="294">
        <v>2142847.8353999997</v>
      </c>
      <c r="X34" s="294">
        <v>2420013.8081999999</v>
      </c>
      <c r="Y34" s="294">
        <v>2988859.9920000001</v>
      </c>
      <c r="Z34" s="294">
        <v>3202403.8472668445</v>
      </c>
      <c r="AA34" s="294">
        <v>3382047.4575866954</v>
      </c>
      <c r="AB34" s="294">
        <v>3628414.4452397171</v>
      </c>
      <c r="AC34" s="294">
        <v>3916929.9959999998</v>
      </c>
      <c r="AD34" s="294">
        <v>4205445.5467602825</v>
      </c>
      <c r="AE34" s="294">
        <v>4451812.5344133042</v>
      </c>
      <c r="AF34" s="294">
        <v>4631456.1447331561</v>
      </c>
      <c r="AG34" s="294">
        <v>4743312.4428040609</v>
      </c>
      <c r="AH34" s="294">
        <v>4845000</v>
      </c>
      <c r="AI34" s="294">
        <v>4845000</v>
      </c>
      <c r="AJ34" s="294">
        <v>4845000</v>
      </c>
      <c r="AK34" s="294">
        <v>4845000</v>
      </c>
      <c r="AL34" s="294">
        <v>4845000</v>
      </c>
      <c r="AM34" s="294">
        <v>4845000</v>
      </c>
      <c r="AN34" s="294">
        <v>4845000</v>
      </c>
      <c r="AO34" s="294">
        <v>4845000</v>
      </c>
      <c r="AP34" s="294">
        <v>4845000</v>
      </c>
      <c r="AQ34" s="294">
        <v>4845000</v>
      </c>
      <c r="AR34" s="294">
        <v>4845000</v>
      </c>
      <c r="AS34" s="294">
        <v>4845000</v>
      </c>
      <c r="AT34" s="294">
        <v>4845000</v>
      </c>
      <c r="AU34" s="294">
        <v>4845000</v>
      </c>
      <c r="AV34" s="294">
        <v>4845000</v>
      </c>
      <c r="AW34" s="294">
        <v>4845000</v>
      </c>
      <c r="AX34" s="294">
        <v>4845000</v>
      </c>
      <c r="AY34" s="294">
        <v>4845000</v>
      </c>
      <c r="AZ34" s="294">
        <v>4845000</v>
      </c>
      <c r="BA34" s="294">
        <v>4845000</v>
      </c>
      <c r="BB34" s="294">
        <v>4845000</v>
      </c>
      <c r="BC34" s="294">
        <v>4845000</v>
      </c>
      <c r="BD34" s="294">
        <v>4845000</v>
      </c>
      <c r="BE34" s="294">
        <v>4845000</v>
      </c>
      <c r="BF34" s="294">
        <v>4845000</v>
      </c>
      <c r="BG34" s="294">
        <v>4845000</v>
      </c>
      <c r="BH34" s="294">
        <v>4845000</v>
      </c>
      <c r="BI34" s="294">
        <v>4845000</v>
      </c>
      <c r="BJ34" s="294">
        <v>4845000</v>
      </c>
      <c r="BK34" s="294">
        <v>4845000</v>
      </c>
      <c r="BL34" s="294">
        <v>4845000</v>
      </c>
      <c r="BM34" s="294">
        <v>4845000</v>
      </c>
      <c r="BN34" s="218">
        <v>4845000</v>
      </c>
      <c r="BO34" s="218">
        <v>4845000</v>
      </c>
      <c r="BP34" s="218">
        <v>4845000</v>
      </c>
    </row>
    <row r="35" spans="1:79">
      <c r="C35" s="51" t="str">
        <v>xDSL propio (líneas)</v>
      </c>
      <c r="G35" s="51" t="str">
        <v># lineas</v>
      </c>
      <c r="I35" s="108"/>
      <c r="O35" s="303">
        <v>3793823.5</v>
      </c>
      <c r="P35" s="303">
        <v>5976887</v>
      </c>
      <c r="Q35" s="303">
        <v>8456894</v>
      </c>
      <c r="R35" s="303">
        <v>10360328</v>
      </c>
      <c r="S35" s="10">
        <v>11774347</v>
      </c>
      <c r="T35" s="294">
        <v>12684492.75</v>
      </c>
      <c r="U35" s="294">
        <v>13328531.083333332</v>
      </c>
      <c r="V35" s="294">
        <v>13831042.25</v>
      </c>
      <c r="W35" s="294">
        <v>14333553.416666668</v>
      </c>
      <c r="X35" s="294">
        <v>14991531.121717881</v>
      </c>
      <c r="Y35" s="294">
        <v>15784257.965523584</v>
      </c>
      <c r="Z35" s="294">
        <v>16537434.170033745</v>
      </c>
      <c r="AA35" s="294">
        <v>17255150.855581511</v>
      </c>
      <c r="AB35" s="294">
        <v>17940601.173713051</v>
      </c>
      <c r="AC35" s="294">
        <v>18594372.989065547</v>
      </c>
      <c r="AD35" s="294">
        <v>19216468.240505118</v>
      </c>
      <c r="AE35" s="294">
        <v>19809093.456087068</v>
      </c>
      <c r="AF35" s="294">
        <v>20376296.705720805</v>
      </c>
      <c r="AG35" s="294">
        <v>20920813.86027737</v>
      </c>
      <c r="AH35" s="294">
        <v>21332270.482879847</v>
      </c>
      <c r="AI35" s="294">
        <v>21616149.698392875</v>
      </c>
      <c r="AJ35" s="294">
        <v>21889601.713005356</v>
      </c>
      <c r="AK35" s="294">
        <v>22154630.120828941</v>
      </c>
      <c r="AL35" s="294">
        <v>22415164.505052663</v>
      </c>
      <c r="AM35" s="294">
        <v>22672628.704531841</v>
      </c>
      <c r="AN35" s="294">
        <v>22922501.747428901</v>
      </c>
      <c r="AO35" s="294">
        <v>23162009.732356109</v>
      </c>
      <c r="AP35" s="294">
        <v>23392312.906116765</v>
      </c>
      <c r="AQ35" s="294">
        <v>23614311.752173528</v>
      </c>
      <c r="AR35" s="294">
        <v>23827546.825161971</v>
      </c>
      <c r="AS35" s="294">
        <v>24030987.465432853</v>
      </c>
      <c r="AT35" s="294">
        <v>24224466.829525307</v>
      </c>
      <c r="AU35" s="294">
        <v>24408652.291282788</v>
      </c>
      <c r="AV35" s="294">
        <v>24584019.052689601</v>
      </c>
      <c r="AW35" s="294">
        <v>24749976.461387817</v>
      </c>
      <c r="AX35" s="294">
        <v>24905523.014837865</v>
      </c>
      <c r="AY35" s="294">
        <v>25050409.846800677</v>
      </c>
      <c r="AZ35" s="294">
        <v>25185155.158634409</v>
      </c>
      <c r="BA35" s="294">
        <v>25310216.186831534</v>
      </c>
      <c r="BB35" s="294">
        <v>25425219.484775335</v>
      </c>
      <c r="BC35" s="294">
        <v>25529427.878268905</v>
      </c>
      <c r="BD35" s="294">
        <v>25622702.208379753</v>
      </c>
      <c r="BE35" s="294">
        <v>25705555.080657095</v>
      </c>
      <c r="BF35" s="294">
        <v>25762718.919479635</v>
      </c>
      <c r="BG35" s="294">
        <v>25799248.617136963</v>
      </c>
      <c r="BH35" s="294">
        <v>25835830.111299738</v>
      </c>
      <c r="BI35" s="294">
        <v>25872463.475411721</v>
      </c>
      <c r="BJ35" s="294">
        <v>25909148.783020787</v>
      </c>
      <c r="BK35" s="294">
        <v>25982727.688210372</v>
      </c>
      <c r="BL35" s="294">
        <v>25964267.783658639</v>
      </c>
      <c r="BM35" s="294">
        <v>26001083.263227984</v>
      </c>
      <c r="BN35" s="218">
        <v>26037950.944521151</v>
      </c>
      <c r="BO35" s="218">
        <v>26074870.901556451</v>
      </c>
      <c r="BP35" s="218">
        <v>26111843.208457161</v>
      </c>
    </row>
    <row r="36" spans="1:79">
      <c r="C36" s="51" t="str">
        <v>xDSL propio (contendido)</v>
      </c>
      <c r="G36" s="51" t="str">
        <v>Mbps</v>
      </c>
      <c r="I36" s="108"/>
      <c r="O36" s="303">
        <v>241111.86727272728</v>
      </c>
      <c r="P36" s="303">
        <v>438083.09636363637</v>
      </c>
      <c r="Q36" s="303">
        <v>866922.58909090911</v>
      </c>
      <c r="R36" s="303">
        <v>1281897.3890909092</v>
      </c>
      <c r="S36" s="10">
        <v>1739715.7090909092</v>
      </c>
      <c r="T36" s="294">
        <v>2134287.8272727276</v>
      </c>
      <c r="U36" s="294">
        <v>2520347.6418181821</v>
      </c>
      <c r="V36" s="294">
        <v>2876445.7212121217</v>
      </c>
      <c r="W36" s="294">
        <v>3251730.5906060608</v>
      </c>
      <c r="X36" s="294">
        <v>3646202.25</v>
      </c>
      <c r="Y36" s="294">
        <v>3926554.5770761194</v>
      </c>
      <c r="Z36" s="294">
        <v>4205885.3250477267</v>
      </c>
      <c r="AA36" s="294">
        <v>4484825.6888079057</v>
      </c>
      <c r="AB36" s="294">
        <v>4764242.9032824086</v>
      </c>
      <c r="AC36" s="294">
        <v>5044408.9155339273</v>
      </c>
      <c r="AD36" s="294">
        <v>5324844.9411870101</v>
      </c>
      <c r="AE36" s="294">
        <v>5605498.9853421533</v>
      </c>
      <c r="AF36" s="294">
        <v>5887146.1234385055</v>
      </c>
      <c r="AG36" s="294">
        <v>6170891.3386178315</v>
      </c>
      <c r="AH36" s="294">
        <v>6456868.5133233592</v>
      </c>
      <c r="AI36" s="294">
        <v>6545090.8289013403</v>
      </c>
      <c r="AJ36" s="294">
        <v>6629892.1031547971</v>
      </c>
      <c r="AK36" s="294">
        <v>6711759.0688758083</v>
      </c>
      <c r="AL36" s="294">
        <v>6791426.1782933213</v>
      </c>
      <c r="AM36" s="294">
        <v>6870554.0491685495</v>
      </c>
      <c r="AN36" s="294">
        <v>6948349.8895500917</v>
      </c>
      <c r="AO36" s="294">
        <v>7022850.9716678616</v>
      </c>
      <c r="AP36" s="294">
        <v>7094329.3381353179</v>
      </c>
      <c r="AQ36" s="294">
        <v>7163220.1135285245</v>
      </c>
      <c r="AR36" s="294">
        <v>7229637.0154295526</v>
      </c>
      <c r="AS36" s="294">
        <v>7293186.2955885669</v>
      </c>
      <c r="AT36" s="294">
        <v>7353633.5180747351</v>
      </c>
      <c r="AU36" s="294">
        <v>7411111.4281949857</v>
      </c>
      <c r="AV36" s="294">
        <v>7465894.0431380002</v>
      </c>
      <c r="AW36" s="294">
        <v>7517996.9799987124</v>
      </c>
      <c r="AX36" s="294">
        <v>7567044.6207179585</v>
      </c>
      <c r="AY36" s="294">
        <v>7612802.170351225</v>
      </c>
      <c r="AZ36" s="294">
        <v>7655352.7405646527</v>
      </c>
      <c r="BA36" s="294">
        <v>7694929.0619741101</v>
      </c>
      <c r="BB36" s="294">
        <v>7731577.0883302046</v>
      </c>
      <c r="BC36" s="294">
        <v>7765023.2512113526</v>
      </c>
      <c r="BD36" s="294">
        <v>7795091.8134228447</v>
      </c>
      <c r="BE36" s="294">
        <v>7821873.6951782871</v>
      </c>
      <c r="BF36" s="294">
        <v>7845590.4079161547</v>
      </c>
      <c r="BG36" s="294">
        <v>7856714.8954533655</v>
      </c>
      <c r="BH36" s="294">
        <v>7867855.1567203449</v>
      </c>
      <c r="BI36" s="294">
        <v>7879011.2140831137</v>
      </c>
      <c r="BJ36" s="294">
        <v>7890183.0899394127</v>
      </c>
      <c r="BK36" s="294">
        <v>7901370.8067187369</v>
      </c>
      <c r="BL36" s="294">
        <v>7912574.3868823824</v>
      </c>
      <c r="BM36" s="294">
        <v>7923793.8529234985</v>
      </c>
      <c r="BN36" s="218">
        <v>7935029.2273671264</v>
      </c>
      <c r="BO36" s="218">
        <v>7946280.5327702453</v>
      </c>
      <c r="BP36" s="218">
        <v>7957547.7917218208</v>
      </c>
    </row>
    <row r="37" spans="1:79">
      <c r="C37" s="51" t="str">
        <v>xDSL ajeno (líneas)</v>
      </c>
      <c r="G37" s="51" t="str">
        <v># lineas</v>
      </c>
      <c r="I37" s="108"/>
      <c r="O37" s="303">
        <v>0</v>
      </c>
      <c r="P37" s="303">
        <v>0</v>
      </c>
      <c r="Q37" s="303">
        <v>0</v>
      </c>
      <c r="R37" s="303">
        <v>0</v>
      </c>
      <c r="S37" s="10">
        <v>0</v>
      </c>
      <c r="T37" s="294">
        <v>0</v>
      </c>
      <c r="U37" s="294">
        <v>0</v>
      </c>
      <c r="V37" s="294">
        <v>0</v>
      </c>
      <c r="W37" s="294">
        <v>0</v>
      </c>
      <c r="X37" s="294">
        <v>0</v>
      </c>
      <c r="Y37" s="294">
        <v>0</v>
      </c>
      <c r="Z37" s="294">
        <v>0</v>
      </c>
      <c r="AA37" s="294">
        <v>0</v>
      </c>
      <c r="AB37" s="294">
        <v>0</v>
      </c>
      <c r="AC37" s="294">
        <v>0</v>
      </c>
      <c r="AD37" s="294">
        <v>0</v>
      </c>
      <c r="AE37" s="294">
        <v>0</v>
      </c>
      <c r="AF37" s="294">
        <v>0</v>
      </c>
      <c r="AG37" s="294">
        <v>0</v>
      </c>
      <c r="AH37" s="294">
        <v>0</v>
      </c>
      <c r="AI37" s="294">
        <v>0</v>
      </c>
      <c r="AJ37" s="294">
        <v>0</v>
      </c>
      <c r="AK37" s="294">
        <v>0</v>
      </c>
      <c r="AL37" s="294">
        <v>0</v>
      </c>
      <c r="AM37" s="294">
        <v>0</v>
      </c>
      <c r="AN37" s="294">
        <v>0</v>
      </c>
      <c r="AO37" s="294">
        <v>0</v>
      </c>
      <c r="AP37" s="294">
        <v>0</v>
      </c>
      <c r="AQ37" s="294">
        <v>0</v>
      </c>
      <c r="AR37" s="294">
        <v>0</v>
      </c>
      <c r="AS37" s="294">
        <v>0</v>
      </c>
      <c r="AT37" s="294">
        <v>0</v>
      </c>
      <c r="AU37" s="294">
        <v>0</v>
      </c>
      <c r="AV37" s="294">
        <v>0</v>
      </c>
      <c r="AW37" s="294">
        <v>0</v>
      </c>
      <c r="AX37" s="294">
        <v>0</v>
      </c>
      <c r="AY37" s="294">
        <v>0</v>
      </c>
      <c r="AZ37" s="294">
        <v>0</v>
      </c>
      <c r="BA37" s="294">
        <v>0</v>
      </c>
      <c r="BB37" s="294">
        <v>0</v>
      </c>
      <c r="BC37" s="294">
        <v>0</v>
      </c>
      <c r="BD37" s="294">
        <v>0</v>
      </c>
      <c r="BE37" s="294">
        <v>0</v>
      </c>
      <c r="BF37" s="294">
        <v>0</v>
      </c>
      <c r="BG37" s="294">
        <v>0</v>
      </c>
      <c r="BH37" s="294">
        <v>0</v>
      </c>
      <c r="BI37" s="294">
        <v>0</v>
      </c>
      <c r="BJ37" s="294">
        <v>0</v>
      </c>
      <c r="BK37" s="294">
        <v>0</v>
      </c>
      <c r="BL37" s="294">
        <v>0</v>
      </c>
      <c r="BM37" s="294">
        <v>0</v>
      </c>
      <c r="BN37" s="218">
        <v>0</v>
      </c>
      <c r="BO37" s="218">
        <v>0</v>
      </c>
      <c r="BP37" s="218">
        <v>0</v>
      </c>
    </row>
    <row r="38" spans="1:79">
      <c r="C38" s="51" t="str">
        <v>xDSL ajeno (bitstream)</v>
      </c>
      <c r="G38" s="51" t="str">
        <v>Mbps</v>
      </c>
      <c r="I38" s="108"/>
      <c r="O38" s="303">
        <v>0</v>
      </c>
      <c r="P38" s="303">
        <v>0</v>
      </c>
      <c r="Q38" s="303">
        <v>0</v>
      </c>
      <c r="R38" s="303">
        <v>0</v>
      </c>
      <c r="S38" s="10">
        <v>0</v>
      </c>
      <c r="T38" s="294">
        <v>0</v>
      </c>
      <c r="U38" s="294">
        <v>0</v>
      </c>
      <c r="V38" s="294">
        <v>0</v>
      </c>
      <c r="W38" s="294">
        <v>0</v>
      </c>
      <c r="X38" s="294">
        <v>0</v>
      </c>
      <c r="Y38" s="294">
        <v>0</v>
      </c>
      <c r="Z38" s="294">
        <v>0</v>
      </c>
      <c r="AA38" s="294">
        <v>0</v>
      </c>
      <c r="AB38" s="294">
        <v>0</v>
      </c>
      <c r="AC38" s="294">
        <v>0</v>
      </c>
      <c r="AD38" s="294">
        <v>0</v>
      </c>
      <c r="AE38" s="294">
        <v>0</v>
      </c>
      <c r="AF38" s="294">
        <v>0</v>
      </c>
      <c r="AG38" s="294">
        <v>0</v>
      </c>
      <c r="AH38" s="294">
        <v>0</v>
      </c>
      <c r="AI38" s="294">
        <v>0</v>
      </c>
      <c r="AJ38" s="294">
        <v>0</v>
      </c>
      <c r="AK38" s="294">
        <v>0</v>
      </c>
      <c r="AL38" s="294">
        <v>0</v>
      </c>
      <c r="AM38" s="294">
        <v>0</v>
      </c>
      <c r="AN38" s="294">
        <v>0</v>
      </c>
      <c r="AO38" s="294">
        <v>0</v>
      </c>
      <c r="AP38" s="294">
        <v>0</v>
      </c>
      <c r="AQ38" s="294">
        <v>0</v>
      </c>
      <c r="AR38" s="294">
        <v>0</v>
      </c>
      <c r="AS38" s="294">
        <v>0</v>
      </c>
      <c r="AT38" s="294">
        <v>0</v>
      </c>
      <c r="AU38" s="294">
        <v>0</v>
      </c>
      <c r="AV38" s="294">
        <v>0</v>
      </c>
      <c r="AW38" s="294">
        <v>0</v>
      </c>
      <c r="AX38" s="294">
        <v>0</v>
      </c>
      <c r="AY38" s="294">
        <v>0</v>
      </c>
      <c r="AZ38" s="294">
        <v>0</v>
      </c>
      <c r="BA38" s="294">
        <v>0</v>
      </c>
      <c r="BB38" s="294">
        <v>0</v>
      </c>
      <c r="BC38" s="294">
        <v>0</v>
      </c>
      <c r="BD38" s="294">
        <v>0</v>
      </c>
      <c r="BE38" s="294">
        <v>0</v>
      </c>
      <c r="BF38" s="294">
        <v>0</v>
      </c>
      <c r="BG38" s="294">
        <v>0</v>
      </c>
      <c r="BH38" s="294">
        <v>0</v>
      </c>
      <c r="BI38" s="294">
        <v>0</v>
      </c>
      <c r="BJ38" s="294">
        <v>0</v>
      </c>
      <c r="BK38" s="294">
        <v>0</v>
      </c>
      <c r="BL38" s="294">
        <v>0</v>
      </c>
      <c r="BM38" s="294">
        <v>0</v>
      </c>
      <c r="BN38" s="218">
        <v>0</v>
      </c>
      <c r="BO38" s="218">
        <v>0</v>
      </c>
      <c r="BP38" s="218">
        <v>0</v>
      </c>
    </row>
    <row r="39" spans="1:79">
      <c r="C39" s="51" t="str">
        <v>Fixed Service27</v>
      </c>
      <c r="G39" s="51" t="str">
        <v>Fixed Unit27</v>
      </c>
      <c r="I39" s="108"/>
      <c r="O39" s="303">
        <v>0</v>
      </c>
      <c r="P39" s="303">
        <v>0</v>
      </c>
      <c r="Q39" s="303">
        <v>0</v>
      </c>
      <c r="R39" s="303">
        <v>0</v>
      </c>
      <c r="S39" s="10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0</v>
      </c>
      <c r="Y39" s="294">
        <v>0</v>
      </c>
      <c r="Z39" s="294">
        <v>0</v>
      </c>
      <c r="AA39" s="294">
        <v>0</v>
      </c>
      <c r="AB39" s="294">
        <v>0</v>
      </c>
      <c r="AC39" s="294">
        <v>0</v>
      </c>
      <c r="AD39" s="294">
        <v>0</v>
      </c>
      <c r="AE39" s="294">
        <v>0</v>
      </c>
      <c r="AF39" s="294">
        <v>0</v>
      </c>
      <c r="AG39" s="294">
        <v>0</v>
      </c>
      <c r="AH39" s="294">
        <v>0</v>
      </c>
      <c r="AI39" s="294">
        <v>0</v>
      </c>
      <c r="AJ39" s="294">
        <v>0</v>
      </c>
      <c r="AK39" s="294">
        <v>0</v>
      </c>
      <c r="AL39" s="294">
        <v>0</v>
      </c>
      <c r="AM39" s="294">
        <v>0</v>
      </c>
      <c r="AN39" s="294">
        <v>0</v>
      </c>
      <c r="AO39" s="294">
        <v>0</v>
      </c>
      <c r="AP39" s="294">
        <v>0</v>
      </c>
      <c r="AQ39" s="294">
        <v>0</v>
      </c>
      <c r="AR39" s="294">
        <v>0</v>
      </c>
      <c r="AS39" s="294">
        <v>0</v>
      </c>
      <c r="AT39" s="294">
        <v>0</v>
      </c>
      <c r="AU39" s="294">
        <v>0</v>
      </c>
      <c r="AV39" s="294">
        <v>0</v>
      </c>
      <c r="AW39" s="294">
        <v>0</v>
      </c>
      <c r="AX39" s="294">
        <v>0</v>
      </c>
      <c r="AY39" s="294">
        <v>0</v>
      </c>
      <c r="AZ39" s="294">
        <v>0</v>
      </c>
      <c r="BA39" s="294">
        <v>0</v>
      </c>
      <c r="BB39" s="294">
        <v>0</v>
      </c>
      <c r="BC39" s="294">
        <v>0</v>
      </c>
      <c r="BD39" s="294">
        <v>0</v>
      </c>
      <c r="BE39" s="294">
        <v>0</v>
      </c>
      <c r="BF39" s="294">
        <v>0</v>
      </c>
      <c r="BG39" s="294">
        <v>0</v>
      </c>
      <c r="BH39" s="294">
        <v>0</v>
      </c>
      <c r="BI39" s="294">
        <v>0</v>
      </c>
      <c r="BJ39" s="294">
        <v>0</v>
      </c>
      <c r="BK39" s="294">
        <v>0</v>
      </c>
      <c r="BL39" s="294">
        <v>0</v>
      </c>
      <c r="BM39" s="294">
        <v>0</v>
      </c>
      <c r="BN39" s="218">
        <v>0</v>
      </c>
      <c r="BO39" s="218">
        <v>0</v>
      </c>
      <c r="BP39" s="218">
        <v>0</v>
      </c>
    </row>
    <row r="40" spans="1:79">
      <c r="C40" s="51" t="str">
        <v>Fixed Service28</v>
      </c>
      <c r="G40" s="51" t="str">
        <v>Fixed Unit28</v>
      </c>
      <c r="I40" s="108"/>
      <c r="O40" s="303">
        <v>0</v>
      </c>
      <c r="P40" s="303">
        <v>0</v>
      </c>
      <c r="Q40" s="303">
        <v>0</v>
      </c>
      <c r="R40" s="303">
        <v>0</v>
      </c>
      <c r="S40" s="10">
        <v>0</v>
      </c>
      <c r="T40" s="294">
        <v>0</v>
      </c>
      <c r="U40" s="294">
        <v>0</v>
      </c>
      <c r="V40" s="294">
        <v>0</v>
      </c>
      <c r="W40" s="294">
        <v>0</v>
      </c>
      <c r="X40" s="294">
        <v>0</v>
      </c>
      <c r="Y40" s="294">
        <v>0</v>
      </c>
      <c r="Z40" s="294">
        <v>0</v>
      </c>
      <c r="AA40" s="294">
        <v>0</v>
      </c>
      <c r="AB40" s="294">
        <v>0</v>
      </c>
      <c r="AC40" s="294">
        <v>0</v>
      </c>
      <c r="AD40" s="294">
        <v>0</v>
      </c>
      <c r="AE40" s="294">
        <v>0</v>
      </c>
      <c r="AF40" s="294">
        <v>0</v>
      </c>
      <c r="AG40" s="294">
        <v>0</v>
      </c>
      <c r="AH40" s="294">
        <v>0</v>
      </c>
      <c r="AI40" s="294">
        <v>0</v>
      </c>
      <c r="AJ40" s="294">
        <v>0</v>
      </c>
      <c r="AK40" s="294">
        <v>0</v>
      </c>
      <c r="AL40" s="294">
        <v>0</v>
      </c>
      <c r="AM40" s="294">
        <v>0</v>
      </c>
      <c r="AN40" s="294">
        <v>0</v>
      </c>
      <c r="AO40" s="294">
        <v>0</v>
      </c>
      <c r="AP40" s="294">
        <v>0</v>
      </c>
      <c r="AQ40" s="294">
        <v>0</v>
      </c>
      <c r="AR40" s="294">
        <v>0</v>
      </c>
      <c r="AS40" s="294">
        <v>0</v>
      </c>
      <c r="AT40" s="294">
        <v>0</v>
      </c>
      <c r="AU40" s="294">
        <v>0</v>
      </c>
      <c r="AV40" s="294">
        <v>0</v>
      </c>
      <c r="AW40" s="294">
        <v>0</v>
      </c>
      <c r="AX40" s="294">
        <v>0</v>
      </c>
      <c r="AY40" s="294">
        <v>0</v>
      </c>
      <c r="AZ40" s="294">
        <v>0</v>
      </c>
      <c r="BA40" s="294">
        <v>0</v>
      </c>
      <c r="BB40" s="294">
        <v>0</v>
      </c>
      <c r="BC40" s="294">
        <v>0</v>
      </c>
      <c r="BD40" s="294">
        <v>0</v>
      </c>
      <c r="BE40" s="294">
        <v>0</v>
      </c>
      <c r="BF40" s="294">
        <v>0</v>
      </c>
      <c r="BG40" s="294">
        <v>0</v>
      </c>
      <c r="BH40" s="294">
        <v>0</v>
      </c>
      <c r="BI40" s="294">
        <v>0</v>
      </c>
      <c r="BJ40" s="294">
        <v>0</v>
      </c>
      <c r="BK40" s="294">
        <v>0</v>
      </c>
      <c r="BL40" s="294">
        <v>0</v>
      </c>
      <c r="BM40" s="294">
        <v>0</v>
      </c>
      <c r="BN40" s="218">
        <v>0</v>
      </c>
      <c r="BO40" s="218">
        <v>0</v>
      </c>
      <c r="BP40" s="218">
        <v>0</v>
      </c>
    </row>
    <row r="41" spans="1:79">
      <c r="C41" s="51" t="str">
        <v>Fixed Service29</v>
      </c>
      <c r="G41" s="51" t="str">
        <v>Fixed Unit29</v>
      </c>
      <c r="I41" s="108"/>
      <c r="O41" s="303">
        <v>0</v>
      </c>
      <c r="P41" s="303">
        <v>0</v>
      </c>
      <c r="Q41" s="303">
        <v>0</v>
      </c>
      <c r="R41" s="303">
        <v>0</v>
      </c>
      <c r="S41" s="10">
        <v>0</v>
      </c>
      <c r="T41" s="294">
        <v>0</v>
      </c>
      <c r="U41" s="294">
        <v>0</v>
      </c>
      <c r="V41" s="294">
        <v>0</v>
      </c>
      <c r="W41" s="294">
        <v>0</v>
      </c>
      <c r="X41" s="294">
        <v>0</v>
      </c>
      <c r="Y41" s="294">
        <v>0</v>
      </c>
      <c r="Z41" s="294">
        <v>0</v>
      </c>
      <c r="AA41" s="294">
        <v>0</v>
      </c>
      <c r="AB41" s="294">
        <v>0</v>
      </c>
      <c r="AC41" s="294">
        <v>0</v>
      </c>
      <c r="AD41" s="294">
        <v>0</v>
      </c>
      <c r="AE41" s="294">
        <v>0</v>
      </c>
      <c r="AF41" s="294">
        <v>0</v>
      </c>
      <c r="AG41" s="294">
        <v>0</v>
      </c>
      <c r="AH41" s="294">
        <v>0</v>
      </c>
      <c r="AI41" s="294">
        <v>0</v>
      </c>
      <c r="AJ41" s="294">
        <v>0</v>
      </c>
      <c r="AK41" s="294">
        <v>0</v>
      </c>
      <c r="AL41" s="294">
        <v>0</v>
      </c>
      <c r="AM41" s="294">
        <v>0</v>
      </c>
      <c r="AN41" s="294">
        <v>0</v>
      </c>
      <c r="AO41" s="294">
        <v>0</v>
      </c>
      <c r="AP41" s="294">
        <v>0</v>
      </c>
      <c r="AQ41" s="294">
        <v>0</v>
      </c>
      <c r="AR41" s="294">
        <v>0</v>
      </c>
      <c r="AS41" s="294">
        <v>0</v>
      </c>
      <c r="AT41" s="294">
        <v>0</v>
      </c>
      <c r="AU41" s="294">
        <v>0</v>
      </c>
      <c r="AV41" s="294">
        <v>0</v>
      </c>
      <c r="AW41" s="294">
        <v>0</v>
      </c>
      <c r="AX41" s="294">
        <v>0</v>
      </c>
      <c r="AY41" s="294">
        <v>0</v>
      </c>
      <c r="AZ41" s="294">
        <v>0</v>
      </c>
      <c r="BA41" s="294">
        <v>0</v>
      </c>
      <c r="BB41" s="294">
        <v>0</v>
      </c>
      <c r="BC41" s="294">
        <v>0</v>
      </c>
      <c r="BD41" s="294">
        <v>0</v>
      </c>
      <c r="BE41" s="294">
        <v>0</v>
      </c>
      <c r="BF41" s="294">
        <v>0</v>
      </c>
      <c r="BG41" s="294">
        <v>0</v>
      </c>
      <c r="BH41" s="294">
        <v>0</v>
      </c>
      <c r="BI41" s="294">
        <v>0</v>
      </c>
      <c r="BJ41" s="294">
        <v>0</v>
      </c>
      <c r="BK41" s="294">
        <v>0</v>
      </c>
      <c r="BL41" s="294">
        <v>0</v>
      </c>
      <c r="BM41" s="294">
        <v>0</v>
      </c>
      <c r="BN41" s="218">
        <v>0</v>
      </c>
      <c r="BO41" s="218">
        <v>0</v>
      </c>
      <c r="BP41" s="218">
        <v>0</v>
      </c>
    </row>
    <row r="42" spans="1:79">
      <c r="C42" s="51" t="str">
        <v>Televisión</v>
      </c>
      <c r="G42" s="51" t="str">
        <v>#</v>
      </c>
      <c r="I42" s="108"/>
      <c r="O42" s="303">
        <v>3972572</v>
      </c>
      <c r="P42" s="303">
        <v>4274019</v>
      </c>
      <c r="Q42" s="303">
        <v>4740979</v>
      </c>
      <c r="R42" s="303">
        <v>5029431</v>
      </c>
      <c r="S42" s="10">
        <v>5330654</v>
      </c>
      <c r="T42" s="294">
        <v>5612180</v>
      </c>
      <c r="U42" s="294">
        <v>5893509</v>
      </c>
      <c r="V42" s="294">
        <v>6715720</v>
      </c>
      <c r="W42" s="294">
        <v>6344338</v>
      </c>
      <c r="X42" s="294">
        <v>7255572</v>
      </c>
      <c r="Y42" s="294">
        <v>7652311.5195424864</v>
      </c>
      <c r="Z42" s="294">
        <v>8076864.5760833062</v>
      </c>
      <c r="AA42" s="294">
        <v>8483363.7129985131</v>
      </c>
      <c r="AB42" s="294">
        <v>8871954.1465262473</v>
      </c>
      <c r="AC42" s="294">
        <v>9242156.4795948304</v>
      </c>
      <c r="AD42" s="294">
        <v>9592581.612497367</v>
      </c>
      <c r="AE42" s="294">
        <v>9923038.9087285902</v>
      </c>
      <c r="AF42" s="294">
        <v>10235080.972785732</v>
      </c>
      <c r="AG42" s="294">
        <v>10530946.893615689</v>
      </c>
      <c r="AH42" s="294">
        <v>10811264.844788345</v>
      </c>
      <c r="AI42" s="294">
        <v>10958982.707861746</v>
      </c>
      <c r="AJ42" s="294">
        <v>11100972.44069243</v>
      </c>
      <c r="AK42" s="294">
        <v>11238049.019938661</v>
      </c>
      <c r="AL42" s="294">
        <v>11371442.199241323</v>
      </c>
      <c r="AM42" s="294">
        <v>11503932.487199193</v>
      </c>
      <c r="AN42" s="294">
        <v>11634192.447186334</v>
      </c>
      <c r="AO42" s="294">
        <v>11758935.723022994</v>
      </c>
      <c r="AP42" s="294">
        <v>11878617.817982482</v>
      </c>
      <c r="AQ42" s="294">
        <v>11993967.296851682</v>
      </c>
      <c r="AR42" s="294">
        <v>12105174.566310659</v>
      </c>
      <c r="AS42" s="294">
        <v>12211580.341351155</v>
      </c>
      <c r="AT42" s="294">
        <v>12312792.086654833</v>
      </c>
      <c r="AU42" s="294">
        <v>12409032.068583027</v>
      </c>
      <c r="AV42" s="294">
        <v>12500759.096602397</v>
      </c>
      <c r="AW42" s="294">
        <v>12587999.319696628</v>
      </c>
      <c r="AX42" s="294">
        <v>12670123.809723582</v>
      </c>
      <c r="AY42" s="294">
        <v>12746739.430238854</v>
      </c>
      <c r="AZ42" s="294">
        <v>12817985.341925751</v>
      </c>
      <c r="BA42" s="294">
        <v>12884251.224753816</v>
      </c>
      <c r="BB42" s="294">
        <v>12945614.022858961</v>
      </c>
      <c r="BC42" s="294">
        <v>13001615.678182108</v>
      </c>
      <c r="BD42" s="294">
        <v>13051961.939516012</v>
      </c>
      <c r="BE42" s="294">
        <v>13096805.042035824</v>
      </c>
      <c r="BF42" s="294">
        <v>13136515.880521657</v>
      </c>
      <c r="BG42" s="294">
        <v>13155142.522953534</v>
      </c>
      <c r="BH42" s="294">
        <v>13173795.576635661</v>
      </c>
      <c r="BI42" s="294">
        <v>13192475.0790173</v>
      </c>
      <c r="BJ42" s="294">
        <v>13211181.067600826</v>
      </c>
      <c r="BK42" s="294">
        <v>13229913.579941778</v>
      </c>
      <c r="BL42" s="294">
        <v>13248672.653648956</v>
      </c>
      <c r="BM42" s="294">
        <v>13267458.326384481</v>
      </c>
      <c r="BN42" s="218">
        <v>13286270.635863882</v>
      </c>
      <c r="BO42" s="218">
        <v>13305109.619856156</v>
      </c>
      <c r="BP42" s="218">
        <v>13323975.316183863</v>
      </c>
    </row>
    <row r="43" spans="1:79" ht="12">
      <c r="BQ43" s="19" t="s">
        <v>480</v>
      </c>
    </row>
    <row r="44" spans="1:79" s="85" customFormat="1" ht="18" customHeight="1">
      <c r="A44" s="83">
        <v>2</v>
      </c>
      <c r="B44" s="83" t="s">
        <v>343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</row>
    <row r="46" spans="1:79" ht="15.5">
      <c r="B46" s="17" t="s">
        <v>344</v>
      </c>
    </row>
    <row r="48" spans="1:79" ht="12">
      <c r="C48" s="56" t="s">
        <v>347</v>
      </c>
      <c r="I48" s="304">
        <f t="array" ref="I48:BP48">Fixed.operator.market.share</f>
        <v>0</v>
      </c>
      <c r="J48" s="304">
        <v>0</v>
      </c>
      <c r="K48" s="304">
        <v>0</v>
      </c>
      <c r="L48" s="304">
        <v>0</v>
      </c>
      <c r="M48" s="304">
        <v>0</v>
      </c>
      <c r="N48" s="305">
        <v>0</v>
      </c>
      <c r="O48" s="305">
        <v>0</v>
      </c>
      <c r="P48" s="305">
        <v>0</v>
      </c>
      <c r="Q48" s="305">
        <v>0</v>
      </c>
      <c r="R48" s="305">
        <v>0</v>
      </c>
      <c r="S48" s="300">
        <v>0</v>
      </c>
      <c r="T48" s="300">
        <v>0</v>
      </c>
      <c r="U48" s="300">
        <v>7.1599999999999997E-2</v>
      </c>
      <c r="V48" s="300">
        <v>0.14319999999999999</v>
      </c>
      <c r="W48" s="300">
        <v>0.21479999999999999</v>
      </c>
      <c r="X48" s="300">
        <v>0.28639999999999999</v>
      </c>
      <c r="Y48" s="300">
        <v>0.35799999999999998</v>
      </c>
      <c r="Z48" s="300">
        <v>0.35799999999999998</v>
      </c>
      <c r="AA48" s="300">
        <v>0.35799999999999998</v>
      </c>
      <c r="AB48" s="300">
        <v>0.35799999999999998</v>
      </c>
      <c r="AC48" s="300">
        <v>0.35799999999999998</v>
      </c>
      <c r="AD48" s="300">
        <v>0.35799999999999998</v>
      </c>
      <c r="AE48" s="300">
        <v>0.35799999999999998</v>
      </c>
      <c r="AF48" s="300">
        <v>0.35799999999999998</v>
      </c>
      <c r="AG48" s="300">
        <v>0.35799999999999998</v>
      </c>
      <c r="AH48" s="300">
        <v>0.35799999999999998</v>
      </c>
      <c r="AI48" s="300">
        <v>0.35799999999999998</v>
      </c>
      <c r="AJ48" s="300">
        <v>0.35799999999999998</v>
      </c>
      <c r="AK48" s="300">
        <v>0.35799999999999998</v>
      </c>
      <c r="AL48" s="300">
        <v>0.35799999999999998</v>
      </c>
      <c r="AM48" s="300">
        <v>0.35799999999999998</v>
      </c>
      <c r="AN48" s="300">
        <v>0.35799999999999998</v>
      </c>
      <c r="AO48" s="300">
        <v>0.35799999999999998</v>
      </c>
      <c r="AP48" s="300">
        <v>0.35799999999999998</v>
      </c>
      <c r="AQ48" s="300">
        <v>0.35799999999999998</v>
      </c>
      <c r="AR48" s="300">
        <v>0.35799999999999998</v>
      </c>
      <c r="AS48" s="300">
        <v>0.35799999999999998</v>
      </c>
      <c r="AT48" s="300">
        <v>0.35799999999999998</v>
      </c>
      <c r="AU48" s="300">
        <v>0.35799999999999998</v>
      </c>
      <c r="AV48" s="300">
        <v>0.35799999999999998</v>
      </c>
      <c r="AW48" s="300">
        <v>0.35799999999999998</v>
      </c>
      <c r="AX48" s="300">
        <v>0.35799999999999998</v>
      </c>
      <c r="AY48" s="300">
        <v>0.35799999999999998</v>
      </c>
      <c r="AZ48" s="300">
        <v>0.35799999999999998</v>
      </c>
      <c r="BA48" s="300">
        <v>0.35799999999999998</v>
      </c>
      <c r="BB48" s="300">
        <v>0.35799999999999998</v>
      </c>
      <c r="BC48" s="300">
        <v>0.35799999999999998</v>
      </c>
      <c r="BD48" s="300">
        <v>0.35799999999999998</v>
      </c>
      <c r="BE48" s="300">
        <v>0.35799999999999998</v>
      </c>
      <c r="BF48" s="300">
        <v>0.35799999999999998</v>
      </c>
      <c r="BG48" s="300">
        <v>0.35799999999999998</v>
      </c>
      <c r="BH48" s="300">
        <v>0.35799999999999998</v>
      </c>
      <c r="BI48" s="300">
        <v>0.35799999999999998</v>
      </c>
      <c r="BJ48" s="300">
        <v>0.35799999999999998</v>
      </c>
      <c r="BK48" s="300">
        <v>0.35799999999999998</v>
      </c>
      <c r="BL48" s="300">
        <v>0.35799999999999998</v>
      </c>
      <c r="BM48" s="300">
        <v>0.35799999999999998</v>
      </c>
      <c r="BN48" s="231">
        <v>0.35799999999999998</v>
      </c>
      <c r="BO48" s="231">
        <v>0.35799999999999998</v>
      </c>
      <c r="BP48" s="231">
        <v>0.35799999999999998</v>
      </c>
      <c r="BQ48" s="19" t="s">
        <v>556</v>
      </c>
    </row>
    <row r="50" spans="2:69" ht="15.5">
      <c r="B50" s="17" t="s">
        <v>341</v>
      </c>
    </row>
    <row r="51" spans="2:69" ht="12">
      <c r="S51" s="104">
        <f t="shared" ref="S51:BJ51" si="0">S9*S48</f>
        <v>0</v>
      </c>
      <c r="T51" s="104">
        <f t="shared" si="0"/>
        <v>0</v>
      </c>
      <c r="U51" s="104">
        <f t="shared" si="0"/>
        <v>1452943.895</v>
      </c>
      <c r="V51" s="104">
        <f t="shared" si="0"/>
        <v>2896357.2919301242</v>
      </c>
      <c r="W51" s="104">
        <f t="shared" si="0"/>
        <v>4189636.5694951862</v>
      </c>
      <c r="X51" s="104">
        <f t="shared" si="0"/>
        <v>5569498.6503985683</v>
      </c>
      <c r="Y51" s="104">
        <f t="shared" si="0"/>
        <v>7100212.5764428908</v>
      </c>
      <c r="Z51" s="104">
        <f t="shared" si="0"/>
        <v>7160083.7882286608</v>
      </c>
      <c r="AA51" s="104">
        <f t="shared" si="0"/>
        <v>7217069.5417158492</v>
      </c>
      <c r="AB51" s="104">
        <f t="shared" si="0"/>
        <v>7271481.5173946759</v>
      </c>
      <c r="AC51" s="104">
        <f t="shared" si="0"/>
        <v>7323326.53000696</v>
      </c>
      <c r="AD51" s="104">
        <f t="shared" si="0"/>
        <v>7371685.8857342079</v>
      </c>
      <c r="AE51" s="104">
        <f t="shared" si="0"/>
        <v>7415612.5348120341</v>
      </c>
      <c r="AF51" s="104">
        <f t="shared" si="0"/>
        <v>7455183.5684973737</v>
      </c>
      <c r="AG51" s="104">
        <f t="shared" si="0"/>
        <v>7491240.9101506006</v>
      </c>
      <c r="AH51" s="104">
        <f t="shared" si="0"/>
        <v>7524172.1070397533</v>
      </c>
      <c r="AI51" s="104">
        <f t="shared" si="0"/>
        <v>7591336.0908679189</v>
      </c>
      <c r="AJ51" s="104">
        <f t="shared" si="0"/>
        <v>7692357.805171648</v>
      </c>
      <c r="AK51" s="104">
        <f t="shared" si="0"/>
        <v>7789668.8789888602</v>
      </c>
      <c r="AL51" s="104">
        <f t="shared" si="0"/>
        <v>7883982.3145432761</v>
      </c>
      <c r="AM51" s="104">
        <f t="shared" si="0"/>
        <v>7976696.4996299902</v>
      </c>
      <c r="AN51" s="104">
        <f t="shared" si="0"/>
        <v>8068318.1238345625</v>
      </c>
      <c r="AO51" s="104">
        <f t="shared" si="0"/>
        <v>8157238.3468460683</v>
      </c>
      <c r="AP51" s="104">
        <f t="shared" si="0"/>
        <v>8242470.043654345</v>
      </c>
      <c r="AQ51" s="104">
        <f t="shared" si="0"/>
        <v>8324426.1015532836</v>
      </c>
      <c r="AR51" s="104">
        <f t="shared" si="0"/>
        <v>8403426.9680364933</v>
      </c>
      <c r="AS51" s="104">
        <f t="shared" si="0"/>
        <v>8479309.1441374924</v>
      </c>
      <c r="AT51" s="104">
        <f t="shared" si="0"/>
        <v>8551705.8576554935</v>
      </c>
      <c r="AU51" s="104">
        <f t="shared" si="0"/>
        <v>8620557.7354081217</v>
      </c>
      <c r="AV51" s="104">
        <f t="shared" si="0"/>
        <v>8686102.2701248974</v>
      </c>
      <c r="AW51" s="104">
        <f t="shared" si="0"/>
        <v>8748508.5679484028</v>
      </c>
      <c r="AX51" s="104">
        <f t="shared" si="0"/>
        <v>8807566.4383803736</v>
      </c>
      <c r="AY51" s="104">
        <f t="shared" si="0"/>
        <v>8862919.4851159807</v>
      </c>
      <c r="AZ51" s="104">
        <f t="shared" si="0"/>
        <v>8914479.146215044</v>
      </c>
      <c r="BA51" s="104">
        <f t="shared" si="0"/>
        <v>8962429.8296464942</v>
      </c>
      <c r="BB51" s="104">
        <f t="shared" si="0"/>
        <v>9006934.2483240962</v>
      </c>
      <c r="BC51" s="104">
        <f t="shared" si="0"/>
        <v>9047859.5069340616</v>
      </c>
      <c r="BD51" s="104">
        <f t="shared" si="0"/>
        <v>9084943.2734808046</v>
      </c>
      <c r="BE51" s="104">
        <f t="shared" si="0"/>
        <v>9118136.0266427454</v>
      </c>
      <c r="BF51" s="104">
        <f t="shared" si="0"/>
        <v>9147620.18305525</v>
      </c>
      <c r="BG51" s="104">
        <f t="shared" si="0"/>
        <v>9167962.5986970514</v>
      </c>
      <c r="BH51" s="104">
        <f t="shared" si="0"/>
        <v>9180962.1156700402</v>
      </c>
      <c r="BI51" s="104">
        <f t="shared" si="0"/>
        <v>9193980.0650307816</v>
      </c>
      <c r="BJ51" s="104">
        <f t="shared" si="0"/>
        <v>9207016.4729150869</v>
      </c>
      <c r="BK51" s="104">
        <f t="shared" ref="BK51:BP51" si="1">BK9*BK48</f>
        <v>9220071.3654958289</v>
      </c>
      <c r="BL51" s="104">
        <f t="shared" si="1"/>
        <v>9233144.768982986</v>
      </c>
      <c r="BM51" s="104">
        <f t="shared" si="1"/>
        <v>9246236.7096237</v>
      </c>
      <c r="BN51" s="104">
        <f t="shared" si="1"/>
        <v>9259347.2137023378</v>
      </c>
      <c r="BO51" s="104">
        <f t="shared" si="1"/>
        <v>9272476.3075405303</v>
      </c>
      <c r="BP51" s="104">
        <f t="shared" si="1"/>
        <v>9285624.0174972247</v>
      </c>
      <c r="BQ51" s="107" t="s">
        <v>555</v>
      </c>
    </row>
    <row r="53" spans="2:69" ht="15.5">
      <c r="B53" s="17" t="s">
        <v>342</v>
      </c>
    </row>
    <row r="55" spans="2:69">
      <c r="C55" s="51" t="str">
        <f t="array" ref="C55:C84">Fixed.Retail.Services</f>
        <v>Llamadas salientes Local on-net</v>
      </c>
      <c r="G55" s="51" t="str">
        <f t="array" ref="G55:G84">Fixed.Retail.Services.Units</f>
        <v>Minutos</v>
      </c>
      <c r="S55" s="103">
        <f t="shared" ref="S55:S84" si="2">S13*S$48</f>
        <v>0</v>
      </c>
      <c r="T55" s="103">
        <f t="shared" ref="T55:BJ55" si="3">T13*T$48</f>
        <v>0</v>
      </c>
      <c r="U55" s="103">
        <f t="shared" si="3"/>
        <v>4054353318.1266522</v>
      </c>
      <c r="V55" s="103">
        <f t="shared" si="3"/>
        <v>8004001895.643898</v>
      </c>
      <c r="W55" s="103">
        <f t="shared" si="3"/>
        <v>10008196774.270159</v>
      </c>
      <c r="X55" s="103">
        <f t="shared" si="3"/>
        <v>10620697122.001698</v>
      </c>
      <c r="Y55" s="103">
        <f t="shared" si="3"/>
        <v>11765758680.639423</v>
      </c>
      <c r="Z55" s="103">
        <f t="shared" si="3"/>
        <v>11079665804.210049</v>
      </c>
      <c r="AA55" s="103">
        <f t="shared" si="3"/>
        <v>10437680358.299696</v>
      </c>
      <c r="AB55" s="103">
        <f t="shared" si="3"/>
        <v>9961575059.197958</v>
      </c>
      <c r="AC55" s="103">
        <f t="shared" si="3"/>
        <v>9500505551.3144855</v>
      </c>
      <c r="AD55" s="103">
        <f t="shared" si="3"/>
        <v>9182000411.9732571</v>
      </c>
      <c r="AE55" s="103">
        <f t="shared" si="3"/>
        <v>8884301420.2988167</v>
      </c>
      <c r="AF55" s="103">
        <f t="shared" si="3"/>
        <v>8713522590.1214695</v>
      </c>
      <c r="AG55" s="103">
        <f t="shared" si="3"/>
        <v>8542974735.248559</v>
      </c>
      <c r="AH55" s="103">
        <f t="shared" si="3"/>
        <v>8373214123.5544147</v>
      </c>
      <c r="AI55" s="103">
        <f t="shared" si="3"/>
        <v>8424806823.3745775</v>
      </c>
      <c r="AJ55" s="103">
        <f t="shared" si="3"/>
        <v>8557486189.9806652</v>
      </c>
      <c r="AK55" s="103">
        <f t="shared" si="3"/>
        <v>8685065972.9243393</v>
      </c>
      <c r="AL55" s="103">
        <f t="shared" si="3"/>
        <v>8808681656.5467701</v>
      </c>
      <c r="AM55" s="103">
        <f t="shared" si="3"/>
        <v>8930556946.5148792</v>
      </c>
      <c r="AN55" s="103">
        <f t="shared" si="3"/>
        <v>9051449466.3928814</v>
      </c>
      <c r="AO55" s="103">
        <f t="shared" si="3"/>
        <v>9168754575.5155487</v>
      </c>
      <c r="AP55" s="103">
        <f t="shared" si="3"/>
        <v>9280904645.0289192</v>
      </c>
      <c r="AQ55" s="103">
        <f t="shared" si="3"/>
        <v>9388566623.2585201</v>
      </c>
      <c r="AR55" s="103">
        <f t="shared" si="3"/>
        <v>9492248254.7479057</v>
      </c>
      <c r="AS55" s="103">
        <f t="shared" si="3"/>
        <v>9591684079.9641724</v>
      </c>
      <c r="AT55" s="103">
        <f t="shared" si="3"/>
        <v>9686283674.0982494</v>
      </c>
      <c r="AU55" s="103">
        <f t="shared" si="3"/>
        <v>9775948591.8150558</v>
      </c>
      <c r="AV55" s="103">
        <f t="shared" si="3"/>
        <v>9861054529.6859417</v>
      </c>
      <c r="AW55" s="103">
        <f t="shared" si="3"/>
        <v>9941864861.8296089</v>
      </c>
      <c r="AX55" s="103">
        <f t="shared" si="3"/>
        <v>10018033722.043917</v>
      </c>
      <c r="AY55" s="103">
        <f t="shared" si="3"/>
        <v>10088982406.698019</v>
      </c>
      <c r="AZ55" s="103">
        <f t="shared" si="3"/>
        <v>10154562811.58905</v>
      </c>
      <c r="BA55" s="103">
        <f t="shared" si="3"/>
        <v>10215063676.831543</v>
      </c>
      <c r="BB55" s="103">
        <f t="shared" si="3"/>
        <v>10270736418.752085</v>
      </c>
      <c r="BC55" s="103">
        <f t="shared" si="3"/>
        <v>10321355959.507759</v>
      </c>
      <c r="BD55" s="103">
        <f t="shared" si="3"/>
        <v>10366490098.870481</v>
      </c>
      <c r="BE55" s="103">
        <f t="shared" si="3"/>
        <v>10406049625.484922</v>
      </c>
      <c r="BF55" s="103">
        <f t="shared" si="3"/>
        <v>10440636483.645191</v>
      </c>
      <c r="BG55" s="103">
        <f t="shared" si="3"/>
        <v>10464460513.79932</v>
      </c>
      <c r="BH55" s="103">
        <f t="shared" si="3"/>
        <v>10479758451.94632</v>
      </c>
      <c r="BI55" s="103">
        <f t="shared" si="3"/>
        <v>10495078724.28969</v>
      </c>
      <c r="BJ55" s="103">
        <f t="shared" si="3"/>
        <v>10510421363.393219</v>
      </c>
      <c r="BK55" s="103">
        <f t="shared" ref="BK55:BM84" si="4">BK13*BK$48</f>
        <v>10525786401.868135</v>
      </c>
      <c r="BL55" s="103">
        <f t="shared" si="4"/>
        <v>10541173872.373133</v>
      </c>
      <c r="BM55" s="103">
        <f t="shared" si="4"/>
        <v>10556583807.614464</v>
      </c>
      <c r="BN55" s="103">
        <f t="shared" ref="BN55:BP84" si="5">BN13*BN$48</f>
        <v>10572016240.346018</v>
      </c>
      <c r="BO55" s="103">
        <f t="shared" si="5"/>
        <v>10587471203.369366</v>
      </c>
      <c r="BP55" s="103">
        <f t="shared" si="5"/>
        <v>10602948729.533844</v>
      </c>
    </row>
    <row r="56" spans="2:69">
      <c r="C56" s="51" t="str">
        <v>Llamadas salientes Larga Distancia on-net</v>
      </c>
      <c r="G56" s="51" t="str">
        <v>Minutos</v>
      </c>
      <c r="S56" s="103">
        <f t="shared" si="2"/>
        <v>0</v>
      </c>
      <c r="T56" s="103">
        <f t="shared" ref="T56:BJ60" si="6">T14*T$48</f>
        <v>0</v>
      </c>
      <c r="U56" s="103">
        <f t="shared" si="6"/>
        <v>1937440406.4772871</v>
      </c>
      <c r="V56" s="103">
        <f t="shared" si="6"/>
        <v>3699339562.8003154</v>
      </c>
      <c r="W56" s="103">
        <f t="shared" si="6"/>
        <v>5278665468.3471823</v>
      </c>
      <c r="X56" s="103">
        <f t="shared" si="6"/>
        <v>5601719112.0598269</v>
      </c>
      <c r="Y56" s="103">
        <f t="shared" si="6"/>
        <v>6205663763.1334505</v>
      </c>
      <c r="Z56" s="103">
        <f t="shared" si="6"/>
        <v>5843794901.3822966</v>
      </c>
      <c r="AA56" s="103">
        <f t="shared" si="6"/>
        <v>5505189807.8832655</v>
      </c>
      <c r="AB56" s="103">
        <f t="shared" si="6"/>
        <v>5254075580.3806057</v>
      </c>
      <c r="AC56" s="103">
        <f t="shared" si="6"/>
        <v>5010891743.7049131</v>
      </c>
      <c r="AD56" s="103">
        <f t="shared" si="6"/>
        <v>4842901233.680768</v>
      </c>
      <c r="AE56" s="103">
        <f t="shared" si="6"/>
        <v>4685884597.9413843</v>
      </c>
      <c r="AF56" s="103">
        <f t="shared" si="6"/>
        <v>4595809998.6989422</v>
      </c>
      <c r="AG56" s="103">
        <f t="shared" si="6"/>
        <v>4505857223.7362452</v>
      </c>
      <c r="AH56" s="103">
        <f t="shared" si="6"/>
        <v>4416319667.7662058</v>
      </c>
      <c r="AI56" s="103">
        <f t="shared" si="6"/>
        <v>4443531423.2004766</v>
      </c>
      <c r="AJ56" s="103">
        <f t="shared" si="6"/>
        <v>4513511061.5571384</v>
      </c>
      <c r="AK56" s="103">
        <f t="shared" si="6"/>
        <v>4580801004.9778509</v>
      </c>
      <c r="AL56" s="103">
        <f t="shared" si="6"/>
        <v>4646000146.7614565</v>
      </c>
      <c r="AM56" s="103">
        <f t="shared" si="6"/>
        <v>4710281345.3739166</v>
      </c>
      <c r="AN56" s="103">
        <f t="shared" si="6"/>
        <v>4774044197.4095697</v>
      </c>
      <c r="AO56" s="103">
        <f t="shared" si="6"/>
        <v>4835914926.2484007</v>
      </c>
      <c r="AP56" s="103">
        <f t="shared" si="6"/>
        <v>4895066710.7871428</v>
      </c>
      <c r="AQ56" s="103">
        <f t="shared" si="6"/>
        <v>4951851322.3962584</v>
      </c>
      <c r="AR56" s="103">
        <f t="shared" si="6"/>
        <v>5006536562.9234991</v>
      </c>
      <c r="AS56" s="103">
        <f t="shared" si="6"/>
        <v>5058982419.9269447</v>
      </c>
      <c r="AT56" s="103">
        <f t="shared" si="6"/>
        <v>5108877483.1574163</v>
      </c>
      <c r="AU56" s="103">
        <f t="shared" si="6"/>
        <v>5156169829.1763039</v>
      </c>
      <c r="AV56" s="103">
        <f t="shared" si="6"/>
        <v>5201057613.2120152</v>
      </c>
      <c r="AW56" s="103">
        <f t="shared" si="6"/>
        <v>5243679747.7876577</v>
      </c>
      <c r="AX56" s="103">
        <f t="shared" si="6"/>
        <v>5283853811.2323618</v>
      </c>
      <c r="AY56" s="103">
        <f t="shared" si="6"/>
        <v>5321274575.4474602</v>
      </c>
      <c r="AZ56" s="103">
        <f t="shared" si="6"/>
        <v>5355863925.2080975</v>
      </c>
      <c r="BA56" s="103">
        <f t="shared" si="6"/>
        <v>5387774151.9316292</v>
      </c>
      <c r="BB56" s="103">
        <f t="shared" si="6"/>
        <v>5417137861.1923914</v>
      </c>
      <c r="BC56" s="103">
        <f t="shared" si="6"/>
        <v>5443836339.2336607</v>
      </c>
      <c r="BD56" s="103">
        <f t="shared" si="6"/>
        <v>5467641628.8648643</v>
      </c>
      <c r="BE56" s="103">
        <f t="shared" si="6"/>
        <v>5488506676.9643049</v>
      </c>
      <c r="BF56" s="103">
        <f t="shared" si="6"/>
        <v>5506748969.5517778</v>
      </c>
      <c r="BG56" s="103">
        <f t="shared" si="6"/>
        <v>5519314578.3350468</v>
      </c>
      <c r="BH56" s="103">
        <f t="shared" si="6"/>
        <v>5527383234.4231329</v>
      </c>
      <c r="BI56" s="103">
        <f t="shared" si="6"/>
        <v>5535463670.3306818</v>
      </c>
      <c r="BJ56" s="103">
        <f t="shared" si="6"/>
        <v>5543555903.2329493</v>
      </c>
      <c r="BK56" s="103">
        <f t="shared" si="4"/>
        <v>5551659950.3302126</v>
      </c>
      <c r="BL56" s="103">
        <f t="shared" si="4"/>
        <v>5559775828.847785</v>
      </c>
      <c r="BM56" s="103">
        <f t="shared" si="4"/>
        <v>5567903556.0360641</v>
      </c>
      <c r="BN56" s="103">
        <f t="shared" si="5"/>
        <v>5576043149.1705713</v>
      </c>
      <c r="BO56" s="103">
        <f t="shared" si="5"/>
        <v>5584194625.5519772</v>
      </c>
      <c r="BP56" s="103">
        <f t="shared" si="5"/>
        <v>5592358002.5061474</v>
      </c>
    </row>
    <row r="57" spans="2:69">
      <c r="C57" s="51" t="str">
        <v>Llamadas salientes Local a otros operadores fijos</v>
      </c>
      <c r="G57" s="51" t="str">
        <v>Minutos</v>
      </c>
      <c r="S57" s="103">
        <f t="shared" si="2"/>
        <v>0</v>
      </c>
      <c r="T57" s="103">
        <f t="shared" si="6"/>
        <v>0</v>
      </c>
      <c r="U57" s="103">
        <f t="shared" si="6"/>
        <v>505735102.0159893</v>
      </c>
      <c r="V57" s="103">
        <f t="shared" si="6"/>
        <v>2014671055.1465061</v>
      </c>
      <c r="W57" s="103">
        <f t="shared" si="6"/>
        <v>3770380036.2427001</v>
      </c>
      <c r="X57" s="103">
        <f t="shared" si="6"/>
        <v>5217018084.9022284</v>
      </c>
      <c r="Y57" s="103">
        <f t="shared" si="6"/>
        <v>6874501469.8497238</v>
      </c>
      <c r="Z57" s="103">
        <f t="shared" si="6"/>
        <v>6473614309.3002882</v>
      </c>
      <c r="AA57" s="103">
        <f t="shared" si="6"/>
        <v>6098511379.1249952</v>
      </c>
      <c r="AB57" s="103">
        <f t="shared" si="6"/>
        <v>5820332135.6368465</v>
      </c>
      <c r="AC57" s="103">
        <f t="shared" si="6"/>
        <v>5550938906.1876173</v>
      </c>
      <c r="AD57" s="103">
        <f t="shared" si="6"/>
        <v>5364843187.9328461</v>
      </c>
      <c r="AE57" s="103">
        <f t="shared" si="6"/>
        <v>5190904116.210372</v>
      </c>
      <c r="AF57" s="103">
        <f t="shared" si="6"/>
        <v>5091121752.9378042</v>
      </c>
      <c r="AG57" s="103">
        <f t="shared" si="6"/>
        <v>4991474348.4604464</v>
      </c>
      <c r="AH57" s="103">
        <f t="shared" si="6"/>
        <v>4892286914.424305</v>
      </c>
      <c r="AI57" s="103">
        <f t="shared" si="6"/>
        <v>4922431406.7620897</v>
      </c>
      <c r="AJ57" s="103">
        <f t="shared" si="6"/>
        <v>4999953075.1576853</v>
      </c>
      <c r="AK57" s="103">
        <f t="shared" si="6"/>
        <v>5074495167.752738</v>
      </c>
      <c r="AL57" s="103">
        <f t="shared" si="6"/>
        <v>5146721123.3328266</v>
      </c>
      <c r="AM57" s="103">
        <f t="shared" si="6"/>
        <v>5217930204.7526684</v>
      </c>
      <c r="AN57" s="103">
        <f t="shared" si="6"/>
        <v>5288565074.9825411</v>
      </c>
      <c r="AO57" s="103">
        <f t="shared" si="6"/>
        <v>5357103899.1262083</v>
      </c>
      <c r="AP57" s="103">
        <f t="shared" si="6"/>
        <v>5422630745.7364902</v>
      </c>
      <c r="AQ57" s="103">
        <f t="shared" si="6"/>
        <v>5485535298.2153597</v>
      </c>
      <c r="AR57" s="103">
        <f t="shared" si="6"/>
        <v>5546114220.6573172</v>
      </c>
      <c r="AS57" s="103">
        <f t="shared" si="6"/>
        <v>5604212410.8304319</v>
      </c>
      <c r="AT57" s="103">
        <f t="shared" si="6"/>
        <v>5659484896.3591385</v>
      </c>
      <c r="AU57" s="103">
        <f t="shared" si="6"/>
        <v>5711874157.7751055</v>
      </c>
      <c r="AV57" s="103">
        <f t="shared" si="6"/>
        <v>5761599706.4144402</v>
      </c>
      <c r="AW57" s="103">
        <f t="shared" si="6"/>
        <v>5808815426.0469151</v>
      </c>
      <c r="AX57" s="103">
        <f t="shared" si="6"/>
        <v>5853319234.5724163</v>
      </c>
      <c r="AY57" s="103">
        <f t="shared" si="6"/>
        <v>5894773008.0449162</v>
      </c>
      <c r="AZ57" s="103">
        <f t="shared" si="6"/>
        <v>5933090212.3996058</v>
      </c>
      <c r="BA57" s="103">
        <f t="shared" si="6"/>
        <v>5968439552.2059708</v>
      </c>
      <c r="BB57" s="103">
        <f t="shared" si="6"/>
        <v>6000967924.5559111</v>
      </c>
      <c r="BC57" s="103">
        <f t="shared" si="6"/>
        <v>6030543821.360733</v>
      </c>
      <c r="BD57" s="103">
        <f t="shared" si="6"/>
        <v>6056914717.4265318</v>
      </c>
      <c r="BE57" s="103">
        <f t="shared" si="6"/>
        <v>6080028488.4985313</v>
      </c>
      <c r="BF57" s="103">
        <f t="shared" si="6"/>
        <v>6100236837.5368729</v>
      </c>
      <c r="BG57" s="103">
        <f t="shared" si="6"/>
        <v>6114156700.2380075</v>
      </c>
      <c r="BH57" s="103">
        <f t="shared" si="6"/>
        <v>6123094952.8022909</v>
      </c>
      <c r="BI57" s="103">
        <f t="shared" si="6"/>
        <v>6132046254.7517958</v>
      </c>
      <c r="BJ57" s="103">
        <f t="shared" si="6"/>
        <v>6141010625.1128359</v>
      </c>
      <c r="BK57" s="103">
        <f t="shared" si="4"/>
        <v>6149988082.9394426</v>
      </c>
      <c r="BL57" s="103">
        <f t="shared" si="4"/>
        <v>6158978647.3133793</v>
      </c>
      <c r="BM57" s="103">
        <f t="shared" si="4"/>
        <v>6167982337.344202</v>
      </c>
      <c r="BN57" s="103">
        <f t="shared" si="5"/>
        <v>6176999172.1692896</v>
      </c>
      <c r="BO57" s="103">
        <f t="shared" si="5"/>
        <v>6186029170.9538937</v>
      </c>
      <c r="BP57" s="103">
        <f t="shared" si="5"/>
        <v>6195072352.8911629</v>
      </c>
    </row>
    <row r="58" spans="2:69">
      <c r="C58" s="51" t="str">
        <v>Llamadas salientes larga Distancia a otros operadores fijos</v>
      </c>
      <c r="G58" s="51" t="str">
        <v>Minutos</v>
      </c>
      <c r="S58" s="103">
        <f t="shared" si="2"/>
        <v>0</v>
      </c>
      <c r="T58" s="103">
        <f t="shared" si="6"/>
        <v>0</v>
      </c>
      <c r="U58" s="103">
        <f t="shared" si="6"/>
        <v>241673959.99725795</v>
      </c>
      <c r="V58" s="103">
        <f t="shared" si="6"/>
        <v>931153245.27700639</v>
      </c>
      <c r="W58" s="103">
        <f t="shared" si="6"/>
        <v>1988627456.9487886</v>
      </c>
      <c r="X58" s="103">
        <f t="shared" si="6"/>
        <v>2751633869.0817151</v>
      </c>
      <c r="Y58" s="103">
        <f t="shared" si="6"/>
        <v>3625847326.8921089</v>
      </c>
      <c r="Z58" s="103">
        <f t="shared" si="6"/>
        <v>3414405719.695055</v>
      </c>
      <c r="AA58" s="103">
        <f t="shared" si="6"/>
        <v>3216563597.9571395</v>
      </c>
      <c r="AB58" s="103">
        <f t="shared" si="6"/>
        <v>3069842345.3947453</v>
      </c>
      <c r="AC58" s="103">
        <f t="shared" si="6"/>
        <v>2927755137.3018694</v>
      </c>
      <c r="AD58" s="103">
        <f t="shared" si="6"/>
        <v>2829601887.1295514</v>
      </c>
      <c r="AE58" s="103">
        <f t="shared" si="6"/>
        <v>2737860468.3498683</v>
      </c>
      <c r="AF58" s="103">
        <f t="shared" si="6"/>
        <v>2685231835.3166823</v>
      </c>
      <c r="AG58" s="103">
        <f t="shared" si="6"/>
        <v>2632674384.1705031</v>
      </c>
      <c r="AH58" s="103">
        <f t="shared" si="6"/>
        <v>2580359537.1756282</v>
      </c>
      <c r="AI58" s="103">
        <f t="shared" si="6"/>
        <v>2596258774.0065236</v>
      </c>
      <c r="AJ58" s="103">
        <f t="shared" si="6"/>
        <v>2637146354.7803669</v>
      </c>
      <c r="AK58" s="103">
        <f t="shared" si="6"/>
        <v>2676462405.31321</v>
      </c>
      <c r="AL58" s="103">
        <f t="shared" si="6"/>
        <v>2714556845.9240456</v>
      </c>
      <c r="AM58" s="103">
        <f t="shared" si="6"/>
        <v>2752114952.3044081</v>
      </c>
      <c r="AN58" s="103">
        <f t="shared" si="6"/>
        <v>2789370200.0531516</v>
      </c>
      <c r="AO58" s="103">
        <f t="shared" si="6"/>
        <v>2825519921.3674278</v>
      </c>
      <c r="AP58" s="103">
        <f t="shared" si="6"/>
        <v>2860081022.6579847</v>
      </c>
      <c r="AQ58" s="103">
        <f t="shared" si="6"/>
        <v>2893259036.2863445</v>
      </c>
      <c r="AR58" s="103">
        <f t="shared" si="6"/>
        <v>2925210433.0480614</v>
      </c>
      <c r="AS58" s="103">
        <f t="shared" si="6"/>
        <v>2955853406.718276</v>
      </c>
      <c r="AT58" s="103">
        <f t="shared" si="6"/>
        <v>2985006007.0608473</v>
      </c>
      <c r="AU58" s="103">
        <f t="shared" si="6"/>
        <v>3012637896.339807</v>
      </c>
      <c r="AV58" s="103">
        <f t="shared" si="6"/>
        <v>3038864852.3456969</v>
      </c>
      <c r="AW58" s="103">
        <f t="shared" si="6"/>
        <v>3063768038.6447377</v>
      </c>
      <c r="AX58" s="103">
        <f t="shared" si="6"/>
        <v>3087240870.2218957</v>
      </c>
      <c r="AY58" s="103">
        <f t="shared" si="6"/>
        <v>3109105008.9371266</v>
      </c>
      <c r="AZ58" s="103">
        <f t="shared" si="6"/>
        <v>3129314813.7633767</v>
      </c>
      <c r="BA58" s="103">
        <f t="shared" si="6"/>
        <v>3147959265.2638154</v>
      </c>
      <c r="BB58" s="103">
        <f t="shared" si="6"/>
        <v>3165115841.991663</v>
      </c>
      <c r="BC58" s="103">
        <f t="shared" si="6"/>
        <v>3180715182.0806184</v>
      </c>
      <c r="BD58" s="103">
        <f t="shared" si="6"/>
        <v>3194624095.1017704</v>
      </c>
      <c r="BE58" s="103">
        <f t="shared" si="6"/>
        <v>3206815088.9394131</v>
      </c>
      <c r="BF58" s="103">
        <f t="shared" si="6"/>
        <v>3217473663.7703209</v>
      </c>
      <c r="BG58" s="103">
        <f t="shared" si="6"/>
        <v>3224815475.7092614</v>
      </c>
      <c r="BH58" s="103">
        <f t="shared" si="6"/>
        <v>3229529815.9867978</v>
      </c>
      <c r="BI58" s="103">
        <f t="shared" si="6"/>
        <v>3234251038.9566612</v>
      </c>
      <c r="BJ58" s="103">
        <f t="shared" si="6"/>
        <v>3238979154.6539822</v>
      </c>
      <c r="BK58" s="103">
        <f t="shared" si="4"/>
        <v>3243714173.1285071</v>
      </c>
      <c r="BL58" s="103">
        <f t="shared" si="4"/>
        <v>3248456104.4446125</v>
      </c>
      <c r="BM58" s="103">
        <f t="shared" si="4"/>
        <v>3253204958.6813307</v>
      </c>
      <c r="BN58" s="103">
        <f t="shared" si="5"/>
        <v>3257960745.9323711</v>
      </c>
      <c r="BO58" s="103">
        <f t="shared" si="5"/>
        <v>3262723476.3061442</v>
      </c>
      <c r="BP58" s="103">
        <f t="shared" si="5"/>
        <v>3267493159.9257712</v>
      </c>
    </row>
    <row r="59" spans="2:69">
      <c r="C59" s="51" t="str">
        <v>Llamadas salientes a móvil</v>
      </c>
      <c r="G59" s="51" t="str">
        <v>Minutos</v>
      </c>
      <c r="S59" s="103">
        <f t="shared" si="2"/>
        <v>0</v>
      </c>
      <c r="T59" s="103">
        <f t="shared" si="6"/>
        <v>0</v>
      </c>
      <c r="U59" s="103">
        <f t="shared" si="6"/>
        <v>1327090751.8730884</v>
      </c>
      <c r="V59" s="103">
        <f t="shared" si="6"/>
        <v>2970283785.8869982</v>
      </c>
      <c r="W59" s="103">
        <f t="shared" si="6"/>
        <v>4379852966.9030333</v>
      </c>
      <c r="X59" s="103">
        <f t="shared" si="6"/>
        <v>9462864746.4127712</v>
      </c>
      <c r="Y59" s="103">
        <f t="shared" si="6"/>
        <v>12286398968.99971</v>
      </c>
      <c r="Z59" s="103">
        <f t="shared" si="6"/>
        <v>12646300872.447493</v>
      </c>
      <c r="AA59" s="103">
        <f t="shared" si="6"/>
        <v>12923000744.052301</v>
      </c>
      <c r="AB59" s="103">
        <f t="shared" si="6"/>
        <v>13208915926.233076</v>
      </c>
      <c r="AC59" s="103">
        <f t="shared" si="6"/>
        <v>13463276718.953903</v>
      </c>
      <c r="AD59" s="103">
        <f t="shared" si="6"/>
        <v>13740858268.325476</v>
      </c>
      <c r="AE59" s="103">
        <f t="shared" si="6"/>
        <v>13952045544.425924</v>
      </c>
      <c r="AF59" s="103">
        <f t="shared" si="6"/>
        <v>14198081130.848665</v>
      </c>
      <c r="AG59" s="103">
        <f t="shared" si="6"/>
        <v>14426894007.094017</v>
      </c>
      <c r="AH59" s="103">
        <f t="shared" si="6"/>
        <v>14639450384.478392</v>
      </c>
      <c r="AI59" s="103">
        <f t="shared" si="6"/>
        <v>14826149108.032303</v>
      </c>
      <c r="AJ59" s="103">
        <f t="shared" si="6"/>
        <v>14973680256.972866</v>
      </c>
      <c r="AK59" s="103">
        <f t="shared" si="6"/>
        <v>15116339610.687</v>
      </c>
      <c r="AL59" s="103">
        <f t="shared" si="6"/>
        <v>15254686765.103399</v>
      </c>
      <c r="AM59" s="103">
        <f t="shared" si="6"/>
        <v>15389827180.264238</v>
      </c>
      <c r="AN59" s="103">
        <f t="shared" si="6"/>
        <v>15522277828.150175</v>
      </c>
      <c r="AO59" s="103">
        <f t="shared" si="6"/>
        <v>15650878860.819473</v>
      </c>
      <c r="AP59" s="103">
        <f t="shared" si="6"/>
        <v>15774844874.420732</v>
      </c>
      <c r="AQ59" s="103">
        <f t="shared" si="6"/>
        <v>15894477152.819193</v>
      </c>
      <c r="AR59" s="103">
        <f t="shared" si="6"/>
        <v>16010033442.7283</v>
      </c>
      <c r="AS59" s="103">
        <f t="shared" si="6"/>
        <v>16121397718.145697</v>
      </c>
      <c r="AT59" s="103">
        <f t="shared" si="6"/>
        <v>16228297426.92358</v>
      </c>
      <c r="AU59" s="103">
        <f t="shared" si="6"/>
        <v>16330695386.549673</v>
      </c>
      <c r="AV59" s="103">
        <f t="shared" si="6"/>
        <v>16428784090.058706</v>
      </c>
      <c r="AW59" s="103">
        <f t="shared" si="6"/>
        <v>16522710619.358257</v>
      </c>
      <c r="AX59" s="103">
        <f t="shared" si="6"/>
        <v>16612336939.626665</v>
      </c>
      <c r="AY59" s="103">
        <f t="shared" si="6"/>
        <v>16697410264.500853</v>
      </c>
      <c r="AZ59" s="103">
        <f t="shared" si="6"/>
        <v>16777878185.015337</v>
      </c>
      <c r="BA59" s="103">
        <f t="shared" si="6"/>
        <v>16853897379.454666</v>
      </c>
      <c r="BB59" s="103">
        <f t="shared" si="6"/>
        <v>16925614210.521973</v>
      </c>
      <c r="BC59" s="103">
        <f t="shared" si="6"/>
        <v>16992956891.465313</v>
      </c>
      <c r="BD59" s="103">
        <f t="shared" si="6"/>
        <v>17055754441.92602</v>
      </c>
      <c r="BE59" s="103">
        <f t="shared" si="6"/>
        <v>17113993033.110529</v>
      </c>
      <c r="BF59" s="103">
        <f t="shared" si="6"/>
        <v>17167062189.515686</v>
      </c>
      <c r="BG59" s="103">
        <f t="shared" si="6"/>
        <v>17203771221.063087</v>
      </c>
      <c r="BH59" s="103">
        <f t="shared" si="6"/>
        <v>17227051603.596149</v>
      </c>
      <c r="BI59" s="103">
        <f t="shared" si="6"/>
        <v>17250363440.524097</v>
      </c>
      <c r="BJ59" s="103">
        <f t="shared" si="6"/>
        <v>17273706774.280037</v>
      </c>
      <c r="BK59" s="103">
        <f t="shared" si="4"/>
        <v>17297081647.354179</v>
      </c>
      <c r="BL59" s="103">
        <f t="shared" si="4"/>
        <v>17320488102.294022</v>
      </c>
      <c r="BM59" s="103">
        <f t="shared" si="4"/>
        <v>17343926181.70433</v>
      </c>
      <c r="BN59" s="103">
        <f t="shared" si="5"/>
        <v>17367395928.247284</v>
      </c>
      <c r="BO59" s="103">
        <f t="shared" si="5"/>
        <v>17390897384.642513</v>
      </c>
      <c r="BP59" s="103">
        <f t="shared" si="5"/>
        <v>17414430593.667194</v>
      </c>
    </row>
    <row r="60" spans="2:69">
      <c r="C60" s="51" t="str">
        <v>Llamadas salientes a internacional</v>
      </c>
      <c r="G60" s="51" t="str">
        <v>Minutos</v>
      </c>
      <c r="S60" s="103">
        <f t="shared" si="2"/>
        <v>0</v>
      </c>
      <c r="T60" s="103">
        <f t="shared" si="6"/>
        <v>0</v>
      </c>
      <c r="U60" s="103">
        <f t="shared" si="6"/>
        <v>222771529.38137329</v>
      </c>
      <c r="V60" s="103">
        <f t="shared" si="6"/>
        <v>468503049.16620731</v>
      </c>
      <c r="W60" s="103">
        <f t="shared" si="6"/>
        <v>715467302.22978437</v>
      </c>
      <c r="X60" s="103">
        <f t="shared" si="6"/>
        <v>947005081.72657681</v>
      </c>
      <c r="Y60" s="103">
        <f t="shared" si="6"/>
        <v>1146914816.3294244</v>
      </c>
      <c r="Z60" s="103">
        <f t="shared" si="6"/>
        <v>1110322522.1341074</v>
      </c>
      <c r="AA60" s="103">
        <f t="shared" si="6"/>
        <v>1074392994.4483645</v>
      </c>
      <c r="AB60" s="103">
        <f t="shared" si="6"/>
        <v>1050018417.2676604</v>
      </c>
      <c r="AC60" s="103">
        <f t="shared" si="6"/>
        <v>1025779805.9946797</v>
      </c>
      <c r="AD60" s="103">
        <f t="shared" si="6"/>
        <v>1011902440.3737284</v>
      </c>
      <c r="AE60" s="103">
        <f t="shared" si="6"/>
        <v>997573554.5998559</v>
      </c>
      <c r="AF60" s="103">
        <f t="shared" si="6"/>
        <v>992867817.504004</v>
      </c>
      <c r="AG60" s="103">
        <f t="shared" si="6"/>
        <v>987693170.13792717</v>
      </c>
      <c r="AH60" s="103">
        <f t="shared" si="6"/>
        <v>982114679.70356584</v>
      </c>
      <c r="AI60" s="103">
        <f t="shared" si="6"/>
        <v>990881456.10456002</v>
      </c>
      <c r="AJ60" s="103">
        <f t="shared" si="6"/>
        <v>1004067612.2922534</v>
      </c>
      <c r="AK60" s="103">
        <f t="shared" si="6"/>
        <v>1016769426.2239395</v>
      </c>
      <c r="AL60" s="103">
        <f t="shared" si="6"/>
        <v>1029079964.6105618</v>
      </c>
      <c r="AM60" s="103">
        <f t="shared" si="6"/>
        <v>1041181756.1292889</v>
      </c>
      <c r="AN60" s="103">
        <f t="shared" si="6"/>
        <v>1053140937.9275635</v>
      </c>
      <c r="AO60" s="103">
        <f t="shared" si="6"/>
        <v>1064747511.3950158</v>
      </c>
      <c r="AP60" s="103">
        <f t="shared" si="6"/>
        <v>1075872629.1382868</v>
      </c>
      <c r="AQ60" s="103">
        <f t="shared" si="6"/>
        <v>1086570184.4849908</v>
      </c>
      <c r="AR60" s="103">
        <f t="shared" si="6"/>
        <v>1096882004.7861063</v>
      </c>
      <c r="AS60" s="103">
        <f t="shared" si="6"/>
        <v>1106786748.8584697</v>
      </c>
      <c r="AT60" s="103">
        <f t="shared" si="6"/>
        <v>1116236542.6825371</v>
      </c>
      <c r="AU60" s="103">
        <f t="shared" si="6"/>
        <v>1125223636.3991656</v>
      </c>
      <c r="AV60" s="103">
        <f t="shared" si="6"/>
        <v>1133779029.4449279</v>
      </c>
      <c r="AW60" s="103">
        <f t="shared" si="6"/>
        <v>1141924794.8961294</v>
      </c>
      <c r="AX60" s="103">
        <f t="shared" si="6"/>
        <v>1149633497.0201814</v>
      </c>
      <c r="AY60" s="103">
        <f t="shared" si="6"/>
        <v>1156858616.1418579</v>
      </c>
      <c r="AZ60" s="103">
        <f t="shared" si="6"/>
        <v>1163588592.4536109</v>
      </c>
      <c r="BA60" s="103">
        <f t="shared" si="6"/>
        <v>1169847496.3476069</v>
      </c>
      <c r="BB60" s="103">
        <f t="shared" si="6"/>
        <v>1175656566.4051683</v>
      </c>
      <c r="BC60" s="103">
        <f t="shared" si="6"/>
        <v>1180998456.0748515</v>
      </c>
      <c r="BD60" s="103">
        <f t="shared" si="6"/>
        <v>1185838923.7018714</v>
      </c>
      <c r="BE60" s="103">
        <f t="shared" si="6"/>
        <v>1190171505.3701749</v>
      </c>
      <c r="BF60" s="103">
        <f t="shared" si="6"/>
        <v>1194020011.5472603</v>
      </c>
      <c r="BG60" s="103">
        <f t="shared" si="6"/>
        <v>1196675265.140377</v>
      </c>
      <c r="BH60" s="103">
        <f t="shared" si="6"/>
        <v>1198372065.3021228</v>
      </c>
      <c r="BI60" s="103">
        <f t="shared" si="6"/>
        <v>1200071271.4054573</v>
      </c>
      <c r="BJ60" s="103">
        <f t="shared" si="6"/>
        <v>1201772886.8618345</v>
      </c>
      <c r="BK60" s="103">
        <f t="shared" si="4"/>
        <v>1203476915.0875449</v>
      </c>
      <c r="BL60" s="103">
        <f t="shared" si="4"/>
        <v>1205183359.5037239</v>
      </c>
      <c r="BM60" s="103">
        <f t="shared" si="4"/>
        <v>1206892223.5363557</v>
      </c>
      <c r="BN60" s="103">
        <f t="shared" si="5"/>
        <v>1208603510.6162851</v>
      </c>
      <c r="BO60" s="103">
        <f t="shared" si="5"/>
        <v>1210317224.1792204</v>
      </c>
      <c r="BP60" s="103">
        <f t="shared" si="5"/>
        <v>1212033367.665741</v>
      </c>
    </row>
    <row r="61" spans="2:69">
      <c r="C61" s="51" t="str">
        <v>Llamadas salientes a números no geográficos</v>
      </c>
      <c r="G61" s="51" t="str">
        <v>Minutos</v>
      </c>
      <c r="S61" s="103">
        <f t="shared" si="2"/>
        <v>0</v>
      </c>
      <c r="T61" s="103">
        <f t="shared" ref="T61:BJ61" si="7">T19*T$48</f>
        <v>0</v>
      </c>
      <c r="U61" s="103">
        <f t="shared" si="7"/>
        <v>24942021.267417196</v>
      </c>
      <c r="V61" s="103">
        <f t="shared" si="7"/>
        <v>54427139.199360877</v>
      </c>
      <c r="W61" s="103">
        <f t="shared" si="7"/>
        <v>78659548.660807356</v>
      </c>
      <c r="X61" s="103">
        <f t="shared" si="7"/>
        <v>104115159.52713585</v>
      </c>
      <c r="Y61" s="103">
        <f t="shared" si="7"/>
        <v>126093535.68458526</v>
      </c>
      <c r="Z61" s="103">
        <f t="shared" si="7"/>
        <v>122070523.95938602</v>
      </c>
      <c r="AA61" s="103">
        <f t="shared" si="7"/>
        <v>118120377.77863319</v>
      </c>
      <c r="AB61" s="103">
        <f t="shared" si="7"/>
        <v>115440600.1929114</v>
      </c>
      <c r="AC61" s="103">
        <f t="shared" si="7"/>
        <v>112775770.90308166</v>
      </c>
      <c r="AD61" s="103">
        <f t="shared" si="7"/>
        <v>111250072.5057642</v>
      </c>
      <c r="AE61" s="103">
        <f t="shared" si="7"/>
        <v>109674733.30539486</v>
      </c>
      <c r="AF61" s="103">
        <f t="shared" si="7"/>
        <v>109157377.50880913</v>
      </c>
      <c r="AG61" s="103">
        <f t="shared" si="7"/>
        <v>108588469.01358384</v>
      </c>
      <c r="AH61" s="103">
        <f t="shared" si="7"/>
        <v>107975161.4055241</v>
      </c>
      <c r="AI61" s="103">
        <f t="shared" si="7"/>
        <v>108938993.95631056</v>
      </c>
      <c r="AJ61" s="103">
        <f t="shared" si="7"/>
        <v>110388699.75147735</v>
      </c>
      <c r="AK61" s="103">
        <f t="shared" si="7"/>
        <v>111785156.23233423</v>
      </c>
      <c r="AL61" s="103">
        <f t="shared" si="7"/>
        <v>113138595.29271534</v>
      </c>
      <c r="AM61" s="103">
        <f t="shared" si="7"/>
        <v>114469084.40924595</v>
      </c>
      <c r="AN61" s="103">
        <f t="shared" si="7"/>
        <v>115783894.79914506</v>
      </c>
      <c r="AO61" s="103">
        <f t="shared" si="7"/>
        <v>117059938.90011656</v>
      </c>
      <c r="AP61" s="103">
        <f t="shared" si="7"/>
        <v>118283051.03641792</v>
      </c>
      <c r="AQ61" s="103">
        <f t="shared" si="7"/>
        <v>119459156.32134604</v>
      </c>
      <c r="AR61" s="103">
        <f t="shared" si="7"/>
        <v>120592853.31662345</v>
      </c>
      <c r="AS61" s="103">
        <f t="shared" si="7"/>
        <v>121681795.74055363</v>
      </c>
      <c r="AT61" s="103">
        <f t="shared" si="7"/>
        <v>122720720.2516001</v>
      </c>
      <c r="AU61" s="103">
        <f t="shared" si="7"/>
        <v>123708774.81862119</v>
      </c>
      <c r="AV61" s="103">
        <f t="shared" si="7"/>
        <v>124649367.56618373</v>
      </c>
      <c r="AW61" s="103">
        <f t="shared" si="7"/>
        <v>125544925.24141414</v>
      </c>
      <c r="AX61" s="103">
        <f t="shared" si="7"/>
        <v>126392431.51870844</v>
      </c>
      <c r="AY61" s="103">
        <f t="shared" si="7"/>
        <v>127186771.95517622</v>
      </c>
      <c r="AZ61" s="103">
        <f t="shared" si="7"/>
        <v>127926675.64823192</v>
      </c>
      <c r="BA61" s="103">
        <f t="shared" si="7"/>
        <v>128614788.93290441</v>
      </c>
      <c r="BB61" s="103">
        <f t="shared" si="7"/>
        <v>129253446.81068964</v>
      </c>
      <c r="BC61" s="103">
        <f t="shared" si="7"/>
        <v>129840742.1756959</v>
      </c>
      <c r="BD61" s="103">
        <f t="shared" si="7"/>
        <v>130372910.44902168</v>
      </c>
      <c r="BE61" s="103">
        <f t="shared" si="7"/>
        <v>130849240.97803774</v>
      </c>
      <c r="BF61" s="103">
        <f t="shared" si="7"/>
        <v>131272351.52126513</v>
      </c>
      <c r="BG61" s="103">
        <f t="shared" si="7"/>
        <v>131564274.08511062</v>
      </c>
      <c r="BH61" s="103">
        <f t="shared" si="7"/>
        <v>131750822.84069252</v>
      </c>
      <c r="BI61" s="103">
        <f t="shared" si="7"/>
        <v>131937636.10910247</v>
      </c>
      <c r="BJ61" s="103">
        <f t="shared" si="7"/>
        <v>132124714.26540078</v>
      </c>
      <c r="BK61" s="103">
        <f t="shared" si="4"/>
        <v>132312057.68517959</v>
      </c>
      <c r="BL61" s="103">
        <f t="shared" si="4"/>
        <v>132499666.74456365</v>
      </c>
      <c r="BM61" s="103">
        <f t="shared" si="4"/>
        <v>132687541.82021086</v>
      </c>
      <c r="BN61" s="103">
        <f t="shared" si="5"/>
        <v>132875683.28931338</v>
      </c>
      <c r="BO61" s="103">
        <f t="shared" si="5"/>
        <v>133064091.52959815</v>
      </c>
      <c r="BP61" s="103">
        <f t="shared" si="5"/>
        <v>133252766.91932759</v>
      </c>
    </row>
    <row r="62" spans="2:69">
      <c r="C62" s="51" t="str">
        <v>Fixed Service8</v>
      </c>
      <c r="G62" s="51" t="str">
        <v>Fixed Unit8</v>
      </c>
      <c r="S62" s="103">
        <f t="shared" si="2"/>
        <v>0</v>
      </c>
      <c r="T62" s="103">
        <f t="shared" ref="T62:BJ66" si="8">T20*T$48</f>
        <v>0</v>
      </c>
      <c r="U62" s="103">
        <f t="shared" si="8"/>
        <v>0</v>
      </c>
      <c r="V62" s="103">
        <f t="shared" si="8"/>
        <v>0</v>
      </c>
      <c r="W62" s="103">
        <f t="shared" si="8"/>
        <v>0</v>
      </c>
      <c r="X62" s="103">
        <f t="shared" si="8"/>
        <v>0</v>
      </c>
      <c r="Y62" s="103">
        <f t="shared" si="8"/>
        <v>0</v>
      </c>
      <c r="Z62" s="103">
        <f t="shared" si="8"/>
        <v>0</v>
      </c>
      <c r="AA62" s="103">
        <f t="shared" si="8"/>
        <v>0</v>
      </c>
      <c r="AB62" s="103">
        <f t="shared" si="8"/>
        <v>0</v>
      </c>
      <c r="AC62" s="103">
        <f t="shared" si="8"/>
        <v>0</v>
      </c>
      <c r="AD62" s="103">
        <f t="shared" si="8"/>
        <v>0</v>
      </c>
      <c r="AE62" s="103">
        <f t="shared" si="8"/>
        <v>0</v>
      </c>
      <c r="AF62" s="103">
        <f t="shared" si="8"/>
        <v>0</v>
      </c>
      <c r="AG62" s="103">
        <f t="shared" si="8"/>
        <v>0</v>
      </c>
      <c r="AH62" s="103">
        <f t="shared" si="8"/>
        <v>0</v>
      </c>
      <c r="AI62" s="103">
        <f t="shared" si="8"/>
        <v>0</v>
      </c>
      <c r="AJ62" s="103">
        <f t="shared" si="8"/>
        <v>0</v>
      </c>
      <c r="AK62" s="103">
        <f t="shared" si="8"/>
        <v>0</v>
      </c>
      <c r="AL62" s="103">
        <f t="shared" si="8"/>
        <v>0</v>
      </c>
      <c r="AM62" s="103">
        <f t="shared" si="8"/>
        <v>0</v>
      </c>
      <c r="AN62" s="103">
        <f t="shared" si="8"/>
        <v>0</v>
      </c>
      <c r="AO62" s="103">
        <f t="shared" si="8"/>
        <v>0</v>
      </c>
      <c r="AP62" s="103">
        <f t="shared" si="8"/>
        <v>0</v>
      </c>
      <c r="AQ62" s="103">
        <f t="shared" si="8"/>
        <v>0</v>
      </c>
      <c r="AR62" s="103">
        <f t="shared" si="8"/>
        <v>0</v>
      </c>
      <c r="AS62" s="103">
        <f t="shared" si="8"/>
        <v>0</v>
      </c>
      <c r="AT62" s="103">
        <f t="shared" si="8"/>
        <v>0</v>
      </c>
      <c r="AU62" s="103">
        <f t="shared" si="8"/>
        <v>0</v>
      </c>
      <c r="AV62" s="103">
        <f t="shared" si="8"/>
        <v>0</v>
      </c>
      <c r="AW62" s="103">
        <f t="shared" si="8"/>
        <v>0</v>
      </c>
      <c r="AX62" s="103">
        <f t="shared" si="8"/>
        <v>0</v>
      </c>
      <c r="AY62" s="103">
        <f t="shared" si="8"/>
        <v>0</v>
      </c>
      <c r="AZ62" s="103">
        <f t="shared" si="8"/>
        <v>0</v>
      </c>
      <c r="BA62" s="103">
        <f t="shared" si="8"/>
        <v>0</v>
      </c>
      <c r="BB62" s="103">
        <f t="shared" si="8"/>
        <v>0</v>
      </c>
      <c r="BC62" s="103">
        <f t="shared" si="8"/>
        <v>0</v>
      </c>
      <c r="BD62" s="103">
        <f t="shared" si="8"/>
        <v>0</v>
      </c>
      <c r="BE62" s="103">
        <f t="shared" si="8"/>
        <v>0</v>
      </c>
      <c r="BF62" s="103">
        <f t="shared" si="8"/>
        <v>0</v>
      </c>
      <c r="BG62" s="103">
        <f t="shared" si="8"/>
        <v>0</v>
      </c>
      <c r="BH62" s="103">
        <f t="shared" si="8"/>
        <v>0</v>
      </c>
      <c r="BI62" s="103">
        <f t="shared" si="8"/>
        <v>0</v>
      </c>
      <c r="BJ62" s="103">
        <f t="shared" si="8"/>
        <v>0</v>
      </c>
      <c r="BK62" s="103">
        <f t="shared" si="4"/>
        <v>0</v>
      </c>
      <c r="BL62" s="103">
        <f t="shared" si="4"/>
        <v>0</v>
      </c>
      <c r="BM62" s="103">
        <f t="shared" si="4"/>
        <v>0</v>
      </c>
      <c r="BN62" s="103">
        <f t="shared" si="5"/>
        <v>0</v>
      </c>
      <c r="BO62" s="103">
        <f t="shared" si="5"/>
        <v>0</v>
      </c>
      <c r="BP62" s="103">
        <f t="shared" si="5"/>
        <v>0</v>
      </c>
    </row>
    <row r="63" spans="2:69">
      <c r="C63" s="51" t="str">
        <v>Llamadas entrantes Local de otros operadores fijos</v>
      </c>
      <c r="G63" s="51" t="str">
        <v>Minutos</v>
      </c>
      <c r="S63" s="103">
        <f t="shared" si="2"/>
        <v>0</v>
      </c>
      <c r="T63" s="103">
        <f t="shared" si="8"/>
        <v>0</v>
      </c>
      <c r="U63" s="103">
        <f t="shared" si="8"/>
        <v>505735102.0159893</v>
      </c>
      <c r="V63" s="103">
        <f t="shared" si="8"/>
        <v>2014671055.1465061</v>
      </c>
      <c r="W63" s="103">
        <f t="shared" si="8"/>
        <v>3770380036.2427001</v>
      </c>
      <c r="X63" s="103">
        <f t="shared" si="8"/>
        <v>5217018084.9022284</v>
      </c>
      <c r="Y63" s="103">
        <f t="shared" si="8"/>
        <v>6874501469.8497238</v>
      </c>
      <c r="Z63" s="103">
        <f t="shared" si="8"/>
        <v>6473614309.3002882</v>
      </c>
      <c r="AA63" s="103">
        <f t="shared" si="8"/>
        <v>6098511379.1249952</v>
      </c>
      <c r="AB63" s="103">
        <f t="shared" si="8"/>
        <v>5820332135.6368465</v>
      </c>
      <c r="AC63" s="103">
        <f t="shared" si="8"/>
        <v>5550938906.1876173</v>
      </c>
      <c r="AD63" s="103">
        <f t="shared" si="8"/>
        <v>5364843187.9328461</v>
      </c>
      <c r="AE63" s="103">
        <f t="shared" si="8"/>
        <v>5190904116.210372</v>
      </c>
      <c r="AF63" s="103">
        <f t="shared" si="8"/>
        <v>5091121752.9378042</v>
      </c>
      <c r="AG63" s="103">
        <f t="shared" si="8"/>
        <v>4991474348.4604464</v>
      </c>
      <c r="AH63" s="103">
        <f t="shared" si="8"/>
        <v>4892286914.424305</v>
      </c>
      <c r="AI63" s="103">
        <f t="shared" si="8"/>
        <v>4922431406.7620897</v>
      </c>
      <c r="AJ63" s="103">
        <f t="shared" si="8"/>
        <v>4999953075.1576853</v>
      </c>
      <c r="AK63" s="103">
        <f t="shared" si="8"/>
        <v>5074495167.752738</v>
      </c>
      <c r="AL63" s="103">
        <f t="shared" si="8"/>
        <v>5146721123.3328266</v>
      </c>
      <c r="AM63" s="103">
        <f t="shared" si="8"/>
        <v>5217930204.7526684</v>
      </c>
      <c r="AN63" s="103">
        <f t="shared" si="8"/>
        <v>5288565074.9825411</v>
      </c>
      <c r="AO63" s="103">
        <f t="shared" si="8"/>
        <v>5357103899.1262083</v>
      </c>
      <c r="AP63" s="103">
        <f t="shared" si="8"/>
        <v>5422630745.7364902</v>
      </c>
      <c r="AQ63" s="103">
        <f t="shared" si="8"/>
        <v>5485535298.2153597</v>
      </c>
      <c r="AR63" s="103">
        <f t="shared" si="8"/>
        <v>5546114220.6573172</v>
      </c>
      <c r="AS63" s="103">
        <f t="shared" si="8"/>
        <v>5604212410.8304319</v>
      </c>
      <c r="AT63" s="103">
        <f t="shared" si="8"/>
        <v>5659484896.3591385</v>
      </c>
      <c r="AU63" s="103">
        <f t="shared" si="8"/>
        <v>5711874157.7751055</v>
      </c>
      <c r="AV63" s="103">
        <f t="shared" si="8"/>
        <v>5761599706.4144402</v>
      </c>
      <c r="AW63" s="103">
        <f t="shared" si="8"/>
        <v>5808815426.0469151</v>
      </c>
      <c r="AX63" s="103">
        <f t="shared" si="8"/>
        <v>5853319234.5724163</v>
      </c>
      <c r="AY63" s="103">
        <f t="shared" si="8"/>
        <v>5894773008.0449162</v>
      </c>
      <c r="AZ63" s="103">
        <f t="shared" si="8"/>
        <v>5933090212.3996058</v>
      </c>
      <c r="BA63" s="103">
        <f t="shared" si="8"/>
        <v>5968439552.2059708</v>
      </c>
      <c r="BB63" s="103">
        <f t="shared" si="8"/>
        <v>6000967924.5559111</v>
      </c>
      <c r="BC63" s="103">
        <f t="shared" si="8"/>
        <v>6030543821.360733</v>
      </c>
      <c r="BD63" s="103">
        <f t="shared" si="8"/>
        <v>6056914717.4265318</v>
      </c>
      <c r="BE63" s="103">
        <f t="shared" si="8"/>
        <v>6080028488.4985313</v>
      </c>
      <c r="BF63" s="103">
        <f t="shared" si="8"/>
        <v>6100236837.5368729</v>
      </c>
      <c r="BG63" s="103">
        <f t="shared" si="8"/>
        <v>6114156700.2380075</v>
      </c>
      <c r="BH63" s="103">
        <f t="shared" si="8"/>
        <v>6123094952.8022909</v>
      </c>
      <c r="BI63" s="103">
        <f t="shared" si="8"/>
        <v>6132046254.7517958</v>
      </c>
      <c r="BJ63" s="103">
        <f t="shared" si="8"/>
        <v>6141010625.1128359</v>
      </c>
      <c r="BK63" s="103">
        <f t="shared" si="4"/>
        <v>6149988082.9394426</v>
      </c>
      <c r="BL63" s="103">
        <f t="shared" si="4"/>
        <v>6158978647.3133793</v>
      </c>
      <c r="BM63" s="103">
        <f t="shared" si="4"/>
        <v>6167982337.344202</v>
      </c>
      <c r="BN63" s="103">
        <f t="shared" si="5"/>
        <v>6176999172.1692896</v>
      </c>
      <c r="BO63" s="103">
        <f t="shared" si="5"/>
        <v>6186029170.9538937</v>
      </c>
      <c r="BP63" s="103">
        <f t="shared" si="5"/>
        <v>6195072352.8911629</v>
      </c>
    </row>
    <row r="64" spans="2:69">
      <c r="C64" s="51" t="str">
        <v>Llamadas entrantes Larga Distancia de otros operadores fijos</v>
      </c>
      <c r="G64" s="51" t="str">
        <v>Minutos</v>
      </c>
      <c r="S64" s="103">
        <f t="shared" si="2"/>
        <v>0</v>
      </c>
      <c r="T64" s="103">
        <f t="shared" si="8"/>
        <v>0</v>
      </c>
      <c r="U64" s="103">
        <f t="shared" si="8"/>
        <v>241673959.99725795</v>
      </c>
      <c r="V64" s="103">
        <f t="shared" si="8"/>
        <v>931153245.27700639</v>
      </c>
      <c r="W64" s="103">
        <f t="shared" si="8"/>
        <v>1988627456.9487886</v>
      </c>
      <c r="X64" s="103">
        <f t="shared" si="8"/>
        <v>2751633869.0817151</v>
      </c>
      <c r="Y64" s="103">
        <f t="shared" si="8"/>
        <v>3625847326.8921089</v>
      </c>
      <c r="Z64" s="103">
        <f t="shared" si="8"/>
        <v>3414405719.695055</v>
      </c>
      <c r="AA64" s="103">
        <f t="shared" si="8"/>
        <v>3216563597.9571395</v>
      </c>
      <c r="AB64" s="103">
        <f t="shared" si="8"/>
        <v>3069842345.3947453</v>
      </c>
      <c r="AC64" s="103">
        <f t="shared" si="8"/>
        <v>2927755137.3018694</v>
      </c>
      <c r="AD64" s="103">
        <f t="shared" si="8"/>
        <v>2829601887.1295514</v>
      </c>
      <c r="AE64" s="103">
        <f t="shared" si="8"/>
        <v>2737860468.3498683</v>
      </c>
      <c r="AF64" s="103">
        <f t="shared" si="8"/>
        <v>2685231835.3166823</v>
      </c>
      <c r="AG64" s="103">
        <f t="shared" si="8"/>
        <v>2632674384.1705031</v>
      </c>
      <c r="AH64" s="103">
        <f t="shared" si="8"/>
        <v>2580359537.1756282</v>
      </c>
      <c r="AI64" s="103">
        <f t="shared" si="8"/>
        <v>2596258774.0065236</v>
      </c>
      <c r="AJ64" s="103">
        <f t="shared" si="8"/>
        <v>2637146354.7803669</v>
      </c>
      <c r="AK64" s="103">
        <f t="shared" si="8"/>
        <v>2676462405.31321</v>
      </c>
      <c r="AL64" s="103">
        <f t="shared" si="8"/>
        <v>2714556845.9240456</v>
      </c>
      <c r="AM64" s="103">
        <f t="shared" si="8"/>
        <v>2752114952.3044081</v>
      </c>
      <c r="AN64" s="103">
        <f t="shared" si="8"/>
        <v>2789370200.0531516</v>
      </c>
      <c r="AO64" s="103">
        <f t="shared" si="8"/>
        <v>2825519921.3674278</v>
      </c>
      <c r="AP64" s="103">
        <f t="shared" si="8"/>
        <v>2860081022.6579847</v>
      </c>
      <c r="AQ64" s="103">
        <f t="shared" si="8"/>
        <v>2893259036.2863445</v>
      </c>
      <c r="AR64" s="103">
        <f t="shared" si="8"/>
        <v>2925210433.0480614</v>
      </c>
      <c r="AS64" s="103">
        <f t="shared" si="8"/>
        <v>2955853406.718276</v>
      </c>
      <c r="AT64" s="103">
        <f t="shared" si="8"/>
        <v>2985006007.0608473</v>
      </c>
      <c r="AU64" s="103">
        <f t="shared" si="8"/>
        <v>3012637896.339807</v>
      </c>
      <c r="AV64" s="103">
        <f t="shared" si="8"/>
        <v>3038864852.3456969</v>
      </c>
      <c r="AW64" s="103">
        <f t="shared" si="8"/>
        <v>3063768038.6447377</v>
      </c>
      <c r="AX64" s="103">
        <f t="shared" si="8"/>
        <v>3087240870.2218957</v>
      </c>
      <c r="AY64" s="103">
        <f t="shared" si="8"/>
        <v>3109105008.9371266</v>
      </c>
      <c r="AZ64" s="103">
        <f t="shared" si="8"/>
        <v>3129314813.7633767</v>
      </c>
      <c r="BA64" s="103">
        <f t="shared" si="8"/>
        <v>3147959265.2638154</v>
      </c>
      <c r="BB64" s="103">
        <f t="shared" si="8"/>
        <v>3165115841.991663</v>
      </c>
      <c r="BC64" s="103">
        <f t="shared" si="8"/>
        <v>3180715182.0806184</v>
      </c>
      <c r="BD64" s="103">
        <f t="shared" si="8"/>
        <v>3194624095.1017704</v>
      </c>
      <c r="BE64" s="103">
        <f t="shared" si="8"/>
        <v>3206815088.9394131</v>
      </c>
      <c r="BF64" s="103">
        <f t="shared" si="8"/>
        <v>3217473663.7703209</v>
      </c>
      <c r="BG64" s="103">
        <f t="shared" si="8"/>
        <v>3224815475.7092614</v>
      </c>
      <c r="BH64" s="103">
        <f t="shared" si="8"/>
        <v>3229529815.9867978</v>
      </c>
      <c r="BI64" s="103">
        <f t="shared" si="8"/>
        <v>3234251038.9566612</v>
      </c>
      <c r="BJ64" s="103">
        <f t="shared" si="8"/>
        <v>3238979154.6539822</v>
      </c>
      <c r="BK64" s="103">
        <f t="shared" si="4"/>
        <v>3243714173.1285071</v>
      </c>
      <c r="BL64" s="103">
        <f t="shared" si="4"/>
        <v>3248456104.4446125</v>
      </c>
      <c r="BM64" s="103">
        <f t="shared" si="4"/>
        <v>3253204958.6813307</v>
      </c>
      <c r="BN64" s="103">
        <f t="shared" si="5"/>
        <v>3257960745.9323711</v>
      </c>
      <c r="BO64" s="103">
        <f t="shared" si="5"/>
        <v>3262723476.3061442</v>
      </c>
      <c r="BP64" s="103">
        <f t="shared" si="5"/>
        <v>3267493159.9257712</v>
      </c>
    </row>
    <row r="65" spans="3:68">
      <c r="C65" s="51" t="str">
        <v>Llamadas entrantes de móvil</v>
      </c>
      <c r="G65" s="51" t="str">
        <v>Minutos</v>
      </c>
      <c r="S65" s="103">
        <f t="shared" si="2"/>
        <v>0</v>
      </c>
      <c r="T65" s="103">
        <f t="shared" si="8"/>
        <v>0</v>
      </c>
      <c r="U65" s="103">
        <f t="shared" si="8"/>
        <v>684974344.58469546</v>
      </c>
      <c r="V65" s="103">
        <f t="shared" si="8"/>
        <v>1441188828.9908707</v>
      </c>
      <c r="W65" s="103">
        <f t="shared" si="8"/>
        <v>2191044944.6110334</v>
      </c>
      <c r="X65" s="103">
        <f t="shared" si="8"/>
        <v>3014810172.9726949</v>
      </c>
      <c r="Y65" s="103">
        <f t="shared" si="8"/>
        <v>4135336251.7977133</v>
      </c>
      <c r="Z65" s="103">
        <f t="shared" si="8"/>
        <v>4489497799.1182413</v>
      </c>
      <c r="AA65" s="103">
        <f t="shared" si="8"/>
        <v>4831615351.3594885</v>
      </c>
      <c r="AB65" s="103">
        <f t="shared" si="8"/>
        <v>5182018933.7719326</v>
      </c>
      <c r="AC65" s="103">
        <f t="shared" si="8"/>
        <v>5540665838.9766321</v>
      </c>
      <c r="AD65" s="103">
        <f t="shared" si="8"/>
        <v>5907711547.485693</v>
      </c>
      <c r="AE65" s="103">
        <f t="shared" si="8"/>
        <v>6252221704.645318</v>
      </c>
      <c r="AF65" s="103">
        <f t="shared" si="8"/>
        <v>6601666076.7797728</v>
      </c>
      <c r="AG65" s="103">
        <f t="shared" si="8"/>
        <v>6955903580.2273064</v>
      </c>
      <c r="AH65" s="103">
        <f t="shared" si="8"/>
        <v>7314812825.1809168</v>
      </c>
      <c r="AI65" s="103">
        <f t="shared" si="8"/>
        <v>7428455965.6795454</v>
      </c>
      <c r="AJ65" s="103">
        <f t="shared" si="8"/>
        <v>7484344110.8388901</v>
      </c>
      <c r="AK65" s="103">
        <f t="shared" si="8"/>
        <v>7538838464.8304758</v>
      </c>
      <c r="AL65" s="103">
        <f t="shared" si="8"/>
        <v>7591890625.901825</v>
      </c>
      <c r="AM65" s="103">
        <f t="shared" si="8"/>
        <v>7643463374.3633022</v>
      </c>
      <c r="AN65" s="103">
        <f t="shared" si="8"/>
        <v>7693647012.196496</v>
      </c>
      <c r="AO65" s="103">
        <f t="shared" si="8"/>
        <v>7742539971.7280464</v>
      </c>
      <c r="AP65" s="103">
        <f t="shared" si="8"/>
        <v>7790118892.4477406</v>
      </c>
      <c r="AQ65" s="103">
        <f t="shared" si="8"/>
        <v>7836338329.3730211</v>
      </c>
      <c r="AR65" s="103">
        <f t="shared" si="8"/>
        <v>7881184655.3958702</v>
      </c>
      <c r="AS65" s="103">
        <f t="shared" si="8"/>
        <v>7924652320.8198719</v>
      </c>
      <c r="AT65" s="103">
        <f t="shared" si="8"/>
        <v>7966736469.9552994</v>
      </c>
      <c r="AU65" s="103">
        <f t="shared" si="8"/>
        <v>8007428246.6362343</v>
      </c>
      <c r="AV65" s="103">
        <f t="shared" si="8"/>
        <v>8046720602.2079926</v>
      </c>
      <c r="AW65" s="103">
        <f t="shared" si="8"/>
        <v>8084615771.0707283</v>
      </c>
      <c r="AX65" s="103">
        <f t="shared" si="8"/>
        <v>8121123063.8138981</v>
      </c>
      <c r="AY65" s="103">
        <f t="shared" si="8"/>
        <v>8156249066.8168898</v>
      </c>
      <c r="AZ65" s="103">
        <f t="shared" si="8"/>
        <v>8189996230.3516989</v>
      </c>
      <c r="BA65" s="103">
        <f t="shared" si="8"/>
        <v>8222368894.0189972</v>
      </c>
      <c r="BB65" s="103">
        <f t="shared" si="8"/>
        <v>8253378608.1520004</v>
      </c>
      <c r="BC65" s="103">
        <f t="shared" si="8"/>
        <v>8283044027.4661007</v>
      </c>
      <c r="BD65" s="103">
        <f t="shared" si="8"/>
        <v>8311383834.6362944</v>
      </c>
      <c r="BE65" s="103">
        <f t="shared" si="8"/>
        <v>8338413865.1776543</v>
      </c>
      <c r="BF65" s="103">
        <f t="shared" si="8"/>
        <v>8363519067.3026915</v>
      </c>
      <c r="BG65" s="103">
        <f t="shared" si="8"/>
        <v>8380917581.7083511</v>
      </c>
      <c r="BH65" s="103">
        <f t="shared" si="8"/>
        <v>8391890321.2148695</v>
      </c>
      <c r="BI65" s="103">
        <f t="shared" si="8"/>
        <v>8402877426.8109093</v>
      </c>
      <c r="BJ65" s="103">
        <f t="shared" si="8"/>
        <v>8413878917.3053179</v>
      </c>
      <c r="BK65" s="103">
        <f t="shared" si="4"/>
        <v>8424894811.5315647</v>
      </c>
      <c r="BL65" s="103">
        <f t="shared" si="4"/>
        <v>8435925128.3477707</v>
      </c>
      <c r="BM65" s="103">
        <f t="shared" si="4"/>
        <v>8446969886.6367474</v>
      </c>
      <c r="BN65" s="103">
        <f t="shared" si="5"/>
        <v>8458029105.3060436</v>
      </c>
      <c r="BO65" s="103">
        <f t="shared" si="5"/>
        <v>8469102803.2879486</v>
      </c>
      <c r="BP65" s="103">
        <f t="shared" si="5"/>
        <v>8480190999.5395384</v>
      </c>
    </row>
    <row r="66" spans="3:68">
      <c r="C66" s="51" t="str">
        <v>Llamadas entrantes de internacional</v>
      </c>
      <c r="G66" s="51" t="str">
        <v>Minutos</v>
      </c>
      <c r="S66" s="103">
        <f t="shared" si="2"/>
        <v>0</v>
      </c>
      <c r="T66" s="103">
        <f t="shared" si="8"/>
        <v>0</v>
      </c>
      <c r="U66" s="103">
        <f t="shared" si="8"/>
        <v>1703620073.2857997</v>
      </c>
      <c r="V66" s="103">
        <f t="shared" si="8"/>
        <v>3749263175.9897118</v>
      </c>
      <c r="W66" s="103">
        <f t="shared" si="8"/>
        <v>5978220597.2514229</v>
      </c>
      <c r="X66" s="103">
        <f t="shared" si="8"/>
        <v>8449218444.115346</v>
      </c>
      <c r="Y66" s="103">
        <f t="shared" si="8"/>
        <v>11195214438.452835</v>
      </c>
      <c r="Z66" s="103">
        <f t="shared" si="8"/>
        <v>11643023015.990948</v>
      </c>
      <c r="AA66" s="103">
        <f t="shared" si="8"/>
        <v>11992313706.470676</v>
      </c>
      <c r="AB66" s="103">
        <f t="shared" si="8"/>
        <v>12292121549.132442</v>
      </c>
      <c r="AC66" s="103">
        <f t="shared" si="8"/>
        <v>12537963980.115091</v>
      </c>
      <c r="AD66" s="103">
        <f t="shared" si="8"/>
        <v>12726033439.816814</v>
      </c>
      <c r="AE66" s="103">
        <f t="shared" si="8"/>
        <v>12853293774.214985</v>
      </c>
      <c r="AF66" s="103">
        <f t="shared" si="8"/>
        <v>12981826711.957134</v>
      </c>
      <c r="AG66" s="103">
        <f t="shared" si="8"/>
        <v>13111644979.076706</v>
      </c>
      <c r="AH66" s="103">
        <f t="shared" si="8"/>
        <v>13242761428.867474</v>
      </c>
      <c r="AI66" s="103">
        <f t="shared" si="8"/>
        <v>13360971991.012447</v>
      </c>
      <c r="AJ66" s="103">
        <f t="shared" si="8"/>
        <v>13538773142.106243</v>
      </c>
      <c r="AK66" s="103">
        <f t="shared" si="8"/>
        <v>13710043458.177635</v>
      </c>
      <c r="AL66" s="103">
        <f t="shared" si="8"/>
        <v>13876037843.847713</v>
      </c>
      <c r="AM66" s="103">
        <f t="shared" si="8"/>
        <v>14039217502.248465</v>
      </c>
      <c r="AN66" s="103">
        <f t="shared" si="8"/>
        <v>14200474221.765989</v>
      </c>
      <c r="AO66" s="103">
        <f t="shared" si="8"/>
        <v>14356976396.72838</v>
      </c>
      <c r="AP66" s="103">
        <f t="shared" si="8"/>
        <v>14506986658.449205</v>
      </c>
      <c r="AQ66" s="103">
        <f t="shared" si="8"/>
        <v>14651231700.55698</v>
      </c>
      <c r="AR66" s="103">
        <f t="shared" si="8"/>
        <v>14790275519.947039</v>
      </c>
      <c r="AS66" s="103">
        <f t="shared" si="8"/>
        <v>14923830353.689964</v>
      </c>
      <c r="AT66" s="103">
        <f t="shared" si="8"/>
        <v>15051250672.0604</v>
      </c>
      <c r="AU66" s="103">
        <f t="shared" si="8"/>
        <v>15172431976.533022</v>
      </c>
      <c r="AV66" s="103">
        <f t="shared" si="8"/>
        <v>15287792261.209162</v>
      </c>
      <c r="AW66" s="103">
        <f t="shared" si="8"/>
        <v>15397629157.811026</v>
      </c>
      <c r="AX66" s="103">
        <f t="shared" si="8"/>
        <v>15501572724.957212</v>
      </c>
      <c r="AY66" s="103">
        <f t="shared" si="8"/>
        <v>15598995694.800598</v>
      </c>
      <c r="AZ66" s="103">
        <f t="shared" si="8"/>
        <v>15689742195.754414</v>
      </c>
      <c r="BA66" s="103">
        <f t="shared" si="8"/>
        <v>15774136791.19964</v>
      </c>
      <c r="BB66" s="103">
        <f t="shared" si="8"/>
        <v>15852465860.590075</v>
      </c>
      <c r="BC66" s="103">
        <f t="shared" si="8"/>
        <v>15924495504.313854</v>
      </c>
      <c r="BD66" s="103">
        <f t="shared" si="8"/>
        <v>15989764010.43998</v>
      </c>
      <c r="BE66" s="103">
        <f t="shared" si="8"/>
        <v>16048184220.004246</v>
      </c>
      <c r="BF66" s="103">
        <f t="shared" si="8"/>
        <v>16100077191.582726</v>
      </c>
      <c r="BG66" s="103">
        <f t="shared" si="8"/>
        <v>16135880433.906116</v>
      </c>
      <c r="BH66" s="103">
        <f t="shared" si="8"/>
        <v>16158759961.316544</v>
      </c>
      <c r="BI66" s="103">
        <f t="shared" si="8"/>
        <v>16181671930.264742</v>
      </c>
      <c r="BJ66" s="103">
        <f t="shared" si="8"/>
        <v>16204616386.750492</v>
      </c>
      <c r="BK66" s="103">
        <f t="shared" si="4"/>
        <v>16227593376.838808</v>
      </c>
      <c r="BL66" s="103">
        <f t="shared" si="4"/>
        <v>16250602946.660019</v>
      </c>
      <c r="BM66" s="103">
        <f t="shared" si="4"/>
        <v>16273645142.409861</v>
      </c>
      <c r="BN66" s="103">
        <f t="shared" si="5"/>
        <v>16296720010.349569</v>
      </c>
      <c r="BO66" s="103">
        <f t="shared" si="5"/>
        <v>16319827596.805984</v>
      </c>
      <c r="BP66" s="103">
        <f t="shared" si="5"/>
        <v>16342967948.171629</v>
      </c>
    </row>
    <row r="67" spans="3:68">
      <c r="C67" s="51" t="str">
        <v>Llamadas entrantes de números no geográficos</v>
      </c>
      <c r="G67" s="51" t="str">
        <v>Minutos</v>
      </c>
      <c r="S67" s="103">
        <f t="shared" si="2"/>
        <v>0</v>
      </c>
      <c r="T67" s="103">
        <f t="shared" ref="T67:BJ67" si="9">T25*T$48</f>
        <v>0</v>
      </c>
      <c r="U67" s="103">
        <f t="shared" si="9"/>
        <v>0</v>
      </c>
      <c r="V67" s="103">
        <f t="shared" si="9"/>
        <v>0</v>
      </c>
      <c r="W67" s="103">
        <f t="shared" si="9"/>
        <v>0</v>
      </c>
      <c r="X67" s="103">
        <f t="shared" si="9"/>
        <v>0</v>
      </c>
      <c r="Y67" s="103">
        <f t="shared" si="9"/>
        <v>0</v>
      </c>
      <c r="Z67" s="103">
        <f t="shared" si="9"/>
        <v>0</v>
      </c>
      <c r="AA67" s="103">
        <f t="shared" si="9"/>
        <v>0</v>
      </c>
      <c r="AB67" s="103">
        <f t="shared" si="9"/>
        <v>0</v>
      </c>
      <c r="AC67" s="103">
        <f t="shared" si="9"/>
        <v>0</v>
      </c>
      <c r="AD67" s="103">
        <f t="shared" si="9"/>
        <v>0</v>
      </c>
      <c r="AE67" s="103">
        <f t="shared" si="9"/>
        <v>0</v>
      </c>
      <c r="AF67" s="103">
        <f t="shared" si="9"/>
        <v>0</v>
      </c>
      <c r="AG67" s="103">
        <f t="shared" si="9"/>
        <v>0</v>
      </c>
      <c r="AH67" s="103">
        <f t="shared" si="9"/>
        <v>0</v>
      </c>
      <c r="AI67" s="103">
        <f t="shared" si="9"/>
        <v>0</v>
      </c>
      <c r="AJ67" s="103">
        <f t="shared" si="9"/>
        <v>0</v>
      </c>
      <c r="AK67" s="103">
        <f t="shared" si="9"/>
        <v>0</v>
      </c>
      <c r="AL67" s="103">
        <f t="shared" si="9"/>
        <v>0</v>
      </c>
      <c r="AM67" s="103">
        <f t="shared" si="9"/>
        <v>0</v>
      </c>
      <c r="AN67" s="103">
        <f t="shared" si="9"/>
        <v>0</v>
      </c>
      <c r="AO67" s="103">
        <f t="shared" si="9"/>
        <v>0</v>
      </c>
      <c r="AP67" s="103">
        <f t="shared" si="9"/>
        <v>0</v>
      </c>
      <c r="AQ67" s="103">
        <f t="shared" si="9"/>
        <v>0</v>
      </c>
      <c r="AR67" s="103">
        <f t="shared" si="9"/>
        <v>0</v>
      </c>
      <c r="AS67" s="103">
        <f t="shared" si="9"/>
        <v>0</v>
      </c>
      <c r="AT67" s="103">
        <f t="shared" si="9"/>
        <v>0</v>
      </c>
      <c r="AU67" s="103">
        <f t="shared" si="9"/>
        <v>0</v>
      </c>
      <c r="AV67" s="103">
        <f t="shared" si="9"/>
        <v>0</v>
      </c>
      <c r="AW67" s="103">
        <f t="shared" si="9"/>
        <v>0</v>
      </c>
      <c r="AX67" s="103">
        <f t="shared" si="9"/>
        <v>0</v>
      </c>
      <c r="AY67" s="103">
        <f t="shared" si="9"/>
        <v>0</v>
      </c>
      <c r="AZ67" s="103">
        <f t="shared" si="9"/>
        <v>0</v>
      </c>
      <c r="BA67" s="103">
        <f t="shared" si="9"/>
        <v>0</v>
      </c>
      <c r="BB67" s="103">
        <f t="shared" si="9"/>
        <v>0</v>
      </c>
      <c r="BC67" s="103">
        <f t="shared" si="9"/>
        <v>0</v>
      </c>
      <c r="BD67" s="103">
        <f t="shared" si="9"/>
        <v>0</v>
      </c>
      <c r="BE67" s="103">
        <f t="shared" si="9"/>
        <v>0</v>
      </c>
      <c r="BF67" s="103">
        <f t="shared" si="9"/>
        <v>0</v>
      </c>
      <c r="BG67" s="103">
        <f t="shared" si="9"/>
        <v>0</v>
      </c>
      <c r="BH67" s="103">
        <f t="shared" si="9"/>
        <v>0</v>
      </c>
      <c r="BI67" s="103">
        <f t="shared" si="9"/>
        <v>0</v>
      </c>
      <c r="BJ67" s="103">
        <f t="shared" si="9"/>
        <v>0</v>
      </c>
      <c r="BK67" s="103">
        <f t="shared" si="4"/>
        <v>0</v>
      </c>
      <c r="BL67" s="103">
        <f t="shared" si="4"/>
        <v>0</v>
      </c>
      <c r="BM67" s="103">
        <f t="shared" si="4"/>
        <v>0</v>
      </c>
      <c r="BN67" s="103">
        <f t="shared" si="5"/>
        <v>0</v>
      </c>
      <c r="BO67" s="103">
        <f t="shared" si="5"/>
        <v>0</v>
      </c>
      <c r="BP67" s="103">
        <f t="shared" si="5"/>
        <v>0</v>
      </c>
    </row>
    <row r="68" spans="3:68">
      <c r="C68" s="51" t="str">
        <v>Fixed Service14</v>
      </c>
      <c r="G68" s="51" t="str">
        <v>Fixed Unit14</v>
      </c>
      <c r="S68" s="103">
        <f t="shared" si="2"/>
        <v>0</v>
      </c>
      <c r="T68" s="103">
        <f t="shared" ref="T68:BJ72" si="10">T26*T$48</f>
        <v>0</v>
      </c>
      <c r="U68" s="103">
        <f t="shared" si="10"/>
        <v>0</v>
      </c>
      <c r="V68" s="103">
        <f t="shared" si="10"/>
        <v>0</v>
      </c>
      <c r="W68" s="103">
        <f t="shared" si="10"/>
        <v>0</v>
      </c>
      <c r="X68" s="103">
        <f t="shared" si="10"/>
        <v>0</v>
      </c>
      <c r="Y68" s="103">
        <f t="shared" si="10"/>
        <v>0</v>
      </c>
      <c r="Z68" s="103">
        <f t="shared" si="10"/>
        <v>0</v>
      </c>
      <c r="AA68" s="103">
        <f t="shared" si="10"/>
        <v>0</v>
      </c>
      <c r="AB68" s="103">
        <f t="shared" si="10"/>
        <v>0</v>
      </c>
      <c r="AC68" s="103">
        <f t="shared" si="10"/>
        <v>0</v>
      </c>
      <c r="AD68" s="103">
        <f t="shared" si="10"/>
        <v>0</v>
      </c>
      <c r="AE68" s="103">
        <f t="shared" si="10"/>
        <v>0</v>
      </c>
      <c r="AF68" s="103">
        <f t="shared" si="10"/>
        <v>0</v>
      </c>
      <c r="AG68" s="103">
        <f t="shared" si="10"/>
        <v>0</v>
      </c>
      <c r="AH68" s="103">
        <f t="shared" si="10"/>
        <v>0</v>
      </c>
      <c r="AI68" s="103">
        <f t="shared" si="10"/>
        <v>0</v>
      </c>
      <c r="AJ68" s="103">
        <f t="shared" si="10"/>
        <v>0</v>
      </c>
      <c r="AK68" s="103">
        <f t="shared" si="10"/>
        <v>0</v>
      </c>
      <c r="AL68" s="103">
        <f t="shared" si="10"/>
        <v>0</v>
      </c>
      <c r="AM68" s="103">
        <f t="shared" si="10"/>
        <v>0</v>
      </c>
      <c r="AN68" s="103">
        <f t="shared" si="10"/>
        <v>0</v>
      </c>
      <c r="AO68" s="103">
        <f t="shared" si="10"/>
        <v>0</v>
      </c>
      <c r="AP68" s="103">
        <f t="shared" si="10"/>
        <v>0</v>
      </c>
      <c r="AQ68" s="103">
        <f t="shared" si="10"/>
        <v>0</v>
      </c>
      <c r="AR68" s="103">
        <f t="shared" si="10"/>
        <v>0</v>
      </c>
      <c r="AS68" s="103">
        <f t="shared" si="10"/>
        <v>0</v>
      </c>
      <c r="AT68" s="103">
        <f t="shared" si="10"/>
        <v>0</v>
      </c>
      <c r="AU68" s="103">
        <f t="shared" si="10"/>
        <v>0</v>
      </c>
      <c r="AV68" s="103">
        <f t="shared" si="10"/>
        <v>0</v>
      </c>
      <c r="AW68" s="103">
        <f t="shared" si="10"/>
        <v>0</v>
      </c>
      <c r="AX68" s="103">
        <f t="shared" si="10"/>
        <v>0</v>
      </c>
      <c r="AY68" s="103">
        <f t="shared" si="10"/>
        <v>0</v>
      </c>
      <c r="AZ68" s="103">
        <f t="shared" si="10"/>
        <v>0</v>
      </c>
      <c r="BA68" s="103">
        <f t="shared" si="10"/>
        <v>0</v>
      </c>
      <c r="BB68" s="103">
        <f t="shared" si="10"/>
        <v>0</v>
      </c>
      <c r="BC68" s="103">
        <f t="shared" si="10"/>
        <v>0</v>
      </c>
      <c r="BD68" s="103">
        <f t="shared" si="10"/>
        <v>0</v>
      </c>
      <c r="BE68" s="103">
        <f t="shared" si="10"/>
        <v>0</v>
      </c>
      <c r="BF68" s="103">
        <f t="shared" si="10"/>
        <v>0</v>
      </c>
      <c r="BG68" s="103">
        <f t="shared" si="10"/>
        <v>0</v>
      </c>
      <c r="BH68" s="103">
        <f t="shared" si="10"/>
        <v>0</v>
      </c>
      <c r="BI68" s="103">
        <f t="shared" si="10"/>
        <v>0</v>
      </c>
      <c r="BJ68" s="103">
        <f t="shared" si="10"/>
        <v>0</v>
      </c>
      <c r="BK68" s="103">
        <f t="shared" si="4"/>
        <v>0</v>
      </c>
      <c r="BL68" s="103">
        <f t="shared" si="4"/>
        <v>0</v>
      </c>
      <c r="BM68" s="103">
        <f t="shared" si="4"/>
        <v>0</v>
      </c>
      <c r="BN68" s="103">
        <f t="shared" si="5"/>
        <v>0</v>
      </c>
      <c r="BO68" s="103">
        <f t="shared" si="5"/>
        <v>0</v>
      </c>
      <c r="BP68" s="103">
        <f t="shared" si="5"/>
        <v>0</v>
      </c>
    </row>
    <row r="69" spans="3:68">
      <c r="C69" s="51" t="str">
        <v>Llamadas en tránsito Local</v>
      </c>
      <c r="G69" s="51" t="str">
        <v>Minutos</v>
      </c>
      <c r="S69" s="103">
        <f t="shared" si="2"/>
        <v>0</v>
      </c>
      <c r="T69" s="103">
        <f t="shared" si="10"/>
        <v>0</v>
      </c>
      <c r="U69" s="103">
        <f t="shared" si="10"/>
        <v>3168109399.4916611</v>
      </c>
      <c r="V69" s="103">
        <f t="shared" si="10"/>
        <v>7992121101.3840446</v>
      </c>
      <c r="W69" s="103">
        <f t="shared" si="10"/>
        <v>13129067187.767563</v>
      </c>
      <c r="X69" s="103">
        <f t="shared" si="10"/>
        <v>21041238916.676464</v>
      </c>
      <c r="Y69" s="103">
        <f t="shared" si="10"/>
        <v>27901032423.725796</v>
      </c>
      <c r="Z69" s="103">
        <f t="shared" si="10"/>
        <v>28406179176.08147</v>
      </c>
      <c r="AA69" s="103">
        <f t="shared" si="10"/>
        <v>28849343135.408897</v>
      </c>
      <c r="AB69" s="103">
        <f t="shared" si="10"/>
        <v>29443832270.532726</v>
      </c>
      <c r="AC69" s="103">
        <f t="shared" si="10"/>
        <v>30039597602.662949</v>
      </c>
      <c r="AD69" s="103">
        <f t="shared" si="10"/>
        <v>30781097151.692513</v>
      </c>
      <c r="AE69" s="103">
        <f t="shared" si="10"/>
        <v>31435829701.882561</v>
      </c>
      <c r="AF69" s="103">
        <f t="shared" si="10"/>
        <v>32227247626.849155</v>
      </c>
      <c r="AG69" s="103">
        <f t="shared" si="10"/>
        <v>33013873830.784721</v>
      </c>
      <c r="AH69" s="103">
        <f t="shared" si="10"/>
        <v>33796711760.393826</v>
      </c>
      <c r="AI69" s="103">
        <f t="shared" si="10"/>
        <v>34227051522.058144</v>
      </c>
      <c r="AJ69" s="103">
        <f t="shared" si="10"/>
        <v>34568202857.945137</v>
      </c>
      <c r="AK69" s="103">
        <f t="shared" si="10"/>
        <v>34898460252.656525</v>
      </c>
      <c r="AL69" s="103">
        <f t="shared" si="10"/>
        <v>35219070050.606743</v>
      </c>
      <c r="AM69" s="103">
        <f t="shared" si="10"/>
        <v>35532598431.935013</v>
      </c>
      <c r="AN69" s="103">
        <f t="shared" si="10"/>
        <v>35840249335.195351</v>
      </c>
      <c r="AO69" s="103">
        <f t="shared" si="10"/>
        <v>36139244020.683372</v>
      </c>
      <c r="AP69" s="103">
        <f t="shared" si="10"/>
        <v>36427667246.37561</v>
      </c>
      <c r="AQ69" s="103">
        <f t="shared" si="10"/>
        <v>36706193006.454437</v>
      </c>
      <c r="AR69" s="103">
        <f t="shared" si="10"/>
        <v>36975401363.792389</v>
      </c>
      <c r="AS69" s="103">
        <f t="shared" si="10"/>
        <v>37234979261.830589</v>
      </c>
      <c r="AT69" s="103">
        <f t="shared" si="10"/>
        <v>37484233264.852745</v>
      </c>
      <c r="AU69" s="103">
        <f t="shared" si="10"/>
        <v>37723038435.277695</v>
      </c>
      <c r="AV69" s="103">
        <f t="shared" si="10"/>
        <v>37951831677.806381</v>
      </c>
      <c r="AW69" s="103">
        <f t="shared" si="10"/>
        <v>38170944261.542366</v>
      </c>
      <c r="AX69" s="103">
        <f t="shared" si="10"/>
        <v>38380013210.029655</v>
      </c>
      <c r="AY69" s="103">
        <f t="shared" si="10"/>
        <v>38578394223.830826</v>
      </c>
      <c r="AZ69" s="103">
        <f t="shared" si="10"/>
        <v>38765934471.630562</v>
      </c>
      <c r="BA69" s="103">
        <f t="shared" si="10"/>
        <v>38942997068.337654</v>
      </c>
      <c r="BB69" s="103">
        <f t="shared" si="10"/>
        <v>39109922508.418167</v>
      </c>
      <c r="BC69" s="103">
        <f t="shared" si="10"/>
        <v>39266515646.058327</v>
      </c>
      <c r="BD69" s="103">
        <f t="shared" si="10"/>
        <v>39412338538.782333</v>
      </c>
      <c r="BE69" s="103">
        <f t="shared" si="10"/>
        <v>39547343527.559166</v>
      </c>
      <c r="BF69" s="103">
        <f t="shared" si="10"/>
        <v>39670215894.805466</v>
      </c>
      <c r="BG69" s="103">
        <f t="shared" si="10"/>
        <v>39755199252.921562</v>
      </c>
      <c r="BH69" s="103">
        <f t="shared" si="10"/>
        <v>39809114309.433929</v>
      </c>
      <c r="BI69" s="103">
        <f t="shared" si="10"/>
        <v>39863102546.633896</v>
      </c>
      <c r="BJ69" s="103">
        <f t="shared" si="10"/>
        <v>39917164063.938736</v>
      </c>
      <c r="BK69" s="103">
        <f t="shared" si="4"/>
        <v>39971298960.900887</v>
      </c>
      <c r="BL69" s="103">
        <f t="shared" si="4"/>
        <v>40025507337.208138</v>
      </c>
      <c r="BM69" s="103">
        <f t="shared" si="4"/>
        <v>40079789292.683838</v>
      </c>
      <c r="BN69" s="103">
        <f t="shared" si="5"/>
        <v>40134144927.287079</v>
      </c>
      <c r="BO69" s="103">
        <f t="shared" si="5"/>
        <v>40188574341.112854</v>
      </c>
      <c r="BP69" s="103">
        <f t="shared" si="5"/>
        <v>40243077634.392273</v>
      </c>
    </row>
    <row r="70" spans="3:68">
      <c r="C70" s="51" t="str">
        <v>Llamadas en tránsito Larga Distancia</v>
      </c>
      <c r="G70" s="51" t="str">
        <v>Minutos</v>
      </c>
      <c r="S70" s="103">
        <f t="shared" si="2"/>
        <v>0</v>
      </c>
      <c r="T70" s="103">
        <f t="shared" si="10"/>
        <v>0</v>
      </c>
      <c r="U70" s="103">
        <f t="shared" si="10"/>
        <v>352012155.49907333</v>
      </c>
      <c r="V70" s="103">
        <f t="shared" si="10"/>
        <v>888013455.70933807</v>
      </c>
      <c r="W70" s="103">
        <f t="shared" si="10"/>
        <v>1458785243.0852845</v>
      </c>
      <c r="X70" s="103">
        <f t="shared" si="10"/>
        <v>2337915435.1862731</v>
      </c>
      <c r="Y70" s="103">
        <f t="shared" si="10"/>
        <v>3100114713.7473092</v>
      </c>
      <c r="Z70" s="103">
        <f t="shared" si="10"/>
        <v>3156242130.6757183</v>
      </c>
      <c r="AA70" s="103">
        <f t="shared" si="10"/>
        <v>3205482570.6009879</v>
      </c>
      <c r="AB70" s="103">
        <f t="shared" si="10"/>
        <v>3271536918.9480805</v>
      </c>
      <c r="AC70" s="103">
        <f t="shared" si="10"/>
        <v>3337733066.9625497</v>
      </c>
      <c r="AD70" s="103">
        <f t="shared" si="10"/>
        <v>3420121905.7436109</v>
      </c>
      <c r="AE70" s="103">
        <f t="shared" si="10"/>
        <v>3492869966.8758397</v>
      </c>
      <c r="AF70" s="103">
        <f t="shared" si="10"/>
        <v>3580805291.8721275</v>
      </c>
      <c r="AG70" s="103">
        <f t="shared" si="10"/>
        <v>3668208203.4205236</v>
      </c>
      <c r="AH70" s="103">
        <f t="shared" si="10"/>
        <v>3755190195.5993128</v>
      </c>
      <c r="AI70" s="103">
        <f t="shared" si="10"/>
        <v>3803005724.6731262</v>
      </c>
      <c r="AJ70" s="103">
        <f t="shared" si="10"/>
        <v>3840911428.6605706</v>
      </c>
      <c r="AK70" s="103">
        <f t="shared" si="10"/>
        <v>3877606694.7396126</v>
      </c>
      <c r="AL70" s="103">
        <f t="shared" si="10"/>
        <v>3913230005.6229706</v>
      </c>
      <c r="AM70" s="103">
        <f t="shared" si="10"/>
        <v>3948066492.4372225</v>
      </c>
      <c r="AN70" s="103">
        <f t="shared" si="10"/>
        <v>3982249926.1328158</v>
      </c>
      <c r="AO70" s="103">
        <f t="shared" si="10"/>
        <v>4015471557.8537068</v>
      </c>
      <c r="AP70" s="103">
        <f t="shared" si="10"/>
        <v>4047518582.9306226</v>
      </c>
      <c r="AQ70" s="103">
        <f t="shared" si="10"/>
        <v>4078465889.6060481</v>
      </c>
      <c r="AR70" s="103">
        <f t="shared" si="10"/>
        <v>4108377929.3102646</v>
      </c>
      <c r="AS70" s="103">
        <f t="shared" si="10"/>
        <v>4137219917.9811759</v>
      </c>
      <c r="AT70" s="103">
        <f t="shared" si="10"/>
        <v>4164914807.2058597</v>
      </c>
      <c r="AU70" s="103">
        <f t="shared" si="10"/>
        <v>4191448715.0308547</v>
      </c>
      <c r="AV70" s="103">
        <f t="shared" si="10"/>
        <v>4216870186.4229302</v>
      </c>
      <c r="AW70" s="103">
        <f t="shared" si="10"/>
        <v>4241216029.0602617</v>
      </c>
      <c r="AX70" s="103">
        <f t="shared" si="10"/>
        <v>4264445912.2255163</v>
      </c>
      <c r="AY70" s="103">
        <f t="shared" si="10"/>
        <v>4286488247.0923133</v>
      </c>
      <c r="AZ70" s="103">
        <f t="shared" si="10"/>
        <v>4307326052.4033937</v>
      </c>
      <c r="BA70" s="103">
        <f t="shared" si="10"/>
        <v>4326999674.259738</v>
      </c>
      <c r="BB70" s="103">
        <f t="shared" si="10"/>
        <v>4345546945.379796</v>
      </c>
      <c r="BC70" s="103">
        <f t="shared" si="10"/>
        <v>4362946182.8953695</v>
      </c>
      <c r="BD70" s="103">
        <f t="shared" si="10"/>
        <v>4379148726.5313692</v>
      </c>
      <c r="BE70" s="103">
        <f t="shared" si="10"/>
        <v>4394149280.8399067</v>
      </c>
      <c r="BF70" s="103">
        <f t="shared" si="10"/>
        <v>4407801766.0894957</v>
      </c>
      <c r="BG70" s="103">
        <f t="shared" si="10"/>
        <v>4417244361.435729</v>
      </c>
      <c r="BH70" s="103">
        <f t="shared" si="10"/>
        <v>4423234923.2704353</v>
      </c>
      <c r="BI70" s="103">
        <f t="shared" si="10"/>
        <v>4429233616.292654</v>
      </c>
      <c r="BJ70" s="103">
        <f t="shared" si="10"/>
        <v>4435240451.548748</v>
      </c>
      <c r="BK70" s="103">
        <f t="shared" si="4"/>
        <v>4441255440.1000977</v>
      </c>
      <c r="BL70" s="103">
        <f t="shared" si="4"/>
        <v>4447278593.0231256</v>
      </c>
      <c r="BM70" s="103">
        <f t="shared" si="4"/>
        <v>4453309921.4093142</v>
      </c>
      <c r="BN70" s="103">
        <f t="shared" si="5"/>
        <v>4459349436.3652296</v>
      </c>
      <c r="BO70" s="103">
        <f t="shared" si="5"/>
        <v>4465397149.012538</v>
      </c>
      <c r="BP70" s="103">
        <f t="shared" si="5"/>
        <v>4471453070.4880295</v>
      </c>
    </row>
    <row r="71" spans="3:68">
      <c r="C71" s="51" t="str">
        <v>Fixed Service17</v>
      </c>
      <c r="G71" s="51" t="str">
        <v>Fixed Unit17</v>
      </c>
      <c r="S71" s="103">
        <f t="shared" si="2"/>
        <v>0</v>
      </c>
      <c r="T71" s="103">
        <f t="shared" si="10"/>
        <v>0</v>
      </c>
      <c r="U71" s="103">
        <f t="shared" si="10"/>
        <v>0</v>
      </c>
      <c r="V71" s="103">
        <f t="shared" si="10"/>
        <v>0</v>
      </c>
      <c r="W71" s="103">
        <f t="shared" si="10"/>
        <v>0</v>
      </c>
      <c r="X71" s="103">
        <f t="shared" si="10"/>
        <v>0</v>
      </c>
      <c r="Y71" s="103">
        <f t="shared" si="10"/>
        <v>0</v>
      </c>
      <c r="Z71" s="103">
        <f t="shared" si="10"/>
        <v>0</v>
      </c>
      <c r="AA71" s="103">
        <f t="shared" si="10"/>
        <v>0</v>
      </c>
      <c r="AB71" s="103">
        <f t="shared" si="10"/>
        <v>0</v>
      </c>
      <c r="AC71" s="103">
        <f t="shared" si="10"/>
        <v>0</v>
      </c>
      <c r="AD71" s="103">
        <f t="shared" si="10"/>
        <v>0</v>
      </c>
      <c r="AE71" s="103">
        <f t="shared" si="10"/>
        <v>0</v>
      </c>
      <c r="AF71" s="103">
        <f t="shared" si="10"/>
        <v>0</v>
      </c>
      <c r="AG71" s="103">
        <f t="shared" si="10"/>
        <v>0</v>
      </c>
      <c r="AH71" s="103">
        <f t="shared" si="10"/>
        <v>0</v>
      </c>
      <c r="AI71" s="103">
        <f t="shared" si="10"/>
        <v>0</v>
      </c>
      <c r="AJ71" s="103">
        <f t="shared" si="10"/>
        <v>0</v>
      </c>
      <c r="AK71" s="103">
        <f t="shared" si="10"/>
        <v>0</v>
      </c>
      <c r="AL71" s="103">
        <f t="shared" si="10"/>
        <v>0</v>
      </c>
      <c r="AM71" s="103">
        <f t="shared" si="10"/>
        <v>0</v>
      </c>
      <c r="AN71" s="103">
        <f t="shared" si="10"/>
        <v>0</v>
      </c>
      <c r="AO71" s="103">
        <f t="shared" si="10"/>
        <v>0</v>
      </c>
      <c r="AP71" s="103">
        <f t="shared" si="10"/>
        <v>0</v>
      </c>
      <c r="AQ71" s="103">
        <f t="shared" si="10"/>
        <v>0</v>
      </c>
      <c r="AR71" s="103">
        <f t="shared" si="10"/>
        <v>0</v>
      </c>
      <c r="AS71" s="103">
        <f t="shared" si="10"/>
        <v>0</v>
      </c>
      <c r="AT71" s="103">
        <f t="shared" si="10"/>
        <v>0</v>
      </c>
      <c r="AU71" s="103">
        <f t="shared" si="10"/>
        <v>0</v>
      </c>
      <c r="AV71" s="103">
        <f t="shared" si="10"/>
        <v>0</v>
      </c>
      <c r="AW71" s="103">
        <f t="shared" si="10"/>
        <v>0</v>
      </c>
      <c r="AX71" s="103">
        <f t="shared" si="10"/>
        <v>0</v>
      </c>
      <c r="AY71" s="103">
        <f t="shared" si="10"/>
        <v>0</v>
      </c>
      <c r="AZ71" s="103">
        <f t="shared" si="10"/>
        <v>0</v>
      </c>
      <c r="BA71" s="103">
        <f t="shared" si="10"/>
        <v>0</v>
      </c>
      <c r="BB71" s="103">
        <f t="shared" si="10"/>
        <v>0</v>
      </c>
      <c r="BC71" s="103">
        <f t="shared" si="10"/>
        <v>0</v>
      </c>
      <c r="BD71" s="103">
        <f t="shared" si="10"/>
        <v>0</v>
      </c>
      <c r="BE71" s="103">
        <f t="shared" si="10"/>
        <v>0</v>
      </c>
      <c r="BF71" s="103">
        <f t="shared" si="10"/>
        <v>0</v>
      </c>
      <c r="BG71" s="103">
        <f t="shared" si="10"/>
        <v>0</v>
      </c>
      <c r="BH71" s="103">
        <f t="shared" si="10"/>
        <v>0</v>
      </c>
      <c r="BI71" s="103">
        <f t="shared" si="10"/>
        <v>0</v>
      </c>
      <c r="BJ71" s="103">
        <f t="shared" si="10"/>
        <v>0</v>
      </c>
      <c r="BK71" s="103">
        <f t="shared" si="4"/>
        <v>0</v>
      </c>
      <c r="BL71" s="103">
        <f t="shared" si="4"/>
        <v>0</v>
      </c>
      <c r="BM71" s="103">
        <f t="shared" si="4"/>
        <v>0</v>
      </c>
      <c r="BN71" s="103">
        <f t="shared" si="5"/>
        <v>0</v>
      </c>
      <c r="BO71" s="103">
        <f t="shared" si="5"/>
        <v>0</v>
      </c>
      <c r="BP71" s="103">
        <f t="shared" si="5"/>
        <v>0</v>
      </c>
    </row>
    <row r="72" spans="3:68">
      <c r="C72" s="51" t="str">
        <v>SMS on-net</v>
      </c>
      <c r="G72" s="51" t="str">
        <v>SMS</v>
      </c>
      <c r="S72" s="103">
        <f t="shared" si="2"/>
        <v>0</v>
      </c>
      <c r="T72" s="103">
        <f t="shared" si="10"/>
        <v>0</v>
      </c>
      <c r="U72" s="103">
        <f t="shared" si="10"/>
        <v>0</v>
      </c>
      <c r="V72" s="103">
        <f t="shared" si="10"/>
        <v>0</v>
      </c>
      <c r="W72" s="103">
        <f t="shared" si="10"/>
        <v>0</v>
      </c>
      <c r="X72" s="103">
        <f t="shared" si="10"/>
        <v>0</v>
      </c>
      <c r="Y72" s="103">
        <f t="shared" si="10"/>
        <v>0</v>
      </c>
      <c r="Z72" s="103">
        <f t="shared" si="10"/>
        <v>0</v>
      </c>
      <c r="AA72" s="103">
        <f t="shared" si="10"/>
        <v>0</v>
      </c>
      <c r="AB72" s="103">
        <f t="shared" si="10"/>
        <v>0</v>
      </c>
      <c r="AC72" s="103">
        <f t="shared" si="10"/>
        <v>0</v>
      </c>
      <c r="AD72" s="103">
        <f t="shared" si="10"/>
        <v>0</v>
      </c>
      <c r="AE72" s="103">
        <f t="shared" si="10"/>
        <v>0</v>
      </c>
      <c r="AF72" s="103">
        <f t="shared" si="10"/>
        <v>0</v>
      </c>
      <c r="AG72" s="103">
        <f t="shared" si="10"/>
        <v>0</v>
      </c>
      <c r="AH72" s="103">
        <f t="shared" si="10"/>
        <v>0</v>
      </c>
      <c r="AI72" s="103">
        <f t="shared" si="10"/>
        <v>0</v>
      </c>
      <c r="AJ72" s="103">
        <f t="shared" si="10"/>
        <v>0</v>
      </c>
      <c r="AK72" s="103">
        <f t="shared" si="10"/>
        <v>0</v>
      </c>
      <c r="AL72" s="103">
        <f t="shared" si="10"/>
        <v>0</v>
      </c>
      <c r="AM72" s="103">
        <f t="shared" si="10"/>
        <v>0</v>
      </c>
      <c r="AN72" s="103">
        <f t="shared" si="10"/>
        <v>0</v>
      </c>
      <c r="AO72" s="103">
        <f t="shared" si="10"/>
        <v>0</v>
      </c>
      <c r="AP72" s="103">
        <f t="shared" si="10"/>
        <v>0</v>
      </c>
      <c r="AQ72" s="103">
        <f t="shared" si="10"/>
        <v>0</v>
      </c>
      <c r="AR72" s="103">
        <f t="shared" si="10"/>
        <v>0</v>
      </c>
      <c r="AS72" s="103">
        <f t="shared" si="10"/>
        <v>0</v>
      </c>
      <c r="AT72" s="103">
        <f t="shared" si="10"/>
        <v>0</v>
      </c>
      <c r="AU72" s="103">
        <f t="shared" si="10"/>
        <v>0</v>
      </c>
      <c r="AV72" s="103">
        <f t="shared" si="10"/>
        <v>0</v>
      </c>
      <c r="AW72" s="103">
        <f t="shared" si="10"/>
        <v>0</v>
      </c>
      <c r="AX72" s="103">
        <f t="shared" si="10"/>
        <v>0</v>
      </c>
      <c r="AY72" s="103">
        <f t="shared" si="10"/>
        <v>0</v>
      </c>
      <c r="AZ72" s="103">
        <f t="shared" si="10"/>
        <v>0</v>
      </c>
      <c r="BA72" s="103">
        <f t="shared" si="10"/>
        <v>0</v>
      </c>
      <c r="BB72" s="103">
        <f t="shared" si="10"/>
        <v>0</v>
      </c>
      <c r="BC72" s="103">
        <f t="shared" si="10"/>
        <v>0</v>
      </c>
      <c r="BD72" s="103">
        <f t="shared" si="10"/>
        <v>0</v>
      </c>
      <c r="BE72" s="103">
        <f t="shared" si="10"/>
        <v>0</v>
      </c>
      <c r="BF72" s="103">
        <f t="shared" si="10"/>
        <v>0</v>
      </c>
      <c r="BG72" s="103">
        <f t="shared" si="10"/>
        <v>0</v>
      </c>
      <c r="BH72" s="103">
        <f t="shared" si="10"/>
        <v>0</v>
      </c>
      <c r="BI72" s="103">
        <f t="shared" si="10"/>
        <v>0</v>
      </c>
      <c r="BJ72" s="103">
        <f t="shared" si="10"/>
        <v>0</v>
      </c>
      <c r="BK72" s="103">
        <f t="shared" si="4"/>
        <v>0</v>
      </c>
      <c r="BL72" s="103">
        <f t="shared" si="4"/>
        <v>0</v>
      </c>
      <c r="BM72" s="103">
        <f t="shared" si="4"/>
        <v>0</v>
      </c>
      <c r="BN72" s="103">
        <f t="shared" si="5"/>
        <v>0</v>
      </c>
      <c r="BO72" s="103">
        <f t="shared" si="5"/>
        <v>0</v>
      </c>
      <c r="BP72" s="103">
        <f t="shared" si="5"/>
        <v>0</v>
      </c>
    </row>
    <row r="73" spans="3:68">
      <c r="C73" s="51" t="str">
        <v>SMS salientes</v>
      </c>
      <c r="G73" s="51" t="str">
        <v>SMS</v>
      </c>
      <c r="S73" s="103">
        <f t="shared" si="2"/>
        <v>0</v>
      </c>
      <c r="T73" s="103">
        <f t="shared" ref="T73:BJ73" si="11">T31*T$48</f>
        <v>0</v>
      </c>
      <c r="U73" s="103">
        <f t="shared" si="11"/>
        <v>138040821.90399998</v>
      </c>
      <c r="V73" s="103">
        <f t="shared" si="11"/>
        <v>222474667.30127999</v>
      </c>
      <c r="W73" s="103">
        <f t="shared" si="11"/>
        <v>230885549.06471449</v>
      </c>
      <c r="X73" s="103">
        <f t="shared" si="11"/>
        <v>213117191.55578879</v>
      </c>
      <c r="Y73" s="103">
        <f t="shared" si="11"/>
        <v>181448367.03639925</v>
      </c>
      <c r="Z73" s="103">
        <f t="shared" si="11"/>
        <v>132414525.96051924</v>
      </c>
      <c r="AA73" s="103">
        <f t="shared" si="11"/>
        <v>103207719.43162847</v>
      </c>
      <c r="AB73" s="103">
        <f t="shared" si="11"/>
        <v>85564647.257926613</v>
      </c>
      <c r="AC73" s="103">
        <f t="shared" si="11"/>
        <v>75182029.626018763</v>
      </c>
      <c r="AD73" s="103">
        <f t="shared" si="11"/>
        <v>69789836.084385246</v>
      </c>
      <c r="AE73" s="103">
        <f t="shared" si="11"/>
        <v>68248648.47165437</v>
      </c>
      <c r="AF73" s="103">
        <f t="shared" si="11"/>
        <v>68024839.497347251</v>
      </c>
      <c r="AG73" s="103">
        <f t="shared" si="11"/>
        <v>67691111.005810961</v>
      </c>
      <c r="AH73" s="103">
        <f t="shared" si="11"/>
        <v>69338523.256657645</v>
      </c>
      <c r="AI73" s="103">
        <f t="shared" si="11"/>
        <v>70415768.529878855</v>
      </c>
      <c r="AJ73" s="103">
        <f t="shared" si="11"/>
        <v>70945543.049817681</v>
      </c>
      <c r="AK73" s="103">
        <f t="shared" si="11"/>
        <v>71462105.554136917</v>
      </c>
      <c r="AL73" s="103">
        <f t="shared" si="11"/>
        <v>71964997.233278528</v>
      </c>
      <c r="AM73" s="103">
        <f t="shared" si="11"/>
        <v>72453865.274617329</v>
      </c>
      <c r="AN73" s="103">
        <f t="shared" si="11"/>
        <v>72929565.668073982</v>
      </c>
      <c r="AO73" s="103">
        <f t="shared" si="11"/>
        <v>73393031.472680062</v>
      </c>
      <c r="AP73" s="103">
        <f t="shared" si="11"/>
        <v>73844041.249648273</v>
      </c>
      <c r="AQ73" s="103">
        <f t="shared" si="11"/>
        <v>74282164.217213601</v>
      </c>
      <c r="AR73" s="103">
        <f t="shared" si="11"/>
        <v>74707271.201387763</v>
      </c>
      <c r="AS73" s="103">
        <f t="shared" si="11"/>
        <v>75119309.595526725</v>
      </c>
      <c r="AT73" s="103">
        <f t="shared" si="11"/>
        <v>75518233.371609986</v>
      </c>
      <c r="AU73" s="103">
        <f t="shared" si="11"/>
        <v>75903958.5803307</v>
      </c>
      <c r="AV73" s="103">
        <f t="shared" si="11"/>
        <v>76276418.406129971</v>
      </c>
      <c r="AW73" s="103">
        <f t="shared" si="11"/>
        <v>76635634.029318348</v>
      </c>
      <c r="AX73" s="103">
        <f t="shared" si="11"/>
        <v>76981693.70677118</v>
      </c>
      <c r="AY73" s="103">
        <f t="shared" si="11"/>
        <v>77314659.872050509</v>
      </c>
      <c r="AZ73" s="103">
        <f t="shared" si="11"/>
        <v>77634555.751757652</v>
      </c>
      <c r="BA73" s="103">
        <f t="shared" si="11"/>
        <v>77941422.481805459</v>
      </c>
      <c r="BB73" s="103">
        <f t="shared" si="11"/>
        <v>78235369.55003278</v>
      </c>
      <c r="BC73" s="103">
        <f t="shared" si="11"/>
        <v>78516573.788089022</v>
      </c>
      <c r="BD73" s="103">
        <f t="shared" si="11"/>
        <v>78785212.29265818</v>
      </c>
      <c r="BE73" s="103">
        <f t="shared" si="11"/>
        <v>79041435.171645358</v>
      </c>
      <c r="BF73" s="103">
        <f t="shared" si="11"/>
        <v>79279412.230390802</v>
      </c>
      <c r="BG73" s="103">
        <f t="shared" si="11"/>
        <v>79444336.108086646</v>
      </c>
      <c r="BH73" s="103">
        <f t="shared" si="11"/>
        <v>79548348.824699551</v>
      </c>
      <c r="BI73" s="103">
        <f t="shared" si="11"/>
        <v>79652497.720249116</v>
      </c>
      <c r="BJ73" s="103">
        <f t="shared" si="11"/>
        <v>79756782.973028034</v>
      </c>
      <c r="BK73" s="103">
        <f t="shared" si="4"/>
        <v>79861204.761562377</v>
      </c>
      <c r="BL73" s="103">
        <f t="shared" si="4"/>
        <v>79965763.264611959</v>
      </c>
      <c r="BM73" s="103">
        <f t="shared" si="4"/>
        <v>80070458.661170602</v>
      </c>
      <c r="BN73" s="103">
        <f t="shared" si="5"/>
        <v>80175291.130466551</v>
      </c>
      <c r="BO73" s="103">
        <f t="shared" si="5"/>
        <v>80280260.851962671</v>
      </c>
      <c r="BP73" s="103">
        <f t="shared" si="5"/>
        <v>80385368.005356759</v>
      </c>
    </row>
    <row r="74" spans="3:68">
      <c r="C74" s="51" t="str">
        <v>SMS entrantes</v>
      </c>
      <c r="G74" s="51" t="str">
        <v>SMS</v>
      </c>
      <c r="S74" s="103">
        <f t="shared" si="2"/>
        <v>0</v>
      </c>
      <c r="T74" s="103">
        <f t="shared" ref="T74:BJ78" si="12">T32*T$48</f>
        <v>0</v>
      </c>
      <c r="U74" s="103">
        <f t="shared" si="12"/>
        <v>138040821.90399998</v>
      </c>
      <c r="V74" s="103">
        <f t="shared" si="12"/>
        <v>222474667.30127999</v>
      </c>
      <c r="W74" s="103">
        <f t="shared" si="12"/>
        <v>230885549.06471449</v>
      </c>
      <c r="X74" s="103">
        <f t="shared" si="12"/>
        <v>213117191.55578879</v>
      </c>
      <c r="Y74" s="103">
        <f t="shared" si="12"/>
        <v>181448367.03639925</v>
      </c>
      <c r="Z74" s="103">
        <f t="shared" si="12"/>
        <v>132414525.96051924</v>
      </c>
      <c r="AA74" s="103">
        <f t="shared" si="12"/>
        <v>103207719.43162847</v>
      </c>
      <c r="AB74" s="103">
        <f t="shared" si="12"/>
        <v>85564647.257926613</v>
      </c>
      <c r="AC74" s="103">
        <f t="shared" si="12"/>
        <v>75182029.626018763</v>
      </c>
      <c r="AD74" s="103">
        <f t="shared" si="12"/>
        <v>69789836.084385246</v>
      </c>
      <c r="AE74" s="103">
        <f t="shared" si="12"/>
        <v>68248648.47165437</v>
      </c>
      <c r="AF74" s="103">
        <f t="shared" si="12"/>
        <v>68024839.497347251</v>
      </c>
      <c r="AG74" s="103">
        <f t="shared" si="12"/>
        <v>67691111.005810961</v>
      </c>
      <c r="AH74" s="103">
        <f t="shared" si="12"/>
        <v>69338523.256657645</v>
      </c>
      <c r="AI74" s="103">
        <f t="shared" si="12"/>
        <v>70415768.529878855</v>
      </c>
      <c r="AJ74" s="103">
        <f t="shared" si="12"/>
        <v>70945543.049817681</v>
      </c>
      <c r="AK74" s="103">
        <f t="shared" si="12"/>
        <v>71462105.554136917</v>
      </c>
      <c r="AL74" s="103">
        <f t="shared" si="12"/>
        <v>71964997.233278528</v>
      </c>
      <c r="AM74" s="103">
        <f t="shared" si="12"/>
        <v>72453865.274617329</v>
      </c>
      <c r="AN74" s="103">
        <f t="shared" si="12"/>
        <v>72929565.668073982</v>
      </c>
      <c r="AO74" s="103">
        <f t="shared" si="12"/>
        <v>73393031.472680062</v>
      </c>
      <c r="AP74" s="103">
        <f t="shared" si="12"/>
        <v>73844041.249648273</v>
      </c>
      <c r="AQ74" s="103">
        <f t="shared" si="12"/>
        <v>74282164.217213601</v>
      </c>
      <c r="AR74" s="103">
        <f t="shared" si="12"/>
        <v>74707271.201387763</v>
      </c>
      <c r="AS74" s="103">
        <f t="shared" si="12"/>
        <v>75119309.595526725</v>
      </c>
      <c r="AT74" s="103">
        <f t="shared" si="12"/>
        <v>75518233.371609986</v>
      </c>
      <c r="AU74" s="103">
        <f t="shared" si="12"/>
        <v>75903958.5803307</v>
      </c>
      <c r="AV74" s="103">
        <f t="shared" si="12"/>
        <v>76276418.406129971</v>
      </c>
      <c r="AW74" s="103">
        <f t="shared" si="12"/>
        <v>76635634.029318348</v>
      </c>
      <c r="AX74" s="103">
        <f t="shared" si="12"/>
        <v>76981693.70677118</v>
      </c>
      <c r="AY74" s="103">
        <f t="shared" si="12"/>
        <v>77314659.872050509</v>
      </c>
      <c r="AZ74" s="103">
        <f t="shared" si="12"/>
        <v>77634555.751757652</v>
      </c>
      <c r="BA74" s="103">
        <f t="shared" si="12"/>
        <v>77941422.481805459</v>
      </c>
      <c r="BB74" s="103">
        <f t="shared" si="12"/>
        <v>78235369.55003278</v>
      </c>
      <c r="BC74" s="103">
        <f t="shared" si="12"/>
        <v>78516573.788089022</v>
      </c>
      <c r="BD74" s="103">
        <f t="shared" si="12"/>
        <v>78785212.29265818</v>
      </c>
      <c r="BE74" s="103">
        <f t="shared" si="12"/>
        <v>79041435.171645358</v>
      </c>
      <c r="BF74" s="103">
        <f t="shared" si="12"/>
        <v>79279412.230390802</v>
      </c>
      <c r="BG74" s="103">
        <f t="shared" si="12"/>
        <v>79444336.108086646</v>
      </c>
      <c r="BH74" s="103">
        <f t="shared" si="12"/>
        <v>79548348.824699551</v>
      </c>
      <c r="BI74" s="103">
        <f t="shared" si="12"/>
        <v>79652497.720249116</v>
      </c>
      <c r="BJ74" s="103">
        <f t="shared" si="12"/>
        <v>79756782.973028034</v>
      </c>
      <c r="BK74" s="103">
        <f t="shared" si="4"/>
        <v>79861204.761562377</v>
      </c>
      <c r="BL74" s="103">
        <f t="shared" si="4"/>
        <v>79965763.264611959</v>
      </c>
      <c r="BM74" s="103">
        <f t="shared" si="4"/>
        <v>80070458.661170602</v>
      </c>
      <c r="BN74" s="103">
        <f t="shared" si="5"/>
        <v>80175291.130466551</v>
      </c>
      <c r="BO74" s="103">
        <f t="shared" si="5"/>
        <v>80280260.851962671</v>
      </c>
      <c r="BP74" s="103">
        <f t="shared" si="5"/>
        <v>80385368.005356759</v>
      </c>
    </row>
    <row r="75" spans="3:68">
      <c r="C75" s="51" t="str">
        <v>Enlaces dedicados locales</v>
      </c>
      <c r="G75" s="51" t="str">
        <v>Mbps</v>
      </c>
      <c r="S75" s="103">
        <f t="shared" si="2"/>
        <v>0</v>
      </c>
      <c r="T75" s="103">
        <f t="shared" si="12"/>
        <v>0</v>
      </c>
      <c r="U75" s="103">
        <f t="shared" si="12"/>
        <v>164200.14770130051</v>
      </c>
      <c r="V75" s="103">
        <f t="shared" si="12"/>
        <v>358064.36915563769</v>
      </c>
      <c r="W75" s="103">
        <f t="shared" si="12"/>
        <v>638204.69333839673</v>
      </c>
      <c r="X75" s="103">
        <f t="shared" si="12"/>
        <v>1188117.3597245566</v>
      </c>
      <c r="Y75" s="103">
        <f t="shared" si="12"/>
        <v>1422872.2337195522</v>
      </c>
      <c r="Z75" s="103">
        <f t="shared" si="12"/>
        <v>1704822.0294364342</v>
      </c>
      <c r="AA75" s="103">
        <f t="shared" si="12"/>
        <v>1995139.4260156301</v>
      </c>
      <c r="AB75" s="103">
        <f t="shared" si="12"/>
        <v>2399855.2993723247</v>
      </c>
      <c r="AC75" s="103">
        <f t="shared" si="12"/>
        <v>2842554.5757302083</v>
      </c>
      <c r="AD75" s="103">
        <f t="shared" si="12"/>
        <v>3215617.9691166496</v>
      </c>
      <c r="AE75" s="103">
        <f t="shared" si="12"/>
        <v>3455734.3307454381</v>
      </c>
      <c r="AF75" s="103">
        <f t="shared" si="12"/>
        <v>3574013.8110941108</v>
      </c>
      <c r="AG75" s="103">
        <f t="shared" si="12"/>
        <v>3618939.0787650328</v>
      </c>
      <c r="AH75" s="103">
        <f t="shared" si="12"/>
        <v>3633408.5175769455</v>
      </c>
      <c r="AI75" s="103">
        <f t="shared" si="12"/>
        <v>3635878.2299753763</v>
      </c>
      <c r="AJ75" s="103">
        <f t="shared" si="12"/>
        <v>3635878.2299753763</v>
      </c>
      <c r="AK75" s="103">
        <f t="shared" si="12"/>
        <v>3635878.2299753763</v>
      </c>
      <c r="AL75" s="103">
        <f t="shared" si="12"/>
        <v>3635878.2299753763</v>
      </c>
      <c r="AM75" s="103">
        <f t="shared" si="12"/>
        <v>3635878.2299753763</v>
      </c>
      <c r="AN75" s="103">
        <f t="shared" si="12"/>
        <v>3635878.2299753763</v>
      </c>
      <c r="AO75" s="103">
        <f t="shared" si="12"/>
        <v>3635878.2299753763</v>
      </c>
      <c r="AP75" s="103">
        <f t="shared" si="12"/>
        <v>3635878.2299753763</v>
      </c>
      <c r="AQ75" s="103">
        <f t="shared" si="12"/>
        <v>3635878.2299753763</v>
      </c>
      <c r="AR75" s="103">
        <f t="shared" si="12"/>
        <v>3635878.2299753763</v>
      </c>
      <c r="AS75" s="103">
        <f t="shared" si="12"/>
        <v>3635878.2299753763</v>
      </c>
      <c r="AT75" s="103">
        <f t="shared" si="12"/>
        <v>3635878.2299753763</v>
      </c>
      <c r="AU75" s="103">
        <f t="shared" si="12"/>
        <v>3635878.2299753763</v>
      </c>
      <c r="AV75" s="103">
        <f t="shared" si="12"/>
        <v>3635878.2299753763</v>
      </c>
      <c r="AW75" s="103">
        <f t="shared" si="12"/>
        <v>3635878.2299753763</v>
      </c>
      <c r="AX75" s="103">
        <f t="shared" si="12"/>
        <v>3635878.2299753763</v>
      </c>
      <c r="AY75" s="103">
        <f t="shared" si="12"/>
        <v>3635878.2299753763</v>
      </c>
      <c r="AZ75" s="103">
        <f t="shared" si="12"/>
        <v>3635878.2299753763</v>
      </c>
      <c r="BA75" s="103">
        <f t="shared" si="12"/>
        <v>3635878.2299753763</v>
      </c>
      <c r="BB75" s="103">
        <f t="shared" si="12"/>
        <v>3635878.2299753763</v>
      </c>
      <c r="BC75" s="103">
        <f t="shared" si="12"/>
        <v>3635878.2299753763</v>
      </c>
      <c r="BD75" s="103">
        <f t="shared" si="12"/>
        <v>3635878.2299753763</v>
      </c>
      <c r="BE75" s="103">
        <f t="shared" si="12"/>
        <v>3635878.2299753763</v>
      </c>
      <c r="BF75" s="103">
        <f t="shared" si="12"/>
        <v>3635878.2299753763</v>
      </c>
      <c r="BG75" s="103">
        <f t="shared" si="12"/>
        <v>3635878.2299753763</v>
      </c>
      <c r="BH75" s="103">
        <f t="shared" si="12"/>
        <v>3635878.2299753763</v>
      </c>
      <c r="BI75" s="103">
        <f t="shared" si="12"/>
        <v>3635878.2299753763</v>
      </c>
      <c r="BJ75" s="103">
        <f t="shared" si="12"/>
        <v>3635878.2299753763</v>
      </c>
      <c r="BK75" s="103">
        <f t="shared" si="4"/>
        <v>3635878.2299753763</v>
      </c>
      <c r="BL75" s="103">
        <f t="shared" si="4"/>
        <v>3635878.2299753763</v>
      </c>
      <c r="BM75" s="103">
        <f t="shared" si="4"/>
        <v>3635878.2299753763</v>
      </c>
      <c r="BN75" s="103">
        <f t="shared" si="5"/>
        <v>3635878.2299753763</v>
      </c>
      <c r="BO75" s="103">
        <f t="shared" si="5"/>
        <v>3635878.2299753763</v>
      </c>
      <c r="BP75" s="103">
        <f t="shared" si="5"/>
        <v>3635878.2299753763</v>
      </c>
    </row>
    <row r="76" spans="3:68">
      <c r="C76" s="51" t="str">
        <v>Enlaces dedicados larga distancia</v>
      </c>
      <c r="G76" s="51" t="str">
        <v>Mbps</v>
      </c>
      <c r="S76" s="103">
        <f t="shared" si="2"/>
        <v>0</v>
      </c>
      <c r="T76" s="103">
        <f t="shared" si="12"/>
        <v>0</v>
      </c>
      <c r="U76" s="103">
        <f t="shared" si="12"/>
        <v>102350.31813719998</v>
      </c>
      <c r="V76" s="103">
        <f t="shared" si="12"/>
        <v>260459.77858367996</v>
      </c>
      <c r="W76" s="103">
        <f t="shared" si="12"/>
        <v>460283.71504391992</v>
      </c>
      <c r="X76" s="103">
        <f t="shared" si="12"/>
        <v>693091.95466847997</v>
      </c>
      <c r="Y76" s="103">
        <f t="shared" si="12"/>
        <v>1070011.877136</v>
      </c>
      <c r="Z76" s="103">
        <f t="shared" si="12"/>
        <v>1146460.5773215303</v>
      </c>
      <c r="AA76" s="103">
        <f t="shared" si="12"/>
        <v>1210772.989816037</v>
      </c>
      <c r="AB76" s="103">
        <f t="shared" si="12"/>
        <v>1298972.3713958187</v>
      </c>
      <c r="AC76" s="103">
        <f t="shared" si="12"/>
        <v>1402260.938568</v>
      </c>
      <c r="AD76" s="103">
        <f t="shared" si="12"/>
        <v>1505549.5057401811</v>
      </c>
      <c r="AE76" s="103">
        <f t="shared" si="12"/>
        <v>1593748.8873199627</v>
      </c>
      <c r="AF76" s="103">
        <f t="shared" si="12"/>
        <v>1658061.2998144699</v>
      </c>
      <c r="AG76" s="103">
        <f t="shared" si="12"/>
        <v>1698105.8545238536</v>
      </c>
      <c r="AH76" s="103">
        <f t="shared" si="12"/>
        <v>1734510</v>
      </c>
      <c r="AI76" s="103">
        <f t="shared" si="12"/>
        <v>1734510</v>
      </c>
      <c r="AJ76" s="103">
        <f t="shared" si="12"/>
        <v>1734510</v>
      </c>
      <c r="AK76" s="103">
        <f t="shared" si="12"/>
        <v>1734510</v>
      </c>
      <c r="AL76" s="103">
        <f t="shared" si="12"/>
        <v>1734510</v>
      </c>
      <c r="AM76" s="103">
        <f t="shared" si="12"/>
        <v>1734510</v>
      </c>
      <c r="AN76" s="103">
        <f t="shared" si="12"/>
        <v>1734510</v>
      </c>
      <c r="AO76" s="103">
        <f t="shared" si="12"/>
        <v>1734510</v>
      </c>
      <c r="AP76" s="103">
        <f t="shared" si="12"/>
        <v>1734510</v>
      </c>
      <c r="AQ76" s="103">
        <f t="shared" si="12"/>
        <v>1734510</v>
      </c>
      <c r="AR76" s="103">
        <f t="shared" si="12"/>
        <v>1734510</v>
      </c>
      <c r="AS76" s="103">
        <f t="shared" si="12"/>
        <v>1734510</v>
      </c>
      <c r="AT76" s="103">
        <f t="shared" si="12"/>
        <v>1734510</v>
      </c>
      <c r="AU76" s="103">
        <f t="shared" si="12"/>
        <v>1734510</v>
      </c>
      <c r="AV76" s="103">
        <f t="shared" si="12"/>
        <v>1734510</v>
      </c>
      <c r="AW76" s="103">
        <f t="shared" si="12"/>
        <v>1734510</v>
      </c>
      <c r="AX76" s="103">
        <f t="shared" si="12"/>
        <v>1734510</v>
      </c>
      <c r="AY76" s="103">
        <f t="shared" si="12"/>
        <v>1734510</v>
      </c>
      <c r="AZ76" s="103">
        <f t="shared" si="12"/>
        <v>1734510</v>
      </c>
      <c r="BA76" s="103">
        <f t="shared" si="12"/>
        <v>1734510</v>
      </c>
      <c r="BB76" s="103">
        <f t="shared" si="12"/>
        <v>1734510</v>
      </c>
      <c r="BC76" s="103">
        <f t="shared" si="12"/>
        <v>1734510</v>
      </c>
      <c r="BD76" s="103">
        <f t="shared" si="12"/>
        <v>1734510</v>
      </c>
      <c r="BE76" s="103">
        <f t="shared" si="12"/>
        <v>1734510</v>
      </c>
      <c r="BF76" s="103">
        <f t="shared" si="12"/>
        <v>1734510</v>
      </c>
      <c r="BG76" s="103">
        <f t="shared" si="12"/>
        <v>1734510</v>
      </c>
      <c r="BH76" s="103">
        <f t="shared" si="12"/>
        <v>1734510</v>
      </c>
      <c r="BI76" s="103">
        <f t="shared" si="12"/>
        <v>1734510</v>
      </c>
      <c r="BJ76" s="103">
        <f t="shared" si="12"/>
        <v>1734510</v>
      </c>
      <c r="BK76" s="103">
        <f t="shared" si="4"/>
        <v>1734510</v>
      </c>
      <c r="BL76" s="103">
        <f t="shared" si="4"/>
        <v>1734510</v>
      </c>
      <c r="BM76" s="103">
        <f t="shared" si="4"/>
        <v>1734510</v>
      </c>
      <c r="BN76" s="103">
        <f t="shared" si="5"/>
        <v>1734510</v>
      </c>
      <c r="BO76" s="103">
        <f t="shared" si="5"/>
        <v>1734510</v>
      </c>
      <c r="BP76" s="103">
        <f t="shared" si="5"/>
        <v>1734510</v>
      </c>
    </row>
    <row r="77" spans="3:68">
      <c r="C77" s="51" t="str">
        <v>xDSL propio (líneas)</v>
      </c>
      <c r="G77" s="51" t="str">
        <v># lineas</v>
      </c>
      <c r="S77" s="103">
        <f t="shared" si="2"/>
        <v>0</v>
      </c>
      <c r="T77" s="103">
        <f t="shared" si="12"/>
        <v>0</v>
      </c>
      <c r="U77" s="103">
        <f t="shared" si="12"/>
        <v>954322.82556666655</v>
      </c>
      <c r="V77" s="103">
        <f t="shared" si="12"/>
        <v>1980605.2501999999</v>
      </c>
      <c r="W77" s="103">
        <f t="shared" si="12"/>
        <v>3078847.2738999999</v>
      </c>
      <c r="X77" s="103">
        <f t="shared" si="12"/>
        <v>4293574.5132600013</v>
      </c>
      <c r="Y77" s="103">
        <f t="shared" si="12"/>
        <v>5650764.3516574427</v>
      </c>
      <c r="Z77" s="103">
        <f t="shared" si="12"/>
        <v>5920401.4328720802</v>
      </c>
      <c r="AA77" s="103">
        <f t="shared" si="12"/>
        <v>6177344.0062981807</v>
      </c>
      <c r="AB77" s="103">
        <f t="shared" si="12"/>
        <v>6422735.2201892715</v>
      </c>
      <c r="AC77" s="103">
        <f t="shared" si="12"/>
        <v>6656785.5300854649</v>
      </c>
      <c r="AD77" s="103">
        <f t="shared" si="12"/>
        <v>6879495.6301008323</v>
      </c>
      <c r="AE77" s="103">
        <f t="shared" si="12"/>
        <v>7091655.4572791699</v>
      </c>
      <c r="AF77" s="103">
        <f t="shared" si="12"/>
        <v>7294714.2206480475</v>
      </c>
      <c r="AG77" s="103">
        <f t="shared" si="12"/>
        <v>7489651.3619792983</v>
      </c>
      <c r="AH77" s="103">
        <f t="shared" si="12"/>
        <v>7636952.8328709854</v>
      </c>
      <c r="AI77" s="103">
        <f t="shared" si="12"/>
        <v>7738581.5920246495</v>
      </c>
      <c r="AJ77" s="103">
        <f t="shared" si="12"/>
        <v>7836477.4132559169</v>
      </c>
      <c r="AK77" s="103">
        <f t="shared" si="12"/>
        <v>7931357.5832567606</v>
      </c>
      <c r="AL77" s="103">
        <f t="shared" si="12"/>
        <v>8024628.8928088527</v>
      </c>
      <c r="AM77" s="103">
        <f t="shared" si="12"/>
        <v>8116801.0762223983</v>
      </c>
      <c r="AN77" s="103">
        <f t="shared" si="12"/>
        <v>8206255.6255795462</v>
      </c>
      <c r="AO77" s="103">
        <f t="shared" si="12"/>
        <v>8291999.4841834866</v>
      </c>
      <c r="AP77" s="103">
        <f t="shared" si="12"/>
        <v>8374448.0203898018</v>
      </c>
      <c r="AQ77" s="103">
        <f t="shared" si="12"/>
        <v>8453923.6072781235</v>
      </c>
      <c r="AR77" s="103">
        <f t="shared" si="12"/>
        <v>8530261.7634079847</v>
      </c>
      <c r="AS77" s="103">
        <f t="shared" si="12"/>
        <v>8603093.5126249604</v>
      </c>
      <c r="AT77" s="103">
        <f t="shared" si="12"/>
        <v>8672359.1249700598</v>
      </c>
      <c r="AU77" s="103">
        <f t="shared" si="12"/>
        <v>8738297.520279238</v>
      </c>
      <c r="AV77" s="103">
        <f t="shared" si="12"/>
        <v>8801078.8208628763</v>
      </c>
      <c r="AW77" s="103">
        <f t="shared" si="12"/>
        <v>8860491.5731768385</v>
      </c>
      <c r="AX77" s="103">
        <f t="shared" si="12"/>
        <v>8916177.2393119559</v>
      </c>
      <c r="AY77" s="103">
        <f t="shared" si="12"/>
        <v>8968046.725154642</v>
      </c>
      <c r="AZ77" s="103">
        <f t="shared" si="12"/>
        <v>9016285.5467911176</v>
      </c>
      <c r="BA77" s="103">
        <f t="shared" si="12"/>
        <v>9061057.394885689</v>
      </c>
      <c r="BB77" s="103">
        <f t="shared" si="12"/>
        <v>9102228.575549569</v>
      </c>
      <c r="BC77" s="103">
        <f t="shared" si="12"/>
        <v>9139535.1804202683</v>
      </c>
      <c r="BD77" s="103">
        <f t="shared" si="12"/>
        <v>9172927.3905999511</v>
      </c>
      <c r="BE77" s="103">
        <f t="shared" si="12"/>
        <v>9202588.7188752387</v>
      </c>
      <c r="BF77" s="103">
        <f t="shared" si="12"/>
        <v>9223053.3731737081</v>
      </c>
      <c r="BG77" s="103">
        <f t="shared" si="12"/>
        <v>9236131.0049350318</v>
      </c>
      <c r="BH77" s="103">
        <f t="shared" si="12"/>
        <v>9249227.1798453052</v>
      </c>
      <c r="BI77" s="103">
        <f t="shared" si="12"/>
        <v>9262341.9241973963</v>
      </c>
      <c r="BJ77" s="103">
        <f t="shared" si="12"/>
        <v>9275475.2643214408</v>
      </c>
      <c r="BK77" s="103">
        <f t="shared" si="4"/>
        <v>9301816.5123793129</v>
      </c>
      <c r="BL77" s="103">
        <f t="shared" si="4"/>
        <v>9295207.8665497918</v>
      </c>
      <c r="BM77" s="103">
        <f t="shared" si="4"/>
        <v>9308387.8082356174</v>
      </c>
      <c r="BN77" s="103">
        <f t="shared" si="5"/>
        <v>9321586.4381385725</v>
      </c>
      <c r="BO77" s="103">
        <f t="shared" si="5"/>
        <v>9334803.7827572096</v>
      </c>
      <c r="BP77" s="103">
        <f t="shared" si="5"/>
        <v>9348039.8686276637</v>
      </c>
    </row>
    <row r="78" spans="3:68">
      <c r="C78" s="51" t="str">
        <v>xDSL propio (contendido)</v>
      </c>
      <c r="G78" s="51" t="str">
        <v>Mbps</v>
      </c>
      <c r="S78" s="103">
        <f t="shared" si="2"/>
        <v>0</v>
      </c>
      <c r="T78" s="103">
        <f t="shared" si="12"/>
        <v>0</v>
      </c>
      <c r="U78" s="103">
        <f t="shared" si="12"/>
        <v>180456.89115418182</v>
      </c>
      <c r="V78" s="103">
        <f t="shared" si="12"/>
        <v>411907.02727757581</v>
      </c>
      <c r="W78" s="103">
        <f t="shared" si="12"/>
        <v>698471.73086218187</v>
      </c>
      <c r="X78" s="103">
        <f t="shared" si="12"/>
        <v>1044272.3243999999</v>
      </c>
      <c r="Y78" s="103">
        <f t="shared" si="12"/>
        <v>1405706.5385932506</v>
      </c>
      <c r="Z78" s="103">
        <f t="shared" si="12"/>
        <v>1505706.9463670861</v>
      </c>
      <c r="AA78" s="103">
        <f t="shared" si="12"/>
        <v>1605567.5965932303</v>
      </c>
      <c r="AB78" s="103">
        <f t="shared" si="12"/>
        <v>1705598.9593751023</v>
      </c>
      <c r="AC78" s="103">
        <f t="shared" si="12"/>
        <v>1805898.3917611458</v>
      </c>
      <c r="AD78" s="103">
        <f t="shared" si="12"/>
        <v>1906294.4889449496</v>
      </c>
      <c r="AE78" s="103">
        <f t="shared" si="12"/>
        <v>2006768.6367524909</v>
      </c>
      <c r="AF78" s="103">
        <f t="shared" si="12"/>
        <v>2107598.3121909848</v>
      </c>
      <c r="AG78" s="103">
        <f t="shared" si="12"/>
        <v>2209179.0992251835</v>
      </c>
      <c r="AH78" s="103">
        <f t="shared" si="12"/>
        <v>2311558.9277697625</v>
      </c>
      <c r="AI78" s="103">
        <f t="shared" si="12"/>
        <v>2343142.5167466798</v>
      </c>
      <c r="AJ78" s="103">
        <f t="shared" si="12"/>
        <v>2373501.3729294171</v>
      </c>
      <c r="AK78" s="103">
        <f t="shared" si="12"/>
        <v>2402809.7466575392</v>
      </c>
      <c r="AL78" s="103">
        <f t="shared" si="12"/>
        <v>2431330.5718290089</v>
      </c>
      <c r="AM78" s="103">
        <f t="shared" si="12"/>
        <v>2459658.3496023407</v>
      </c>
      <c r="AN78" s="103">
        <f t="shared" si="12"/>
        <v>2487509.2604589327</v>
      </c>
      <c r="AO78" s="103">
        <f t="shared" si="12"/>
        <v>2514180.6478570942</v>
      </c>
      <c r="AP78" s="103">
        <f t="shared" si="12"/>
        <v>2539769.9030524436</v>
      </c>
      <c r="AQ78" s="103">
        <f t="shared" si="12"/>
        <v>2564432.8006432117</v>
      </c>
      <c r="AR78" s="103">
        <f t="shared" si="12"/>
        <v>2588210.0515237795</v>
      </c>
      <c r="AS78" s="103">
        <f t="shared" si="12"/>
        <v>2610960.693820707</v>
      </c>
      <c r="AT78" s="103">
        <f t="shared" si="12"/>
        <v>2632600.7994707553</v>
      </c>
      <c r="AU78" s="103">
        <f t="shared" si="12"/>
        <v>2653177.8912938046</v>
      </c>
      <c r="AV78" s="103">
        <f t="shared" si="12"/>
        <v>2672790.0674434039</v>
      </c>
      <c r="AW78" s="103">
        <f t="shared" si="12"/>
        <v>2691442.9188395389</v>
      </c>
      <c r="AX78" s="103">
        <f t="shared" si="12"/>
        <v>2709001.9742170288</v>
      </c>
      <c r="AY78" s="103">
        <f t="shared" si="12"/>
        <v>2725383.1769857383</v>
      </c>
      <c r="AZ78" s="103">
        <f t="shared" si="12"/>
        <v>2740616.2811221457</v>
      </c>
      <c r="BA78" s="103">
        <f t="shared" si="12"/>
        <v>2754784.6041867314</v>
      </c>
      <c r="BB78" s="103">
        <f t="shared" si="12"/>
        <v>2767904.597622213</v>
      </c>
      <c r="BC78" s="103">
        <f t="shared" si="12"/>
        <v>2779878.3239336642</v>
      </c>
      <c r="BD78" s="103">
        <f t="shared" si="12"/>
        <v>2790642.8692053785</v>
      </c>
      <c r="BE78" s="103">
        <f t="shared" si="12"/>
        <v>2800230.7828738266</v>
      </c>
      <c r="BF78" s="103">
        <f t="shared" si="12"/>
        <v>2808721.3660339834</v>
      </c>
      <c r="BG78" s="103">
        <f t="shared" si="12"/>
        <v>2812703.9325723047</v>
      </c>
      <c r="BH78" s="103">
        <f t="shared" si="12"/>
        <v>2816692.1461058832</v>
      </c>
      <c r="BI78" s="103">
        <f t="shared" si="12"/>
        <v>2820686.0146417548</v>
      </c>
      <c r="BJ78" s="103">
        <f t="shared" si="12"/>
        <v>2824685.5461983094</v>
      </c>
      <c r="BK78" s="103">
        <f t="shared" si="4"/>
        <v>2828690.7488053078</v>
      </c>
      <c r="BL78" s="103">
        <f t="shared" si="4"/>
        <v>2832701.6305038929</v>
      </c>
      <c r="BM78" s="103">
        <f t="shared" si="4"/>
        <v>2836718.1993466122</v>
      </c>
      <c r="BN78" s="103">
        <f t="shared" si="5"/>
        <v>2840740.4633974312</v>
      </c>
      <c r="BO78" s="103">
        <f t="shared" si="5"/>
        <v>2844768.4307317478</v>
      </c>
      <c r="BP78" s="103">
        <f t="shared" si="5"/>
        <v>2848802.1094364119</v>
      </c>
    </row>
    <row r="79" spans="3:68">
      <c r="C79" s="51" t="str">
        <v>xDSL ajeno (líneas)</v>
      </c>
      <c r="G79" s="51" t="str">
        <v># lineas</v>
      </c>
      <c r="S79" s="103">
        <f t="shared" si="2"/>
        <v>0</v>
      </c>
      <c r="T79" s="103">
        <f t="shared" ref="T79:BJ79" si="13">T37*T$48</f>
        <v>0</v>
      </c>
      <c r="U79" s="103">
        <f t="shared" si="13"/>
        <v>0</v>
      </c>
      <c r="V79" s="103">
        <f t="shared" si="13"/>
        <v>0</v>
      </c>
      <c r="W79" s="103">
        <f t="shared" si="13"/>
        <v>0</v>
      </c>
      <c r="X79" s="103">
        <f t="shared" si="13"/>
        <v>0</v>
      </c>
      <c r="Y79" s="103">
        <f t="shared" si="13"/>
        <v>0</v>
      </c>
      <c r="Z79" s="103">
        <f t="shared" si="13"/>
        <v>0</v>
      </c>
      <c r="AA79" s="103">
        <f t="shared" si="13"/>
        <v>0</v>
      </c>
      <c r="AB79" s="103">
        <f t="shared" si="13"/>
        <v>0</v>
      </c>
      <c r="AC79" s="103">
        <f t="shared" si="13"/>
        <v>0</v>
      </c>
      <c r="AD79" s="103">
        <f t="shared" si="13"/>
        <v>0</v>
      </c>
      <c r="AE79" s="103">
        <f t="shared" si="13"/>
        <v>0</v>
      </c>
      <c r="AF79" s="103">
        <f t="shared" si="13"/>
        <v>0</v>
      </c>
      <c r="AG79" s="103">
        <f t="shared" si="13"/>
        <v>0</v>
      </c>
      <c r="AH79" s="103">
        <f t="shared" si="13"/>
        <v>0</v>
      </c>
      <c r="AI79" s="103">
        <f t="shared" si="13"/>
        <v>0</v>
      </c>
      <c r="AJ79" s="103">
        <f t="shared" si="13"/>
        <v>0</v>
      </c>
      <c r="AK79" s="103">
        <f t="shared" si="13"/>
        <v>0</v>
      </c>
      <c r="AL79" s="103">
        <f t="shared" si="13"/>
        <v>0</v>
      </c>
      <c r="AM79" s="103">
        <f t="shared" si="13"/>
        <v>0</v>
      </c>
      <c r="AN79" s="103">
        <f t="shared" si="13"/>
        <v>0</v>
      </c>
      <c r="AO79" s="103">
        <f t="shared" si="13"/>
        <v>0</v>
      </c>
      <c r="AP79" s="103">
        <f t="shared" si="13"/>
        <v>0</v>
      </c>
      <c r="AQ79" s="103">
        <f t="shared" si="13"/>
        <v>0</v>
      </c>
      <c r="AR79" s="103">
        <f t="shared" si="13"/>
        <v>0</v>
      </c>
      <c r="AS79" s="103">
        <f t="shared" si="13"/>
        <v>0</v>
      </c>
      <c r="AT79" s="103">
        <f t="shared" si="13"/>
        <v>0</v>
      </c>
      <c r="AU79" s="103">
        <f t="shared" si="13"/>
        <v>0</v>
      </c>
      <c r="AV79" s="103">
        <f t="shared" si="13"/>
        <v>0</v>
      </c>
      <c r="AW79" s="103">
        <f t="shared" si="13"/>
        <v>0</v>
      </c>
      <c r="AX79" s="103">
        <f t="shared" si="13"/>
        <v>0</v>
      </c>
      <c r="AY79" s="103">
        <f t="shared" si="13"/>
        <v>0</v>
      </c>
      <c r="AZ79" s="103">
        <f t="shared" si="13"/>
        <v>0</v>
      </c>
      <c r="BA79" s="103">
        <f t="shared" si="13"/>
        <v>0</v>
      </c>
      <c r="BB79" s="103">
        <f t="shared" si="13"/>
        <v>0</v>
      </c>
      <c r="BC79" s="103">
        <f t="shared" si="13"/>
        <v>0</v>
      </c>
      <c r="BD79" s="103">
        <f t="shared" si="13"/>
        <v>0</v>
      </c>
      <c r="BE79" s="103">
        <f t="shared" si="13"/>
        <v>0</v>
      </c>
      <c r="BF79" s="103">
        <f t="shared" si="13"/>
        <v>0</v>
      </c>
      <c r="BG79" s="103">
        <f t="shared" si="13"/>
        <v>0</v>
      </c>
      <c r="BH79" s="103">
        <f t="shared" si="13"/>
        <v>0</v>
      </c>
      <c r="BI79" s="103">
        <f t="shared" si="13"/>
        <v>0</v>
      </c>
      <c r="BJ79" s="103">
        <f t="shared" si="13"/>
        <v>0</v>
      </c>
      <c r="BK79" s="103">
        <f t="shared" si="4"/>
        <v>0</v>
      </c>
      <c r="BL79" s="103">
        <f t="shared" si="4"/>
        <v>0</v>
      </c>
      <c r="BM79" s="103">
        <f t="shared" si="4"/>
        <v>0</v>
      </c>
      <c r="BN79" s="103">
        <f t="shared" si="5"/>
        <v>0</v>
      </c>
      <c r="BO79" s="103">
        <f t="shared" si="5"/>
        <v>0</v>
      </c>
      <c r="BP79" s="103">
        <f t="shared" si="5"/>
        <v>0</v>
      </c>
    </row>
    <row r="80" spans="3:68">
      <c r="C80" s="51" t="str">
        <v>xDSL ajeno (bitstream)</v>
      </c>
      <c r="G80" s="51" t="str">
        <v>Mbps</v>
      </c>
      <c r="S80" s="103">
        <f t="shared" si="2"/>
        <v>0</v>
      </c>
      <c r="T80" s="103">
        <f t="shared" ref="T80:BJ84" si="14">T38*T$48</f>
        <v>0</v>
      </c>
      <c r="U80" s="103">
        <f t="shared" si="14"/>
        <v>0</v>
      </c>
      <c r="V80" s="103">
        <f t="shared" si="14"/>
        <v>0</v>
      </c>
      <c r="W80" s="103">
        <f t="shared" si="14"/>
        <v>0</v>
      </c>
      <c r="X80" s="103">
        <f t="shared" si="14"/>
        <v>0</v>
      </c>
      <c r="Y80" s="103">
        <f t="shared" si="14"/>
        <v>0</v>
      </c>
      <c r="Z80" s="103">
        <f t="shared" si="14"/>
        <v>0</v>
      </c>
      <c r="AA80" s="103">
        <f t="shared" si="14"/>
        <v>0</v>
      </c>
      <c r="AB80" s="103">
        <f t="shared" si="14"/>
        <v>0</v>
      </c>
      <c r="AC80" s="103">
        <f t="shared" si="14"/>
        <v>0</v>
      </c>
      <c r="AD80" s="103">
        <f t="shared" si="14"/>
        <v>0</v>
      </c>
      <c r="AE80" s="103">
        <f t="shared" si="14"/>
        <v>0</v>
      </c>
      <c r="AF80" s="103">
        <f t="shared" si="14"/>
        <v>0</v>
      </c>
      <c r="AG80" s="103">
        <f t="shared" si="14"/>
        <v>0</v>
      </c>
      <c r="AH80" s="103">
        <f t="shared" si="14"/>
        <v>0</v>
      </c>
      <c r="AI80" s="103">
        <f t="shared" si="14"/>
        <v>0</v>
      </c>
      <c r="AJ80" s="103">
        <f t="shared" si="14"/>
        <v>0</v>
      </c>
      <c r="AK80" s="103">
        <f t="shared" si="14"/>
        <v>0</v>
      </c>
      <c r="AL80" s="103">
        <f t="shared" si="14"/>
        <v>0</v>
      </c>
      <c r="AM80" s="103">
        <f t="shared" si="14"/>
        <v>0</v>
      </c>
      <c r="AN80" s="103">
        <f t="shared" si="14"/>
        <v>0</v>
      </c>
      <c r="AO80" s="103">
        <f t="shared" si="14"/>
        <v>0</v>
      </c>
      <c r="AP80" s="103">
        <f t="shared" si="14"/>
        <v>0</v>
      </c>
      <c r="AQ80" s="103">
        <f t="shared" si="14"/>
        <v>0</v>
      </c>
      <c r="AR80" s="103">
        <f t="shared" si="14"/>
        <v>0</v>
      </c>
      <c r="AS80" s="103">
        <f t="shared" si="14"/>
        <v>0</v>
      </c>
      <c r="AT80" s="103">
        <f t="shared" si="14"/>
        <v>0</v>
      </c>
      <c r="AU80" s="103">
        <f t="shared" si="14"/>
        <v>0</v>
      </c>
      <c r="AV80" s="103">
        <f t="shared" si="14"/>
        <v>0</v>
      </c>
      <c r="AW80" s="103">
        <f t="shared" si="14"/>
        <v>0</v>
      </c>
      <c r="AX80" s="103">
        <f t="shared" si="14"/>
        <v>0</v>
      </c>
      <c r="AY80" s="103">
        <f t="shared" si="14"/>
        <v>0</v>
      </c>
      <c r="AZ80" s="103">
        <f t="shared" si="14"/>
        <v>0</v>
      </c>
      <c r="BA80" s="103">
        <f t="shared" si="14"/>
        <v>0</v>
      </c>
      <c r="BB80" s="103">
        <f t="shared" si="14"/>
        <v>0</v>
      </c>
      <c r="BC80" s="103">
        <f t="shared" si="14"/>
        <v>0</v>
      </c>
      <c r="BD80" s="103">
        <f t="shared" si="14"/>
        <v>0</v>
      </c>
      <c r="BE80" s="103">
        <f t="shared" si="14"/>
        <v>0</v>
      </c>
      <c r="BF80" s="103">
        <f t="shared" si="14"/>
        <v>0</v>
      </c>
      <c r="BG80" s="103">
        <f t="shared" si="14"/>
        <v>0</v>
      </c>
      <c r="BH80" s="103">
        <f t="shared" si="14"/>
        <v>0</v>
      </c>
      <c r="BI80" s="103">
        <f t="shared" si="14"/>
        <v>0</v>
      </c>
      <c r="BJ80" s="103">
        <f t="shared" si="14"/>
        <v>0</v>
      </c>
      <c r="BK80" s="103">
        <f t="shared" si="4"/>
        <v>0</v>
      </c>
      <c r="BL80" s="103">
        <f t="shared" si="4"/>
        <v>0</v>
      </c>
      <c r="BM80" s="103">
        <f t="shared" si="4"/>
        <v>0</v>
      </c>
      <c r="BN80" s="103">
        <f t="shared" si="5"/>
        <v>0</v>
      </c>
      <c r="BO80" s="103">
        <f t="shared" si="5"/>
        <v>0</v>
      </c>
      <c r="BP80" s="103">
        <f t="shared" si="5"/>
        <v>0</v>
      </c>
    </row>
    <row r="81" spans="1:79">
      <c r="C81" s="51" t="str">
        <v>Fixed Service27</v>
      </c>
      <c r="G81" s="51" t="str">
        <v>Fixed Unit27</v>
      </c>
      <c r="S81" s="103">
        <f t="shared" si="2"/>
        <v>0</v>
      </c>
      <c r="T81" s="103">
        <f t="shared" si="14"/>
        <v>0</v>
      </c>
      <c r="U81" s="103">
        <f t="shared" si="14"/>
        <v>0</v>
      </c>
      <c r="V81" s="103">
        <f t="shared" si="14"/>
        <v>0</v>
      </c>
      <c r="W81" s="103">
        <f t="shared" si="14"/>
        <v>0</v>
      </c>
      <c r="X81" s="103">
        <f t="shared" si="14"/>
        <v>0</v>
      </c>
      <c r="Y81" s="103">
        <f t="shared" si="14"/>
        <v>0</v>
      </c>
      <c r="Z81" s="103">
        <f t="shared" si="14"/>
        <v>0</v>
      </c>
      <c r="AA81" s="103">
        <f t="shared" si="14"/>
        <v>0</v>
      </c>
      <c r="AB81" s="103">
        <f t="shared" si="14"/>
        <v>0</v>
      </c>
      <c r="AC81" s="103">
        <f t="shared" si="14"/>
        <v>0</v>
      </c>
      <c r="AD81" s="103">
        <f t="shared" si="14"/>
        <v>0</v>
      </c>
      <c r="AE81" s="103">
        <f t="shared" si="14"/>
        <v>0</v>
      </c>
      <c r="AF81" s="103">
        <f t="shared" si="14"/>
        <v>0</v>
      </c>
      <c r="AG81" s="103">
        <f t="shared" si="14"/>
        <v>0</v>
      </c>
      <c r="AH81" s="103">
        <f t="shared" si="14"/>
        <v>0</v>
      </c>
      <c r="AI81" s="103">
        <f t="shared" si="14"/>
        <v>0</v>
      </c>
      <c r="AJ81" s="103">
        <f t="shared" si="14"/>
        <v>0</v>
      </c>
      <c r="AK81" s="103">
        <f t="shared" si="14"/>
        <v>0</v>
      </c>
      <c r="AL81" s="103">
        <f t="shared" si="14"/>
        <v>0</v>
      </c>
      <c r="AM81" s="103">
        <f t="shared" si="14"/>
        <v>0</v>
      </c>
      <c r="AN81" s="103">
        <f t="shared" si="14"/>
        <v>0</v>
      </c>
      <c r="AO81" s="103">
        <f t="shared" si="14"/>
        <v>0</v>
      </c>
      <c r="AP81" s="103">
        <f t="shared" si="14"/>
        <v>0</v>
      </c>
      <c r="AQ81" s="103">
        <f t="shared" si="14"/>
        <v>0</v>
      </c>
      <c r="AR81" s="103">
        <f t="shared" si="14"/>
        <v>0</v>
      </c>
      <c r="AS81" s="103">
        <f t="shared" si="14"/>
        <v>0</v>
      </c>
      <c r="AT81" s="103">
        <f t="shared" si="14"/>
        <v>0</v>
      </c>
      <c r="AU81" s="103">
        <f t="shared" si="14"/>
        <v>0</v>
      </c>
      <c r="AV81" s="103">
        <f t="shared" si="14"/>
        <v>0</v>
      </c>
      <c r="AW81" s="103">
        <f t="shared" si="14"/>
        <v>0</v>
      </c>
      <c r="AX81" s="103">
        <f t="shared" si="14"/>
        <v>0</v>
      </c>
      <c r="AY81" s="103">
        <f t="shared" si="14"/>
        <v>0</v>
      </c>
      <c r="AZ81" s="103">
        <f t="shared" si="14"/>
        <v>0</v>
      </c>
      <c r="BA81" s="103">
        <f t="shared" si="14"/>
        <v>0</v>
      </c>
      <c r="BB81" s="103">
        <f t="shared" si="14"/>
        <v>0</v>
      </c>
      <c r="BC81" s="103">
        <f t="shared" si="14"/>
        <v>0</v>
      </c>
      <c r="BD81" s="103">
        <f t="shared" si="14"/>
        <v>0</v>
      </c>
      <c r="BE81" s="103">
        <f t="shared" si="14"/>
        <v>0</v>
      </c>
      <c r="BF81" s="103">
        <f t="shared" si="14"/>
        <v>0</v>
      </c>
      <c r="BG81" s="103">
        <f t="shared" si="14"/>
        <v>0</v>
      </c>
      <c r="BH81" s="103">
        <f t="shared" si="14"/>
        <v>0</v>
      </c>
      <c r="BI81" s="103">
        <f t="shared" si="14"/>
        <v>0</v>
      </c>
      <c r="BJ81" s="103">
        <f t="shared" si="14"/>
        <v>0</v>
      </c>
      <c r="BK81" s="103">
        <f t="shared" si="4"/>
        <v>0</v>
      </c>
      <c r="BL81" s="103">
        <f t="shared" si="4"/>
        <v>0</v>
      </c>
      <c r="BM81" s="103">
        <f t="shared" si="4"/>
        <v>0</v>
      </c>
      <c r="BN81" s="103">
        <f t="shared" si="5"/>
        <v>0</v>
      </c>
      <c r="BO81" s="103">
        <f t="shared" si="5"/>
        <v>0</v>
      </c>
      <c r="BP81" s="103">
        <f t="shared" si="5"/>
        <v>0</v>
      </c>
    </row>
    <row r="82" spans="1:79">
      <c r="C82" s="51" t="str">
        <v>Fixed Service28</v>
      </c>
      <c r="G82" s="51" t="str">
        <v>Fixed Unit28</v>
      </c>
      <c r="S82" s="103">
        <f t="shared" si="2"/>
        <v>0</v>
      </c>
      <c r="T82" s="103">
        <f t="shared" si="14"/>
        <v>0</v>
      </c>
      <c r="U82" s="103">
        <f t="shared" si="14"/>
        <v>0</v>
      </c>
      <c r="V82" s="103">
        <f t="shared" si="14"/>
        <v>0</v>
      </c>
      <c r="W82" s="103">
        <f t="shared" si="14"/>
        <v>0</v>
      </c>
      <c r="X82" s="103">
        <f t="shared" si="14"/>
        <v>0</v>
      </c>
      <c r="Y82" s="103">
        <f t="shared" si="14"/>
        <v>0</v>
      </c>
      <c r="Z82" s="103">
        <f t="shared" si="14"/>
        <v>0</v>
      </c>
      <c r="AA82" s="103">
        <f t="shared" si="14"/>
        <v>0</v>
      </c>
      <c r="AB82" s="103">
        <f t="shared" si="14"/>
        <v>0</v>
      </c>
      <c r="AC82" s="103">
        <f t="shared" si="14"/>
        <v>0</v>
      </c>
      <c r="AD82" s="103">
        <f t="shared" si="14"/>
        <v>0</v>
      </c>
      <c r="AE82" s="103">
        <f t="shared" si="14"/>
        <v>0</v>
      </c>
      <c r="AF82" s="103">
        <f t="shared" si="14"/>
        <v>0</v>
      </c>
      <c r="AG82" s="103">
        <f t="shared" si="14"/>
        <v>0</v>
      </c>
      <c r="AH82" s="103">
        <f t="shared" si="14"/>
        <v>0</v>
      </c>
      <c r="AI82" s="103">
        <f t="shared" si="14"/>
        <v>0</v>
      </c>
      <c r="AJ82" s="103">
        <f t="shared" si="14"/>
        <v>0</v>
      </c>
      <c r="AK82" s="103">
        <f t="shared" si="14"/>
        <v>0</v>
      </c>
      <c r="AL82" s="103">
        <f t="shared" si="14"/>
        <v>0</v>
      </c>
      <c r="AM82" s="103">
        <f t="shared" si="14"/>
        <v>0</v>
      </c>
      <c r="AN82" s="103">
        <f t="shared" si="14"/>
        <v>0</v>
      </c>
      <c r="AO82" s="103">
        <f t="shared" si="14"/>
        <v>0</v>
      </c>
      <c r="AP82" s="103">
        <f t="shared" si="14"/>
        <v>0</v>
      </c>
      <c r="AQ82" s="103">
        <f t="shared" si="14"/>
        <v>0</v>
      </c>
      <c r="AR82" s="103">
        <f t="shared" si="14"/>
        <v>0</v>
      </c>
      <c r="AS82" s="103">
        <f t="shared" si="14"/>
        <v>0</v>
      </c>
      <c r="AT82" s="103">
        <f t="shared" si="14"/>
        <v>0</v>
      </c>
      <c r="AU82" s="103">
        <f t="shared" si="14"/>
        <v>0</v>
      </c>
      <c r="AV82" s="103">
        <f t="shared" si="14"/>
        <v>0</v>
      </c>
      <c r="AW82" s="103">
        <f t="shared" si="14"/>
        <v>0</v>
      </c>
      <c r="AX82" s="103">
        <f t="shared" si="14"/>
        <v>0</v>
      </c>
      <c r="AY82" s="103">
        <f t="shared" si="14"/>
        <v>0</v>
      </c>
      <c r="AZ82" s="103">
        <f t="shared" si="14"/>
        <v>0</v>
      </c>
      <c r="BA82" s="103">
        <f t="shared" si="14"/>
        <v>0</v>
      </c>
      <c r="BB82" s="103">
        <f t="shared" si="14"/>
        <v>0</v>
      </c>
      <c r="BC82" s="103">
        <f t="shared" si="14"/>
        <v>0</v>
      </c>
      <c r="BD82" s="103">
        <f t="shared" si="14"/>
        <v>0</v>
      </c>
      <c r="BE82" s="103">
        <f t="shared" si="14"/>
        <v>0</v>
      </c>
      <c r="BF82" s="103">
        <f t="shared" si="14"/>
        <v>0</v>
      </c>
      <c r="BG82" s="103">
        <f t="shared" si="14"/>
        <v>0</v>
      </c>
      <c r="BH82" s="103">
        <f t="shared" si="14"/>
        <v>0</v>
      </c>
      <c r="BI82" s="103">
        <f t="shared" si="14"/>
        <v>0</v>
      </c>
      <c r="BJ82" s="103">
        <f t="shared" si="14"/>
        <v>0</v>
      </c>
      <c r="BK82" s="103">
        <f t="shared" si="4"/>
        <v>0</v>
      </c>
      <c r="BL82" s="103">
        <f t="shared" si="4"/>
        <v>0</v>
      </c>
      <c r="BM82" s="103">
        <f t="shared" si="4"/>
        <v>0</v>
      </c>
      <c r="BN82" s="103">
        <f t="shared" si="5"/>
        <v>0</v>
      </c>
      <c r="BO82" s="103">
        <f t="shared" si="5"/>
        <v>0</v>
      </c>
      <c r="BP82" s="103">
        <f t="shared" si="5"/>
        <v>0</v>
      </c>
    </row>
    <row r="83" spans="1:79">
      <c r="C83" s="51" t="str">
        <v>Fixed Service29</v>
      </c>
      <c r="G83" s="51" t="str">
        <v>Fixed Unit29</v>
      </c>
      <c r="S83" s="103">
        <f t="shared" si="2"/>
        <v>0</v>
      </c>
      <c r="T83" s="103">
        <f t="shared" si="14"/>
        <v>0</v>
      </c>
      <c r="U83" s="103">
        <f t="shared" si="14"/>
        <v>0</v>
      </c>
      <c r="V83" s="103">
        <f t="shared" si="14"/>
        <v>0</v>
      </c>
      <c r="W83" s="103">
        <f t="shared" si="14"/>
        <v>0</v>
      </c>
      <c r="X83" s="103">
        <f t="shared" si="14"/>
        <v>0</v>
      </c>
      <c r="Y83" s="103">
        <f t="shared" si="14"/>
        <v>0</v>
      </c>
      <c r="Z83" s="103">
        <f t="shared" si="14"/>
        <v>0</v>
      </c>
      <c r="AA83" s="103">
        <f t="shared" si="14"/>
        <v>0</v>
      </c>
      <c r="AB83" s="103">
        <f t="shared" si="14"/>
        <v>0</v>
      </c>
      <c r="AC83" s="103">
        <f t="shared" si="14"/>
        <v>0</v>
      </c>
      <c r="AD83" s="103">
        <f t="shared" si="14"/>
        <v>0</v>
      </c>
      <c r="AE83" s="103">
        <f t="shared" si="14"/>
        <v>0</v>
      </c>
      <c r="AF83" s="103">
        <f t="shared" si="14"/>
        <v>0</v>
      </c>
      <c r="AG83" s="103">
        <f t="shared" si="14"/>
        <v>0</v>
      </c>
      <c r="AH83" s="103">
        <f t="shared" si="14"/>
        <v>0</v>
      </c>
      <c r="AI83" s="103">
        <f t="shared" si="14"/>
        <v>0</v>
      </c>
      <c r="AJ83" s="103">
        <f t="shared" si="14"/>
        <v>0</v>
      </c>
      <c r="AK83" s="103">
        <f t="shared" si="14"/>
        <v>0</v>
      </c>
      <c r="AL83" s="103">
        <f t="shared" si="14"/>
        <v>0</v>
      </c>
      <c r="AM83" s="103">
        <f t="shared" si="14"/>
        <v>0</v>
      </c>
      <c r="AN83" s="103">
        <f t="shared" si="14"/>
        <v>0</v>
      </c>
      <c r="AO83" s="103">
        <f t="shared" si="14"/>
        <v>0</v>
      </c>
      <c r="AP83" s="103">
        <f t="shared" si="14"/>
        <v>0</v>
      </c>
      <c r="AQ83" s="103">
        <f t="shared" si="14"/>
        <v>0</v>
      </c>
      <c r="AR83" s="103">
        <f t="shared" si="14"/>
        <v>0</v>
      </c>
      <c r="AS83" s="103">
        <f t="shared" si="14"/>
        <v>0</v>
      </c>
      <c r="AT83" s="103">
        <f t="shared" si="14"/>
        <v>0</v>
      </c>
      <c r="AU83" s="103">
        <f t="shared" si="14"/>
        <v>0</v>
      </c>
      <c r="AV83" s="103">
        <f t="shared" si="14"/>
        <v>0</v>
      </c>
      <c r="AW83" s="103">
        <f t="shared" si="14"/>
        <v>0</v>
      </c>
      <c r="AX83" s="103">
        <f t="shared" si="14"/>
        <v>0</v>
      </c>
      <c r="AY83" s="103">
        <f t="shared" si="14"/>
        <v>0</v>
      </c>
      <c r="AZ83" s="103">
        <f t="shared" si="14"/>
        <v>0</v>
      </c>
      <c r="BA83" s="103">
        <f t="shared" si="14"/>
        <v>0</v>
      </c>
      <c r="BB83" s="103">
        <f t="shared" si="14"/>
        <v>0</v>
      </c>
      <c r="BC83" s="103">
        <f t="shared" si="14"/>
        <v>0</v>
      </c>
      <c r="BD83" s="103">
        <f t="shared" si="14"/>
        <v>0</v>
      </c>
      <c r="BE83" s="103">
        <f t="shared" si="14"/>
        <v>0</v>
      </c>
      <c r="BF83" s="103">
        <f t="shared" si="14"/>
        <v>0</v>
      </c>
      <c r="BG83" s="103">
        <f t="shared" si="14"/>
        <v>0</v>
      </c>
      <c r="BH83" s="103">
        <f t="shared" si="14"/>
        <v>0</v>
      </c>
      <c r="BI83" s="103">
        <f t="shared" si="14"/>
        <v>0</v>
      </c>
      <c r="BJ83" s="103">
        <f t="shared" si="14"/>
        <v>0</v>
      </c>
      <c r="BK83" s="103">
        <f t="shared" si="4"/>
        <v>0</v>
      </c>
      <c r="BL83" s="103">
        <f t="shared" si="4"/>
        <v>0</v>
      </c>
      <c r="BM83" s="103">
        <f t="shared" si="4"/>
        <v>0</v>
      </c>
      <c r="BN83" s="103">
        <f t="shared" si="5"/>
        <v>0</v>
      </c>
      <c r="BO83" s="103">
        <f t="shared" si="5"/>
        <v>0</v>
      </c>
      <c r="BP83" s="103">
        <f t="shared" si="5"/>
        <v>0</v>
      </c>
    </row>
    <row r="84" spans="1:79">
      <c r="C84" s="51" t="str">
        <v>Televisión</v>
      </c>
      <c r="G84" s="51" t="str">
        <v>#</v>
      </c>
      <c r="S84" s="103">
        <f t="shared" si="2"/>
        <v>0</v>
      </c>
      <c r="T84" s="103">
        <f t="shared" si="14"/>
        <v>0</v>
      </c>
      <c r="U84" s="103">
        <f t="shared" si="14"/>
        <v>421975.24439999997</v>
      </c>
      <c r="V84" s="103">
        <f t="shared" si="14"/>
        <v>961691.10399999993</v>
      </c>
      <c r="W84" s="103">
        <f t="shared" si="14"/>
        <v>1362763.8023999999</v>
      </c>
      <c r="X84" s="103">
        <f t="shared" si="14"/>
        <v>2077995.8207999999</v>
      </c>
      <c r="Y84" s="103">
        <f t="shared" si="14"/>
        <v>2739527.5239962102</v>
      </c>
      <c r="Z84" s="103">
        <f t="shared" si="14"/>
        <v>2891517.5182378236</v>
      </c>
      <c r="AA84" s="103">
        <f t="shared" si="14"/>
        <v>3037044.2092534676</v>
      </c>
      <c r="AB84" s="103">
        <f t="shared" si="14"/>
        <v>3176159.5844563963</v>
      </c>
      <c r="AC84" s="103">
        <f t="shared" si="14"/>
        <v>3308692.019694949</v>
      </c>
      <c r="AD84" s="103">
        <f t="shared" si="14"/>
        <v>3434144.2172740572</v>
      </c>
      <c r="AE84" s="103">
        <f t="shared" si="14"/>
        <v>3552447.9293248351</v>
      </c>
      <c r="AF84" s="103">
        <f t="shared" si="14"/>
        <v>3664158.9882572917</v>
      </c>
      <c r="AG84" s="103">
        <f t="shared" si="14"/>
        <v>3770078.9879144165</v>
      </c>
      <c r="AH84" s="103">
        <f t="shared" si="14"/>
        <v>3870432.8144342271</v>
      </c>
      <c r="AI84" s="103">
        <f t="shared" si="14"/>
        <v>3923315.809414505</v>
      </c>
      <c r="AJ84" s="103">
        <f t="shared" si="14"/>
        <v>3974148.1337678898</v>
      </c>
      <c r="AK84" s="103">
        <f t="shared" si="14"/>
        <v>4023221.5491380403</v>
      </c>
      <c r="AL84" s="103">
        <f t="shared" si="14"/>
        <v>4070976.3073283937</v>
      </c>
      <c r="AM84" s="103">
        <f t="shared" si="14"/>
        <v>4118407.8304173108</v>
      </c>
      <c r="AN84" s="103">
        <f t="shared" si="14"/>
        <v>4165040.8960927073</v>
      </c>
      <c r="AO84" s="103">
        <f t="shared" si="14"/>
        <v>4209698.9888422312</v>
      </c>
      <c r="AP84" s="103">
        <f t="shared" si="14"/>
        <v>4252545.1788377287</v>
      </c>
      <c r="AQ84" s="103">
        <f t="shared" si="14"/>
        <v>4293840.2922729021</v>
      </c>
      <c r="AR84" s="103">
        <f t="shared" si="14"/>
        <v>4333652.4947392158</v>
      </c>
      <c r="AS84" s="103">
        <f t="shared" si="14"/>
        <v>4371745.7622037129</v>
      </c>
      <c r="AT84" s="103">
        <f t="shared" si="14"/>
        <v>4407979.5670224298</v>
      </c>
      <c r="AU84" s="103">
        <f t="shared" si="14"/>
        <v>4442433.4805527236</v>
      </c>
      <c r="AV84" s="103">
        <f t="shared" si="14"/>
        <v>4475271.756583658</v>
      </c>
      <c r="AW84" s="103">
        <f t="shared" si="14"/>
        <v>4506503.7564513925</v>
      </c>
      <c r="AX84" s="103">
        <f t="shared" si="14"/>
        <v>4535904.3238810422</v>
      </c>
      <c r="AY84" s="103">
        <f t="shared" si="14"/>
        <v>4563332.7160255099</v>
      </c>
      <c r="AZ84" s="103">
        <f t="shared" si="14"/>
        <v>4588838.752409419</v>
      </c>
      <c r="BA84" s="103">
        <f t="shared" si="14"/>
        <v>4612561.9384618662</v>
      </c>
      <c r="BB84" s="103">
        <f t="shared" si="14"/>
        <v>4634529.8201835081</v>
      </c>
      <c r="BC84" s="103">
        <f t="shared" si="14"/>
        <v>4654578.4127891948</v>
      </c>
      <c r="BD84" s="103">
        <f t="shared" si="14"/>
        <v>4672602.3743467322</v>
      </c>
      <c r="BE84" s="103">
        <f t="shared" si="14"/>
        <v>4688656.2050488247</v>
      </c>
      <c r="BF84" s="103">
        <f t="shared" si="14"/>
        <v>4702872.6852267534</v>
      </c>
      <c r="BG84" s="103">
        <f t="shared" si="14"/>
        <v>4709541.0232173651</v>
      </c>
      <c r="BH84" s="103">
        <f t="shared" si="14"/>
        <v>4716218.8164355662</v>
      </c>
      <c r="BI84" s="103">
        <f t="shared" si="14"/>
        <v>4722906.0782881929</v>
      </c>
      <c r="BJ84" s="103">
        <f t="shared" si="14"/>
        <v>4729602.8222010955</v>
      </c>
      <c r="BK84" s="103">
        <f t="shared" si="4"/>
        <v>4736309.061619156</v>
      </c>
      <c r="BL84" s="103">
        <f t="shared" si="4"/>
        <v>4743024.8100063261</v>
      </c>
      <c r="BM84" s="103">
        <f t="shared" si="4"/>
        <v>4749750.0808456438</v>
      </c>
      <c r="BN84" s="103">
        <f t="shared" si="5"/>
        <v>4756484.8876392692</v>
      </c>
      <c r="BO84" s="103">
        <f t="shared" si="5"/>
        <v>4763229.243908504</v>
      </c>
      <c r="BP84" s="103">
        <f t="shared" si="5"/>
        <v>4769983.1631938228</v>
      </c>
    </row>
    <row r="85" spans="1:79" ht="12">
      <c r="BQ85" s="19" t="s">
        <v>554</v>
      </c>
    </row>
    <row r="88" spans="1:79" s="85" customFormat="1" ht="18" customHeight="1">
      <c r="A88" s="83">
        <v>3</v>
      </c>
      <c r="B88" s="83" t="s">
        <v>343</v>
      </c>
      <c r="C88" s="84"/>
      <c r="D88" s="84"/>
      <c r="E88" s="84"/>
      <c r="F88" s="84"/>
      <c r="G88" s="84"/>
      <c r="H88" s="84"/>
      <c r="I88" s="83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</row>
    <row r="90" spans="1:79" ht="15.5">
      <c r="A90" s="228"/>
      <c r="B90" s="17" t="s">
        <v>483</v>
      </c>
    </row>
    <row r="91" spans="1:79">
      <c r="A91" s="228"/>
    </row>
    <row r="92" spans="1:79">
      <c r="A92" s="228"/>
      <c r="C92" s="245" t="str">
        <f t="array" ref="C92:C121">Fixed.Retail.Services</f>
        <v>Llamadas salientes Local on-net</v>
      </c>
      <c r="G92" t="s">
        <v>83</v>
      </c>
      <c r="M92" s="226"/>
      <c r="N92" s="307">
        <f t="array" ref="N92:BP121">Market.Retail.Services.Proporcion.Urbano</f>
        <v>0.995</v>
      </c>
      <c r="O92" s="307">
        <v>0.995</v>
      </c>
      <c r="P92" s="307">
        <v>0.995</v>
      </c>
      <c r="Q92" s="307">
        <v>0.995</v>
      </c>
      <c r="R92" s="307">
        <v>0.995</v>
      </c>
      <c r="S92" s="240">
        <v>0.995</v>
      </c>
      <c r="T92" s="240">
        <v>0.995</v>
      </c>
      <c r="U92" s="240">
        <v>0.995</v>
      </c>
      <c r="V92" s="240">
        <v>0.995</v>
      </c>
      <c r="W92" s="240">
        <v>0.995</v>
      </c>
      <c r="X92" s="240">
        <v>0.995</v>
      </c>
      <c r="Y92" s="240">
        <v>0.995</v>
      </c>
      <c r="Z92" s="240">
        <v>0.995</v>
      </c>
      <c r="AA92" s="240">
        <v>0.995</v>
      </c>
      <c r="AB92" s="240">
        <v>0.995</v>
      </c>
      <c r="AC92" s="240">
        <v>0.995</v>
      </c>
      <c r="AD92" s="240">
        <v>0.995</v>
      </c>
      <c r="AE92" s="240">
        <v>0.995</v>
      </c>
      <c r="AF92" s="240">
        <v>0.995</v>
      </c>
      <c r="AG92" s="240">
        <v>0.995</v>
      </c>
      <c r="AH92" s="240">
        <v>0.995</v>
      </c>
      <c r="AI92" s="240">
        <v>0.995</v>
      </c>
      <c r="AJ92" s="240">
        <v>0.995</v>
      </c>
      <c r="AK92" s="240">
        <v>0.995</v>
      </c>
      <c r="AL92" s="240">
        <v>0.995</v>
      </c>
      <c r="AM92" s="240">
        <v>0.995</v>
      </c>
      <c r="AN92" s="240">
        <v>0.995</v>
      </c>
      <c r="AO92" s="240">
        <v>0.995</v>
      </c>
      <c r="AP92" s="240">
        <v>0.995</v>
      </c>
      <c r="AQ92" s="240">
        <v>0.995</v>
      </c>
      <c r="AR92" s="240">
        <v>0.995</v>
      </c>
      <c r="AS92" s="240">
        <v>0.995</v>
      </c>
      <c r="AT92" s="240">
        <v>0.995</v>
      </c>
      <c r="AU92" s="240">
        <v>0.995</v>
      </c>
      <c r="AV92" s="240">
        <v>0.995</v>
      </c>
      <c r="AW92" s="240">
        <v>0.995</v>
      </c>
      <c r="AX92" s="240">
        <v>0.995</v>
      </c>
      <c r="AY92" s="240">
        <v>0.995</v>
      </c>
      <c r="AZ92" s="240">
        <v>0.995</v>
      </c>
      <c r="BA92" s="240">
        <v>0.995</v>
      </c>
      <c r="BB92" s="240">
        <v>0.995</v>
      </c>
      <c r="BC92" s="240">
        <v>0.995</v>
      </c>
      <c r="BD92" s="240">
        <v>0.995</v>
      </c>
      <c r="BE92" s="240">
        <v>0.995</v>
      </c>
      <c r="BF92" s="240">
        <v>0.995</v>
      </c>
      <c r="BG92" s="240">
        <v>0.995</v>
      </c>
      <c r="BH92" s="240">
        <v>0.995</v>
      </c>
      <c r="BI92" s="240">
        <v>0.995</v>
      </c>
      <c r="BJ92" s="240">
        <v>0.995</v>
      </c>
      <c r="BK92" s="240">
        <v>0.995</v>
      </c>
      <c r="BL92" s="240">
        <v>0.995</v>
      </c>
      <c r="BM92" s="240">
        <v>0.995</v>
      </c>
      <c r="BN92" s="306">
        <v>0.995</v>
      </c>
      <c r="BO92" s="306">
        <v>0.995</v>
      </c>
      <c r="BP92" s="306">
        <v>0.995</v>
      </c>
    </row>
    <row r="93" spans="1:79">
      <c r="A93" s="228"/>
      <c r="C93" s="245" t="str">
        <v>Llamadas salientes Larga Distancia on-net</v>
      </c>
      <c r="G93" t="s">
        <v>83</v>
      </c>
      <c r="N93" s="308">
        <v>0.995</v>
      </c>
      <c r="O93" s="308">
        <v>0.995</v>
      </c>
      <c r="P93" s="308">
        <v>0.995</v>
      </c>
      <c r="Q93" s="308">
        <v>0.995</v>
      </c>
      <c r="R93" s="308">
        <v>0.995</v>
      </c>
      <c r="S93" s="241">
        <v>0.995</v>
      </c>
      <c r="T93" s="241">
        <v>0.995</v>
      </c>
      <c r="U93" s="241">
        <v>0.995</v>
      </c>
      <c r="V93" s="241">
        <v>0.995</v>
      </c>
      <c r="W93" s="241">
        <v>0.995</v>
      </c>
      <c r="X93" s="241">
        <v>0.995</v>
      </c>
      <c r="Y93" s="241">
        <v>0.995</v>
      </c>
      <c r="Z93" s="241">
        <v>0.995</v>
      </c>
      <c r="AA93" s="241">
        <v>0.995</v>
      </c>
      <c r="AB93" s="241">
        <v>0.995</v>
      </c>
      <c r="AC93" s="241">
        <v>0.995</v>
      </c>
      <c r="AD93" s="241">
        <v>0.995</v>
      </c>
      <c r="AE93" s="241">
        <v>0.995</v>
      </c>
      <c r="AF93" s="241">
        <v>0.995</v>
      </c>
      <c r="AG93" s="241">
        <v>0.995</v>
      </c>
      <c r="AH93" s="241">
        <v>0.995</v>
      </c>
      <c r="AI93" s="241">
        <v>0.995</v>
      </c>
      <c r="AJ93" s="241">
        <v>0.995</v>
      </c>
      <c r="AK93" s="241">
        <v>0.995</v>
      </c>
      <c r="AL93" s="241">
        <v>0.995</v>
      </c>
      <c r="AM93" s="241">
        <v>0.995</v>
      </c>
      <c r="AN93" s="241">
        <v>0.995</v>
      </c>
      <c r="AO93" s="241">
        <v>0.995</v>
      </c>
      <c r="AP93" s="241">
        <v>0.995</v>
      </c>
      <c r="AQ93" s="241">
        <v>0.995</v>
      </c>
      <c r="AR93" s="241">
        <v>0.995</v>
      </c>
      <c r="AS93" s="241">
        <v>0.995</v>
      </c>
      <c r="AT93" s="241">
        <v>0.995</v>
      </c>
      <c r="AU93" s="241">
        <v>0.995</v>
      </c>
      <c r="AV93" s="241">
        <v>0.995</v>
      </c>
      <c r="AW93" s="241">
        <v>0.995</v>
      </c>
      <c r="AX93" s="241">
        <v>0.995</v>
      </c>
      <c r="AY93" s="241">
        <v>0.995</v>
      </c>
      <c r="AZ93" s="241">
        <v>0.995</v>
      </c>
      <c r="BA93" s="241">
        <v>0.995</v>
      </c>
      <c r="BB93" s="241">
        <v>0.995</v>
      </c>
      <c r="BC93" s="241">
        <v>0.995</v>
      </c>
      <c r="BD93" s="241">
        <v>0.995</v>
      </c>
      <c r="BE93" s="241">
        <v>0.995</v>
      </c>
      <c r="BF93" s="241">
        <v>0.995</v>
      </c>
      <c r="BG93" s="241">
        <v>0.995</v>
      </c>
      <c r="BH93" s="241">
        <v>0.995</v>
      </c>
      <c r="BI93" s="241">
        <v>0.995</v>
      </c>
      <c r="BJ93" s="241">
        <v>0.995</v>
      </c>
      <c r="BK93" s="241">
        <v>0.995</v>
      </c>
      <c r="BL93" s="241">
        <v>0.995</v>
      </c>
      <c r="BM93" s="241">
        <v>0.995</v>
      </c>
      <c r="BN93" s="306">
        <v>0.995</v>
      </c>
      <c r="BO93" s="306">
        <v>0.995</v>
      </c>
      <c r="BP93" s="306">
        <v>0.995</v>
      </c>
    </row>
    <row r="94" spans="1:79">
      <c r="A94" s="228"/>
      <c r="C94" s="245" t="str">
        <v>Llamadas salientes Local a otros operadores fijos</v>
      </c>
      <c r="G94" t="s">
        <v>83</v>
      </c>
      <c r="N94" s="308">
        <v>0.995</v>
      </c>
      <c r="O94" s="308">
        <v>0.995</v>
      </c>
      <c r="P94" s="308">
        <v>0.995</v>
      </c>
      <c r="Q94" s="308">
        <v>0.995</v>
      </c>
      <c r="R94" s="308">
        <v>0.995</v>
      </c>
      <c r="S94" s="241">
        <v>0.995</v>
      </c>
      <c r="T94" s="241">
        <v>0.995</v>
      </c>
      <c r="U94" s="241">
        <v>0.995</v>
      </c>
      <c r="V94" s="241">
        <v>0.995</v>
      </c>
      <c r="W94" s="241">
        <v>0.995</v>
      </c>
      <c r="X94" s="241">
        <v>0.995</v>
      </c>
      <c r="Y94" s="241">
        <v>0.995</v>
      </c>
      <c r="Z94" s="241">
        <v>0.995</v>
      </c>
      <c r="AA94" s="241">
        <v>0.995</v>
      </c>
      <c r="AB94" s="241">
        <v>0.995</v>
      </c>
      <c r="AC94" s="241">
        <v>0.995</v>
      </c>
      <c r="AD94" s="241">
        <v>0.995</v>
      </c>
      <c r="AE94" s="241">
        <v>0.995</v>
      </c>
      <c r="AF94" s="241">
        <v>0.995</v>
      </c>
      <c r="AG94" s="241">
        <v>0.995</v>
      </c>
      <c r="AH94" s="241">
        <v>0.995</v>
      </c>
      <c r="AI94" s="241">
        <v>0.995</v>
      </c>
      <c r="AJ94" s="241">
        <v>0.995</v>
      </c>
      <c r="AK94" s="241">
        <v>0.995</v>
      </c>
      <c r="AL94" s="241">
        <v>0.995</v>
      </c>
      <c r="AM94" s="241">
        <v>0.995</v>
      </c>
      <c r="AN94" s="241">
        <v>0.995</v>
      </c>
      <c r="AO94" s="241">
        <v>0.995</v>
      </c>
      <c r="AP94" s="241">
        <v>0.995</v>
      </c>
      <c r="AQ94" s="241">
        <v>0.995</v>
      </c>
      <c r="AR94" s="241">
        <v>0.995</v>
      </c>
      <c r="AS94" s="241">
        <v>0.995</v>
      </c>
      <c r="AT94" s="241">
        <v>0.995</v>
      </c>
      <c r="AU94" s="241">
        <v>0.995</v>
      </c>
      <c r="AV94" s="241">
        <v>0.995</v>
      </c>
      <c r="AW94" s="241">
        <v>0.995</v>
      </c>
      <c r="AX94" s="241">
        <v>0.995</v>
      </c>
      <c r="AY94" s="241">
        <v>0.995</v>
      </c>
      <c r="AZ94" s="241">
        <v>0.995</v>
      </c>
      <c r="BA94" s="241">
        <v>0.995</v>
      </c>
      <c r="BB94" s="241">
        <v>0.995</v>
      </c>
      <c r="BC94" s="241">
        <v>0.995</v>
      </c>
      <c r="BD94" s="241">
        <v>0.995</v>
      </c>
      <c r="BE94" s="241">
        <v>0.995</v>
      </c>
      <c r="BF94" s="241">
        <v>0.995</v>
      </c>
      <c r="BG94" s="241">
        <v>0.995</v>
      </c>
      <c r="BH94" s="241">
        <v>0.995</v>
      </c>
      <c r="BI94" s="241">
        <v>0.995</v>
      </c>
      <c r="BJ94" s="241">
        <v>0.995</v>
      </c>
      <c r="BK94" s="241">
        <v>0.995</v>
      </c>
      <c r="BL94" s="241">
        <v>0.995</v>
      </c>
      <c r="BM94" s="241">
        <v>0.995</v>
      </c>
      <c r="BN94" s="306">
        <v>0.995</v>
      </c>
      <c r="BO94" s="306">
        <v>0.995</v>
      </c>
      <c r="BP94" s="306">
        <v>0.995</v>
      </c>
    </row>
    <row r="95" spans="1:79">
      <c r="A95" s="228"/>
      <c r="C95" s="245" t="str">
        <v>Llamadas salientes larga Distancia a otros operadores fijos</v>
      </c>
      <c r="G95" t="s">
        <v>83</v>
      </c>
      <c r="N95" s="308">
        <v>0.995</v>
      </c>
      <c r="O95" s="308">
        <v>0.995</v>
      </c>
      <c r="P95" s="308">
        <v>0.995</v>
      </c>
      <c r="Q95" s="308">
        <v>0.995</v>
      </c>
      <c r="R95" s="308">
        <v>0.995</v>
      </c>
      <c r="S95" s="241">
        <v>0.995</v>
      </c>
      <c r="T95" s="241">
        <v>0.995</v>
      </c>
      <c r="U95" s="241">
        <v>0.995</v>
      </c>
      <c r="V95" s="241">
        <v>0.995</v>
      </c>
      <c r="W95" s="241">
        <v>0.995</v>
      </c>
      <c r="X95" s="241">
        <v>0.995</v>
      </c>
      <c r="Y95" s="241">
        <v>0.995</v>
      </c>
      <c r="Z95" s="241">
        <v>0.995</v>
      </c>
      <c r="AA95" s="241">
        <v>0.995</v>
      </c>
      <c r="AB95" s="241">
        <v>0.995</v>
      </c>
      <c r="AC95" s="241">
        <v>0.995</v>
      </c>
      <c r="AD95" s="241">
        <v>0.995</v>
      </c>
      <c r="AE95" s="241">
        <v>0.995</v>
      </c>
      <c r="AF95" s="241">
        <v>0.995</v>
      </c>
      <c r="AG95" s="241">
        <v>0.995</v>
      </c>
      <c r="AH95" s="241">
        <v>0.995</v>
      </c>
      <c r="AI95" s="241">
        <v>0.995</v>
      </c>
      <c r="AJ95" s="241">
        <v>0.995</v>
      </c>
      <c r="AK95" s="241">
        <v>0.995</v>
      </c>
      <c r="AL95" s="241">
        <v>0.995</v>
      </c>
      <c r="AM95" s="241">
        <v>0.995</v>
      </c>
      <c r="AN95" s="241">
        <v>0.995</v>
      </c>
      <c r="AO95" s="241">
        <v>0.995</v>
      </c>
      <c r="AP95" s="241">
        <v>0.995</v>
      </c>
      <c r="AQ95" s="241">
        <v>0.995</v>
      </c>
      <c r="AR95" s="241">
        <v>0.995</v>
      </c>
      <c r="AS95" s="241">
        <v>0.995</v>
      </c>
      <c r="AT95" s="241">
        <v>0.995</v>
      </c>
      <c r="AU95" s="241">
        <v>0.995</v>
      </c>
      <c r="AV95" s="241">
        <v>0.995</v>
      </c>
      <c r="AW95" s="241">
        <v>0.995</v>
      </c>
      <c r="AX95" s="241">
        <v>0.995</v>
      </c>
      <c r="AY95" s="241">
        <v>0.995</v>
      </c>
      <c r="AZ95" s="241">
        <v>0.995</v>
      </c>
      <c r="BA95" s="241">
        <v>0.995</v>
      </c>
      <c r="BB95" s="241">
        <v>0.995</v>
      </c>
      <c r="BC95" s="241">
        <v>0.995</v>
      </c>
      <c r="BD95" s="241">
        <v>0.995</v>
      </c>
      <c r="BE95" s="241">
        <v>0.995</v>
      </c>
      <c r="BF95" s="241">
        <v>0.995</v>
      </c>
      <c r="BG95" s="241">
        <v>0.995</v>
      </c>
      <c r="BH95" s="241">
        <v>0.995</v>
      </c>
      <c r="BI95" s="241">
        <v>0.995</v>
      </c>
      <c r="BJ95" s="241">
        <v>0.995</v>
      </c>
      <c r="BK95" s="241">
        <v>0.995</v>
      </c>
      <c r="BL95" s="241">
        <v>0.995</v>
      </c>
      <c r="BM95" s="241">
        <v>0.995</v>
      </c>
      <c r="BN95" s="306">
        <v>0.995</v>
      </c>
      <c r="BO95" s="306">
        <v>0.995</v>
      </c>
      <c r="BP95" s="306">
        <v>0.995</v>
      </c>
    </row>
    <row r="96" spans="1:79">
      <c r="A96" s="228"/>
      <c r="C96" s="245" t="str">
        <v>Llamadas salientes a móvil</v>
      </c>
      <c r="G96" t="s">
        <v>83</v>
      </c>
      <c r="N96" s="308">
        <v>0.995</v>
      </c>
      <c r="O96" s="308">
        <v>0.995</v>
      </c>
      <c r="P96" s="308">
        <v>0.995</v>
      </c>
      <c r="Q96" s="308">
        <v>0.995</v>
      </c>
      <c r="R96" s="308">
        <v>0.995</v>
      </c>
      <c r="S96" s="241">
        <v>0.995</v>
      </c>
      <c r="T96" s="241">
        <v>0.995</v>
      </c>
      <c r="U96" s="241">
        <v>0.995</v>
      </c>
      <c r="V96" s="241">
        <v>0.995</v>
      </c>
      <c r="W96" s="241">
        <v>0.995</v>
      </c>
      <c r="X96" s="241">
        <v>0.995</v>
      </c>
      <c r="Y96" s="241">
        <v>0.995</v>
      </c>
      <c r="Z96" s="241">
        <v>0.995</v>
      </c>
      <c r="AA96" s="241">
        <v>0.995</v>
      </c>
      <c r="AB96" s="241">
        <v>0.995</v>
      </c>
      <c r="AC96" s="241">
        <v>0.995</v>
      </c>
      <c r="AD96" s="241">
        <v>0.995</v>
      </c>
      <c r="AE96" s="241">
        <v>0.995</v>
      </c>
      <c r="AF96" s="241">
        <v>0.995</v>
      </c>
      <c r="AG96" s="241">
        <v>0.995</v>
      </c>
      <c r="AH96" s="241">
        <v>0.995</v>
      </c>
      <c r="AI96" s="241">
        <v>0.995</v>
      </c>
      <c r="AJ96" s="241">
        <v>0.995</v>
      </c>
      <c r="AK96" s="241">
        <v>0.995</v>
      </c>
      <c r="AL96" s="241">
        <v>0.995</v>
      </c>
      <c r="AM96" s="241">
        <v>0.995</v>
      </c>
      <c r="AN96" s="241">
        <v>0.995</v>
      </c>
      <c r="AO96" s="241">
        <v>0.995</v>
      </c>
      <c r="AP96" s="241">
        <v>0.995</v>
      </c>
      <c r="AQ96" s="241">
        <v>0.995</v>
      </c>
      <c r="AR96" s="241">
        <v>0.995</v>
      </c>
      <c r="AS96" s="241">
        <v>0.995</v>
      </c>
      <c r="AT96" s="241">
        <v>0.995</v>
      </c>
      <c r="AU96" s="241">
        <v>0.995</v>
      </c>
      <c r="AV96" s="241">
        <v>0.995</v>
      </c>
      <c r="AW96" s="241">
        <v>0.995</v>
      </c>
      <c r="AX96" s="241">
        <v>0.995</v>
      </c>
      <c r="AY96" s="241">
        <v>0.995</v>
      </c>
      <c r="AZ96" s="241">
        <v>0.995</v>
      </c>
      <c r="BA96" s="241">
        <v>0.995</v>
      </c>
      <c r="BB96" s="241">
        <v>0.995</v>
      </c>
      <c r="BC96" s="241">
        <v>0.995</v>
      </c>
      <c r="BD96" s="241">
        <v>0.995</v>
      </c>
      <c r="BE96" s="241">
        <v>0.995</v>
      </c>
      <c r="BF96" s="241">
        <v>0.995</v>
      </c>
      <c r="BG96" s="241">
        <v>0.995</v>
      </c>
      <c r="BH96" s="241">
        <v>0.995</v>
      </c>
      <c r="BI96" s="241">
        <v>0.995</v>
      </c>
      <c r="BJ96" s="241">
        <v>0.995</v>
      </c>
      <c r="BK96" s="241">
        <v>0.995</v>
      </c>
      <c r="BL96" s="241">
        <v>0.995</v>
      </c>
      <c r="BM96" s="241">
        <v>0.995</v>
      </c>
      <c r="BN96" s="306">
        <v>0.995</v>
      </c>
      <c r="BO96" s="306">
        <v>0.995</v>
      </c>
      <c r="BP96" s="306">
        <v>0.995</v>
      </c>
    </row>
    <row r="97" spans="1:68">
      <c r="A97" s="228"/>
      <c r="C97" s="245" t="str">
        <v>Llamadas salientes a internacional</v>
      </c>
      <c r="G97" t="s">
        <v>83</v>
      </c>
      <c r="N97" s="308">
        <v>0.995</v>
      </c>
      <c r="O97" s="308">
        <v>0.995</v>
      </c>
      <c r="P97" s="308">
        <v>0.995</v>
      </c>
      <c r="Q97" s="308">
        <v>0.995</v>
      </c>
      <c r="R97" s="308">
        <v>0.995</v>
      </c>
      <c r="S97" s="241">
        <v>0.995</v>
      </c>
      <c r="T97" s="241">
        <v>0.995</v>
      </c>
      <c r="U97" s="241">
        <v>0.995</v>
      </c>
      <c r="V97" s="241">
        <v>0.995</v>
      </c>
      <c r="W97" s="241">
        <v>0.995</v>
      </c>
      <c r="X97" s="241">
        <v>0.995</v>
      </c>
      <c r="Y97" s="241">
        <v>0.995</v>
      </c>
      <c r="Z97" s="241">
        <v>0.995</v>
      </c>
      <c r="AA97" s="241">
        <v>0.995</v>
      </c>
      <c r="AB97" s="241">
        <v>0.995</v>
      </c>
      <c r="AC97" s="241">
        <v>0.995</v>
      </c>
      <c r="AD97" s="241">
        <v>0.995</v>
      </c>
      <c r="AE97" s="241">
        <v>0.995</v>
      </c>
      <c r="AF97" s="241">
        <v>0.995</v>
      </c>
      <c r="AG97" s="241">
        <v>0.995</v>
      </c>
      <c r="AH97" s="241">
        <v>0.995</v>
      </c>
      <c r="AI97" s="241">
        <v>0.995</v>
      </c>
      <c r="AJ97" s="241">
        <v>0.995</v>
      </c>
      <c r="AK97" s="241">
        <v>0.995</v>
      </c>
      <c r="AL97" s="241">
        <v>0.995</v>
      </c>
      <c r="AM97" s="241">
        <v>0.995</v>
      </c>
      <c r="AN97" s="241">
        <v>0.995</v>
      </c>
      <c r="AO97" s="241">
        <v>0.995</v>
      </c>
      <c r="AP97" s="241">
        <v>0.995</v>
      </c>
      <c r="AQ97" s="241">
        <v>0.995</v>
      </c>
      <c r="AR97" s="241">
        <v>0.995</v>
      </c>
      <c r="AS97" s="241">
        <v>0.995</v>
      </c>
      <c r="AT97" s="241">
        <v>0.995</v>
      </c>
      <c r="AU97" s="241">
        <v>0.995</v>
      </c>
      <c r="AV97" s="241">
        <v>0.995</v>
      </c>
      <c r="AW97" s="241">
        <v>0.995</v>
      </c>
      <c r="AX97" s="241">
        <v>0.995</v>
      </c>
      <c r="AY97" s="241">
        <v>0.995</v>
      </c>
      <c r="AZ97" s="241">
        <v>0.995</v>
      </c>
      <c r="BA97" s="241">
        <v>0.995</v>
      </c>
      <c r="BB97" s="241">
        <v>0.995</v>
      </c>
      <c r="BC97" s="241">
        <v>0.995</v>
      </c>
      <c r="BD97" s="241">
        <v>0.995</v>
      </c>
      <c r="BE97" s="241">
        <v>0.995</v>
      </c>
      <c r="BF97" s="241">
        <v>0.995</v>
      </c>
      <c r="BG97" s="241">
        <v>0.995</v>
      </c>
      <c r="BH97" s="241">
        <v>0.995</v>
      </c>
      <c r="BI97" s="241">
        <v>0.995</v>
      </c>
      <c r="BJ97" s="241">
        <v>0.995</v>
      </c>
      <c r="BK97" s="241">
        <v>0.995</v>
      </c>
      <c r="BL97" s="241">
        <v>0.995</v>
      </c>
      <c r="BM97" s="241">
        <v>0.995</v>
      </c>
      <c r="BN97" s="306">
        <v>0.995</v>
      </c>
      <c r="BO97" s="306">
        <v>0.995</v>
      </c>
      <c r="BP97" s="306">
        <v>0.995</v>
      </c>
    </row>
    <row r="98" spans="1:68">
      <c r="A98" s="228"/>
      <c r="C98" s="245" t="str">
        <v>Llamadas salientes a números no geográficos</v>
      </c>
      <c r="G98" t="s">
        <v>83</v>
      </c>
      <c r="N98" s="308">
        <v>0.995</v>
      </c>
      <c r="O98" s="308">
        <v>0.995</v>
      </c>
      <c r="P98" s="308">
        <v>0.995</v>
      </c>
      <c r="Q98" s="308">
        <v>0.995</v>
      </c>
      <c r="R98" s="308">
        <v>0.995</v>
      </c>
      <c r="S98" s="241">
        <v>0.995</v>
      </c>
      <c r="T98" s="241">
        <v>0.995</v>
      </c>
      <c r="U98" s="241">
        <v>0.995</v>
      </c>
      <c r="V98" s="241">
        <v>0.995</v>
      </c>
      <c r="W98" s="241">
        <v>0.995</v>
      </c>
      <c r="X98" s="241">
        <v>0.995</v>
      </c>
      <c r="Y98" s="241">
        <v>0.995</v>
      </c>
      <c r="Z98" s="241">
        <v>0.995</v>
      </c>
      <c r="AA98" s="241">
        <v>0.995</v>
      </c>
      <c r="AB98" s="241">
        <v>0.995</v>
      </c>
      <c r="AC98" s="241">
        <v>0.995</v>
      </c>
      <c r="AD98" s="241">
        <v>0.995</v>
      </c>
      <c r="AE98" s="241">
        <v>0.995</v>
      </c>
      <c r="AF98" s="241">
        <v>0.995</v>
      </c>
      <c r="AG98" s="241">
        <v>0.995</v>
      </c>
      <c r="AH98" s="241">
        <v>0.995</v>
      </c>
      <c r="AI98" s="241">
        <v>0.995</v>
      </c>
      <c r="AJ98" s="241">
        <v>0.995</v>
      </c>
      <c r="AK98" s="241">
        <v>0.995</v>
      </c>
      <c r="AL98" s="241">
        <v>0.995</v>
      </c>
      <c r="AM98" s="241">
        <v>0.995</v>
      </c>
      <c r="AN98" s="241">
        <v>0.995</v>
      </c>
      <c r="AO98" s="241">
        <v>0.995</v>
      </c>
      <c r="AP98" s="241">
        <v>0.995</v>
      </c>
      <c r="AQ98" s="241">
        <v>0.995</v>
      </c>
      <c r="AR98" s="241">
        <v>0.995</v>
      </c>
      <c r="AS98" s="241">
        <v>0.995</v>
      </c>
      <c r="AT98" s="241">
        <v>0.995</v>
      </c>
      <c r="AU98" s="241">
        <v>0.995</v>
      </c>
      <c r="AV98" s="241">
        <v>0.995</v>
      </c>
      <c r="AW98" s="241">
        <v>0.995</v>
      </c>
      <c r="AX98" s="241">
        <v>0.995</v>
      </c>
      <c r="AY98" s="241">
        <v>0.995</v>
      </c>
      <c r="AZ98" s="241">
        <v>0.995</v>
      </c>
      <c r="BA98" s="241">
        <v>0.995</v>
      </c>
      <c r="BB98" s="241">
        <v>0.995</v>
      </c>
      <c r="BC98" s="241">
        <v>0.995</v>
      </c>
      <c r="BD98" s="241">
        <v>0.995</v>
      </c>
      <c r="BE98" s="241">
        <v>0.995</v>
      </c>
      <c r="BF98" s="241">
        <v>0.995</v>
      </c>
      <c r="BG98" s="241">
        <v>0.995</v>
      </c>
      <c r="BH98" s="241">
        <v>0.995</v>
      </c>
      <c r="BI98" s="241">
        <v>0.995</v>
      </c>
      <c r="BJ98" s="241">
        <v>0.995</v>
      </c>
      <c r="BK98" s="241">
        <v>0.995</v>
      </c>
      <c r="BL98" s="241">
        <v>0.995</v>
      </c>
      <c r="BM98" s="241">
        <v>0.995</v>
      </c>
      <c r="BN98" s="306">
        <v>0.995</v>
      </c>
      <c r="BO98" s="306">
        <v>0.995</v>
      </c>
      <c r="BP98" s="306">
        <v>0.995</v>
      </c>
    </row>
    <row r="99" spans="1:68">
      <c r="A99" s="228"/>
      <c r="C99" s="245" t="str">
        <v>Fixed Service8</v>
      </c>
      <c r="G99" t="s">
        <v>83</v>
      </c>
      <c r="N99" s="309">
        <v>0</v>
      </c>
      <c r="O99" s="309">
        <v>0</v>
      </c>
      <c r="P99" s="309">
        <v>0</v>
      </c>
      <c r="Q99" s="309">
        <v>0</v>
      </c>
      <c r="R99" s="309">
        <v>0</v>
      </c>
      <c r="S99" s="242">
        <v>0</v>
      </c>
      <c r="T99" s="242">
        <v>0</v>
      </c>
      <c r="U99" s="242">
        <v>0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42">
        <v>0</v>
      </c>
      <c r="AI99" s="242">
        <v>0</v>
      </c>
      <c r="AJ99" s="242">
        <v>0</v>
      </c>
      <c r="AK99" s="242">
        <v>0</v>
      </c>
      <c r="AL99" s="242">
        <v>0</v>
      </c>
      <c r="AM99" s="242">
        <v>0</v>
      </c>
      <c r="AN99" s="242">
        <v>0</v>
      </c>
      <c r="AO99" s="242">
        <v>0</v>
      </c>
      <c r="AP99" s="242">
        <v>0</v>
      </c>
      <c r="AQ99" s="242">
        <v>0</v>
      </c>
      <c r="AR99" s="242">
        <v>0</v>
      </c>
      <c r="AS99" s="242">
        <v>0</v>
      </c>
      <c r="AT99" s="242">
        <v>0</v>
      </c>
      <c r="AU99" s="242">
        <v>0</v>
      </c>
      <c r="AV99" s="242">
        <v>0</v>
      </c>
      <c r="AW99" s="242">
        <v>0</v>
      </c>
      <c r="AX99" s="242">
        <v>0</v>
      </c>
      <c r="AY99" s="242">
        <v>0</v>
      </c>
      <c r="AZ99" s="242">
        <v>0</v>
      </c>
      <c r="BA99" s="242">
        <v>0</v>
      </c>
      <c r="BB99" s="242">
        <v>0</v>
      </c>
      <c r="BC99" s="242">
        <v>0</v>
      </c>
      <c r="BD99" s="242">
        <v>0</v>
      </c>
      <c r="BE99" s="242">
        <v>0</v>
      </c>
      <c r="BF99" s="242">
        <v>0</v>
      </c>
      <c r="BG99" s="242">
        <v>0</v>
      </c>
      <c r="BH99" s="242">
        <v>0</v>
      </c>
      <c r="BI99" s="242">
        <v>0</v>
      </c>
      <c r="BJ99" s="242">
        <v>0</v>
      </c>
      <c r="BK99" s="242">
        <v>0</v>
      </c>
      <c r="BL99" s="242">
        <v>0</v>
      </c>
      <c r="BM99" s="242">
        <v>0</v>
      </c>
      <c r="BN99" s="306">
        <v>0</v>
      </c>
      <c r="BO99" s="306">
        <v>0</v>
      </c>
      <c r="BP99" s="306">
        <v>0</v>
      </c>
    </row>
    <row r="100" spans="1:68">
      <c r="A100" s="228"/>
      <c r="C100" s="245" t="str">
        <v>Llamadas entrantes Local de otros operadores fijos</v>
      </c>
      <c r="G100" t="s">
        <v>83</v>
      </c>
      <c r="N100" s="307">
        <v>0.92</v>
      </c>
      <c r="O100" s="307">
        <v>0.92</v>
      </c>
      <c r="P100" s="307">
        <v>0.92</v>
      </c>
      <c r="Q100" s="307">
        <v>0.92</v>
      </c>
      <c r="R100" s="307">
        <v>0.92</v>
      </c>
      <c r="S100" s="240">
        <v>0.92</v>
      </c>
      <c r="T100" s="240">
        <v>0.92</v>
      </c>
      <c r="U100" s="240">
        <v>0.92</v>
      </c>
      <c r="V100" s="240">
        <v>0.92</v>
      </c>
      <c r="W100" s="240">
        <v>0.92</v>
      </c>
      <c r="X100" s="240">
        <v>0.92</v>
      </c>
      <c r="Y100" s="240">
        <v>0.92</v>
      </c>
      <c r="Z100" s="240">
        <v>0.92</v>
      </c>
      <c r="AA100" s="240">
        <v>0.92</v>
      </c>
      <c r="AB100" s="240">
        <v>0.92</v>
      </c>
      <c r="AC100" s="240">
        <v>0.92</v>
      </c>
      <c r="AD100" s="240">
        <v>0.92</v>
      </c>
      <c r="AE100" s="240">
        <v>0.92</v>
      </c>
      <c r="AF100" s="240">
        <v>0.92</v>
      </c>
      <c r="AG100" s="240">
        <v>0.92</v>
      </c>
      <c r="AH100" s="240">
        <v>0.92</v>
      </c>
      <c r="AI100" s="240">
        <v>0.92</v>
      </c>
      <c r="AJ100" s="240">
        <v>0.92</v>
      </c>
      <c r="AK100" s="240">
        <v>0.92</v>
      </c>
      <c r="AL100" s="240">
        <v>0.92</v>
      </c>
      <c r="AM100" s="240">
        <v>0.92</v>
      </c>
      <c r="AN100" s="240">
        <v>0.92</v>
      </c>
      <c r="AO100" s="240">
        <v>0.92</v>
      </c>
      <c r="AP100" s="240">
        <v>0.92</v>
      </c>
      <c r="AQ100" s="240">
        <v>0.92</v>
      </c>
      <c r="AR100" s="240">
        <v>0.92</v>
      </c>
      <c r="AS100" s="240">
        <v>0.92</v>
      </c>
      <c r="AT100" s="240">
        <v>0.92</v>
      </c>
      <c r="AU100" s="240">
        <v>0.92</v>
      </c>
      <c r="AV100" s="240">
        <v>0.92</v>
      </c>
      <c r="AW100" s="240">
        <v>0.92</v>
      </c>
      <c r="AX100" s="240">
        <v>0.92</v>
      </c>
      <c r="AY100" s="240">
        <v>0.92</v>
      </c>
      <c r="AZ100" s="240">
        <v>0.92</v>
      </c>
      <c r="BA100" s="240">
        <v>0.92</v>
      </c>
      <c r="BB100" s="240">
        <v>0.92</v>
      </c>
      <c r="BC100" s="240">
        <v>0.92</v>
      </c>
      <c r="BD100" s="240">
        <v>0.92</v>
      </c>
      <c r="BE100" s="240">
        <v>0.92</v>
      </c>
      <c r="BF100" s="240">
        <v>0.92</v>
      </c>
      <c r="BG100" s="240">
        <v>0.92</v>
      </c>
      <c r="BH100" s="240">
        <v>0.92</v>
      </c>
      <c r="BI100" s="240">
        <v>0.92</v>
      </c>
      <c r="BJ100" s="240">
        <v>0.92</v>
      </c>
      <c r="BK100" s="240">
        <v>0.92</v>
      </c>
      <c r="BL100" s="240">
        <v>0.92</v>
      </c>
      <c r="BM100" s="240">
        <v>0.92</v>
      </c>
      <c r="BN100" s="306">
        <v>0.92</v>
      </c>
      <c r="BO100" s="306">
        <v>0.92</v>
      </c>
      <c r="BP100" s="306">
        <v>0.92</v>
      </c>
    </row>
    <row r="101" spans="1:68">
      <c r="A101" s="228"/>
      <c r="C101" s="245" t="str">
        <v>Llamadas entrantes Larga Distancia de otros operadores fijos</v>
      </c>
      <c r="G101" t="s">
        <v>83</v>
      </c>
      <c r="N101" s="308">
        <v>0.92</v>
      </c>
      <c r="O101" s="308">
        <v>0.92</v>
      </c>
      <c r="P101" s="308">
        <v>0.92</v>
      </c>
      <c r="Q101" s="308">
        <v>0.92</v>
      </c>
      <c r="R101" s="308">
        <v>0.92</v>
      </c>
      <c r="S101" s="241">
        <v>0.92</v>
      </c>
      <c r="T101" s="241">
        <v>0.92</v>
      </c>
      <c r="U101" s="241">
        <v>0.92</v>
      </c>
      <c r="V101" s="241">
        <v>0.92</v>
      </c>
      <c r="W101" s="241">
        <v>0.92</v>
      </c>
      <c r="X101" s="241">
        <v>0.92</v>
      </c>
      <c r="Y101" s="241">
        <v>0.92</v>
      </c>
      <c r="Z101" s="241">
        <v>0.92</v>
      </c>
      <c r="AA101" s="241">
        <v>0.92</v>
      </c>
      <c r="AB101" s="241">
        <v>0.92</v>
      </c>
      <c r="AC101" s="241">
        <v>0.92</v>
      </c>
      <c r="AD101" s="241">
        <v>0.92</v>
      </c>
      <c r="AE101" s="241">
        <v>0.92</v>
      </c>
      <c r="AF101" s="241">
        <v>0.92</v>
      </c>
      <c r="AG101" s="241">
        <v>0.92</v>
      </c>
      <c r="AH101" s="241">
        <v>0.92</v>
      </c>
      <c r="AI101" s="241">
        <v>0.92</v>
      </c>
      <c r="AJ101" s="241">
        <v>0.92</v>
      </c>
      <c r="AK101" s="241">
        <v>0.92</v>
      </c>
      <c r="AL101" s="241">
        <v>0.92</v>
      </c>
      <c r="AM101" s="241">
        <v>0.92</v>
      </c>
      <c r="AN101" s="241">
        <v>0.92</v>
      </c>
      <c r="AO101" s="241">
        <v>0.92</v>
      </c>
      <c r="AP101" s="241">
        <v>0.92</v>
      </c>
      <c r="AQ101" s="241">
        <v>0.92</v>
      </c>
      <c r="AR101" s="241">
        <v>0.92</v>
      </c>
      <c r="AS101" s="241">
        <v>0.92</v>
      </c>
      <c r="AT101" s="241">
        <v>0.92</v>
      </c>
      <c r="AU101" s="241">
        <v>0.92</v>
      </c>
      <c r="AV101" s="241">
        <v>0.92</v>
      </c>
      <c r="AW101" s="241">
        <v>0.92</v>
      </c>
      <c r="AX101" s="241">
        <v>0.92</v>
      </c>
      <c r="AY101" s="241">
        <v>0.92</v>
      </c>
      <c r="AZ101" s="241">
        <v>0.92</v>
      </c>
      <c r="BA101" s="241">
        <v>0.92</v>
      </c>
      <c r="BB101" s="241">
        <v>0.92</v>
      </c>
      <c r="BC101" s="241">
        <v>0.92</v>
      </c>
      <c r="BD101" s="241">
        <v>0.92</v>
      </c>
      <c r="BE101" s="241">
        <v>0.92</v>
      </c>
      <c r="BF101" s="241">
        <v>0.92</v>
      </c>
      <c r="BG101" s="241">
        <v>0.92</v>
      </c>
      <c r="BH101" s="241">
        <v>0.92</v>
      </c>
      <c r="BI101" s="241">
        <v>0.92</v>
      </c>
      <c r="BJ101" s="241">
        <v>0.92</v>
      </c>
      <c r="BK101" s="241">
        <v>0.92</v>
      </c>
      <c r="BL101" s="241">
        <v>0.92</v>
      </c>
      <c r="BM101" s="241">
        <v>0.92</v>
      </c>
      <c r="BN101" s="306">
        <v>0.92</v>
      </c>
      <c r="BO101" s="306">
        <v>0.92</v>
      </c>
      <c r="BP101" s="306">
        <v>0.92</v>
      </c>
    </row>
    <row r="102" spans="1:68">
      <c r="A102" s="228"/>
      <c r="C102" s="245" t="str">
        <v>Llamadas entrantes de móvil</v>
      </c>
      <c r="G102" t="s">
        <v>83</v>
      </c>
      <c r="N102" s="308">
        <v>0.92</v>
      </c>
      <c r="O102" s="308">
        <v>0.92</v>
      </c>
      <c r="P102" s="308">
        <v>0.92</v>
      </c>
      <c r="Q102" s="308">
        <v>0.92</v>
      </c>
      <c r="R102" s="308">
        <v>0.92</v>
      </c>
      <c r="S102" s="241">
        <v>0.92</v>
      </c>
      <c r="T102" s="241">
        <v>0.92</v>
      </c>
      <c r="U102" s="241">
        <v>0.92</v>
      </c>
      <c r="V102" s="241">
        <v>0.92</v>
      </c>
      <c r="W102" s="241">
        <v>0.92</v>
      </c>
      <c r="X102" s="241">
        <v>0.92</v>
      </c>
      <c r="Y102" s="241">
        <v>0.92</v>
      </c>
      <c r="Z102" s="241">
        <v>0.92</v>
      </c>
      <c r="AA102" s="241">
        <v>0.92</v>
      </c>
      <c r="AB102" s="241">
        <v>0.92</v>
      </c>
      <c r="AC102" s="241">
        <v>0.92</v>
      </c>
      <c r="AD102" s="241">
        <v>0.92</v>
      </c>
      <c r="AE102" s="241">
        <v>0.92</v>
      </c>
      <c r="AF102" s="241">
        <v>0.92</v>
      </c>
      <c r="AG102" s="241">
        <v>0.92</v>
      </c>
      <c r="AH102" s="241">
        <v>0.92</v>
      </c>
      <c r="AI102" s="241">
        <v>0.92</v>
      </c>
      <c r="AJ102" s="241">
        <v>0.92</v>
      </c>
      <c r="AK102" s="241">
        <v>0.92</v>
      </c>
      <c r="AL102" s="241">
        <v>0.92</v>
      </c>
      <c r="AM102" s="241">
        <v>0.92</v>
      </c>
      <c r="AN102" s="241">
        <v>0.92</v>
      </c>
      <c r="AO102" s="241">
        <v>0.92</v>
      </c>
      <c r="AP102" s="241">
        <v>0.92</v>
      </c>
      <c r="AQ102" s="241">
        <v>0.92</v>
      </c>
      <c r="AR102" s="241">
        <v>0.92</v>
      </c>
      <c r="AS102" s="241">
        <v>0.92</v>
      </c>
      <c r="AT102" s="241">
        <v>0.92</v>
      </c>
      <c r="AU102" s="241">
        <v>0.92</v>
      </c>
      <c r="AV102" s="241">
        <v>0.92</v>
      </c>
      <c r="AW102" s="241">
        <v>0.92</v>
      </c>
      <c r="AX102" s="241">
        <v>0.92</v>
      </c>
      <c r="AY102" s="241">
        <v>0.92</v>
      </c>
      <c r="AZ102" s="241">
        <v>0.92</v>
      </c>
      <c r="BA102" s="241">
        <v>0.92</v>
      </c>
      <c r="BB102" s="241">
        <v>0.92</v>
      </c>
      <c r="BC102" s="241">
        <v>0.92</v>
      </c>
      <c r="BD102" s="241">
        <v>0.92</v>
      </c>
      <c r="BE102" s="241">
        <v>0.92</v>
      </c>
      <c r="BF102" s="241">
        <v>0.92</v>
      </c>
      <c r="BG102" s="241">
        <v>0.92</v>
      </c>
      <c r="BH102" s="241">
        <v>0.92</v>
      </c>
      <c r="BI102" s="241">
        <v>0.92</v>
      </c>
      <c r="BJ102" s="241">
        <v>0.92</v>
      </c>
      <c r="BK102" s="241">
        <v>0.92</v>
      </c>
      <c r="BL102" s="241">
        <v>0.92</v>
      </c>
      <c r="BM102" s="241">
        <v>0.92</v>
      </c>
      <c r="BN102" s="306">
        <v>0.92</v>
      </c>
      <c r="BO102" s="306">
        <v>0.92</v>
      </c>
      <c r="BP102" s="306">
        <v>0.92</v>
      </c>
    </row>
    <row r="103" spans="1:68">
      <c r="A103" s="228"/>
      <c r="C103" s="245" t="str">
        <v>Llamadas entrantes de internacional</v>
      </c>
      <c r="G103" t="s">
        <v>83</v>
      </c>
      <c r="N103" s="308">
        <v>0.92</v>
      </c>
      <c r="O103" s="308">
        <v>0.92</v>
      </c>
      <c r="P103" s="308">
        <v>0.92</v>
      </c>
      <c r="Q103" s="308">
        <v>0.92</v>
      </c>
      <c r="R103" s="308">
        <v>0.92</v>
      </c>
      <c r="S103" s="241">
        <v>0.92</v>
      </c>
      <c r="T103" s="241">
        <v>0.92</v>
      </c>
      <c r="U103" s="241">
        <v>0.92</v>
      </c>
      <c r="V103" s="241">
        <v>0.92</v>
      </c>
      <c r="W103" s="241">
        <v>0.92</v>
      </c>
      <c r="X103" s="241">
        <v>0.92</v>
      </c>
      <c r="Y103" s="241">
        <v>0.92</v>
      </c>
      <c r="Z103" s="241">
        <v>0.92</v>
      </c>
      <c r="AA103" s="241">
        <v>0.92</v>
      </c>
      <c r="AB103" s="241">
        <v>0.92</v>
      </c>
      <c r="AC103" s="241">
        <v>0.92</v>
      </c>
      <c r="AD103" s="241">
        <v>0.92</v>
      </c>
      <c r="AE103" s="241">
        <v>0.92</v>
      </c>
      <c r="AF103" s="241">
        <v>0.92</v>
      </c>
      <c r="AG103" s="241">
        <v>0.92</v>
      </c>
      <c r="AH103" s="241">
        <v>0.92</v>
      </c>
      <c r="AI103" s="241">
        <v>0.92</v>
      </c>
      <c r="AJ103" s="241">
        <v>0.92</v>
      </c>
      <c r="AK103" s="241">
        <v>0.92</v>
      </c>
      <c r="AL103" s="241">
        <v>0.92</v>
      </c>
      <c r="AM103" s="241">
        <v>0.92</v>
      </c>
      <c r="AN103" s="241">
        <v>0.92</v>
      </c>
      <c r="AO103" s="241">
        <v>0.92</v>
      </c>
      <c r="AP103" s="241">
        <v>0.92</v>
      </c>
      <c r="AQ103" s="241">
        <v>0.92</v>
      </c>
      <c r="AR103" s="241">
        <v>0.92</v>
      </c>
      <c r="AS103" s="241">
        <v>0.92</v>
      </c>
      <c r="AT103" s="241">
        <v>0.92</v>
      </c>
      <c r="AU103" s="241">
        <v>0.92</v>
      </c>
      <c r="AV103" s="241">
        <v>0.92</v>
      </c>
      <c r="AW103" s="241">
        <v>0.92</v>
      </c>
      <c r="AX103" s="241">
        <v>0.92</v>
      </c>
      <c r="AY103" s="241">
        <v>0.92</v>
      </c>
      <c r="AZ103" s="241">
        <v>0.92</v>
      </c>
      <c r="BA103" s="241">
        <v>0.92</v>
      </c>
      <c r="BB103" s="241">
        <v>0.92</v>
      </c>
      <c r="BC103" s="241">
        <v>0.92</v>
      </c>
      <c r="BD103" s="241">
        <v>0.92</v>
      </c>
      <c r="BE103" s="241">
        <v>0.92</v>
      </c>
      <c r="BF103" s="241">
        <v>0.92</v>
      </c>
      <c r="BG103" s="241">
        <v>0.92</v>
      </c>
      <c r="BH103" s="241">
        <v>0.92</v>
      </c>
      <c r="BI103" s="241">
        <v>0.92</v>
      </c>
      <c r="BJ103" s="241">
        <v>0.92</v>
      </c>
      <c r="BK103" s="241">
        <v>0.92</v>
      </c>
      <c r="BL103" s="241">
        <v>0.92</v>
      </c>
      <c r="BM103" s="241">
        <v>0.92</v>
      </c>
      <c r="BN103" s="306">
        <v>0.92</v>
      </c>
      <c r="BO103" s="306">
        <v>0.92</v>
      </c>
      <c r="BP103" s="306">
        <v>0.92</v>
      </c>
    </row>
    <row r="104" spans="1:68">
      <c r="A104" s="228"/>
      <c r="C104" s="245" t="str">
        <v>Llamadas entrantes de números no geográficos</v>
      </c>
      <c r="G104" t="s">
        <v>83</v>
      </c>
      <c r="N104" s="308">
        <v>0.92</v>
      </c>
      <c r="O104" s="308">
        <v>0.92</v>
      </c>
      <c r="P104" s="308">
        <v>0.92</v>
      </c>
      <c r="Q104" s="308">
        <v>0.92</v>
      </c>
      <c r="R104" s="308">
        <v>0.92</v>
      </c>
      <c r="S104" s="241">
        <v>0.92</v>
      </c>
      <c r="T104" s="241">
        <v>0.92</v>
      </c>
      <c r="U104" s="241">
        <v>0.92</v>
      </c>
      <c r="V104" s="241">
        <v>0.92</v>
      </c>
      <c r="W104" s="241">
        <v>0.92</v>
      </c>
      <c r="X104" s="241">
        <v>0.92</v>
      </c>
      <c r="Y104" s="241">
        <v>0.92</v>
      </c>
      <c r="Z104" s="241">
        <v>0.92</v>
      </c>
      <c r="AA104" s="241">
        <v>0.92</v>
      </c>
      <c r="AB104" s="241">
        <v>0.92</v>
      </c>
      <c r="AC104" s="241">
        <v>0.92</v>
      </c>
      <c r="AD104" s="241">
        <v>0.92</v>
      </c>
      <c r="AE104" s="241">
        <v>0.92</v>
      </c>
      <c r="AF104" s="241">
        <v>0.92</v>
      </c>
      <c r="AG104" s="241">
        <v>0.92</v>
      </c>
      <c r="AH104" s="241">
        <v>0.92</v>
      </c>
      <c r="AI104" s="241">
        <v>0.92</v>
      </c>
      <c r="AJ104" s="241">
        <v>0.92</v>
      </c>
      <c r="AK104" s="241">
        <v>0.92</v>
      </c>
      <c r="AL104" s="241">
        <v>0.92</v>
      </c>
      <c r="AM104" s="241">
        <v>0.92</v>
      </c>
      <c r="AN104" s="241">
        <v>0.92</v>
      </c>
      <c r="AO104" s="241">
        <v>0.92</v>
      </c>
      <c r="AP104" s="241">
        <v>0.92</v>
      </c>
      <c r="AQ104" s="241">
        <v>0.92</v>
      </c>
      <c r="AR104" s="241">
        <v>0.92</v>
      </c>
      <c r="AS104" s="241">
        <v>0.92</v>
      </c>
      <c r="AT104" s="241">
        <v>0.92</v>
      </c>
      <c r="AU104" s="241">
        <v>0.92</v>
      </c>
      <c r="AV104" s="241">
        <v>0.92</v>
      </c>
      <c r="AW104" s="241">
        <v>0.92</v>
      </c>
      <c r="AX104" s="241">
        <v>0.92</v>
      </c>
      <c r="AY104" s="241">
        <v>0.92</v>
      </c>
      <c r="AZ104" s="241">
        <v>0.92</v>
      </c>
      <c r="BA104" s="241">
        <v>0.92</v>
      </c>
      <c r="BB104" s="241">
        <v>0.92</v>
      </c>
      <c r="BC104" s="241">
        <v>0.92</v>
      </c>
      <c r="BD104" s="241">
        <v>0.92</v>
      </c>
      <c r="BE104" s="241">
        <v>0.92</v>
      </c>
      <c r="BF104" s="241">
        <v>0.92</v>
      </c>
      <c r="BG104" s="241">
        <v>0.92</v>
      </c>
      <c r="BH104" s="241">
        <v>0.92</v>
      </c>
      <c r="BI104" s="241">
        <v>0.92</v>
      </c>
      <c r="BJ104" s="241">
        <v>0.92</v>
      </c>
      <c r="BK104" s="241">
        <v>0.92</v>
      </c>
      <c r="BL104" s="241">
        <v>0.92</v>
      </c>
      <c r="BM104" s="241">
        <v>0.92</v>
      </c>
      <c r="BN104" s="306">
        <v>0.92</v>
      </c>
      <c r="BO104" s="306">
        <v>0.92</v>
      </c>
      <c r="BP104" s="306">
        <v>0.92</v>
      </c>
    </row>
    <row r="105" spans="1:68">
      <c r="A105" s="228"/>
      <c r="C105" s="245" t="str">
        <v>Fixed Service14</v>
      </c>
      <c r="G105" t="s">
        <v>83</v>
      </c>
      <c r="N105" s="309">
        <v>0</v>
      </c>
      <c r="O105" s="309">
        <v>0</v>
      </c>
      <c r="P105" s="309">
        <v>0</v>
      </c>
      <c r="Q105" s="309">
        <v>0</v>
      </c>
      <c r="R105" s="309">
        <v>0</v>
      </c>
      <c r="S105" s="242">
        <v>0</v>
      </c>
      <c r="T105" s="242">
        <v>0</v>
      </c>
      <c r="U105" s="242">
        <v>0</v>
      </c>
      <c r="V105" s="242">
        <v>0</v>
      </c>
      <c r="W105" s="242">
        <v>0</v>
      </c>
      <c r="X105" s="242">
        <v>0</v>
      </c>
      <c r="Y105" s="242">
        <v>0</v>
      </c>
      <c r="Z105" s="242">
        <v>0</v>
      </c>
      <c r="AA105" s="242">
        <v>0</v>
      </c>
      <c r="AB105" s="242">
        <v>0</v>
      </c>
      <c r="AC105" s="242">
        <v>0</v>
      </c>
      <c r="AD105" s="242">
        <v>0</v>
      </c>
      <c r="AE105" s="242">
        <v>0</v>
      </c>
      <c r="AF105" s="242">
        <v>0</v>
      </c>
      <c r="AG105" s="242">
        <v>0</v>
      </c>
      <c r="AH105" s="242">
        <v>0</v>
      </c>
      <c r="AI105" s="242">
        <v>0</v>
      </c>
      <c r="AJ105" s="242">
        <v>0</v>
      </c>
      <c r="AK105" s="242">
        <v>0</v>
      </c>
      <c r="AL105" s="242">
        <v>0</v>
      </c>
      <c r="AM105" s="242">
        <v>0</v>
      </c>
      <c r="AN105" s="242">
        <v>0</v>
      </c>
      <c r="AO105" s="242">
        <v>0</v>
      </c>
      <c r="AP105" s="242">
        <v>0</v>
      </c>
      <c r="AQ105" s="242">
        <v>0</v>
      </c>
      <c r="AR105" s="242">
        <v>0</v>
      </c>
      <c r="AS105" s="242">
        <v>0</v>
      </c>
      <c r="AT105" s="242">
        <v>0</v>
      </c>
      <c r="AU105" s="242">
        <v>0</v>
      </c>
      <c r="AV105" s="242">
        <v>0</v>
      </c>
      <c r="AW105" s="242">
        <v>0</v>
      </c>
      <c r="AX105" s="242">
        <v>0</v>
      </c>
      <c r="AY105" s="242">
        <v>0</v>
      </c>
      <c r="AZ105" s="242">
        <v>0</v>
      </c>
      <c r="BA105" s="242">
        <v>0</v>
      </c>
      <c r="BB105" s="242">
        <v>0</v>
      </c>
      <c r="BC105" s="242">
        <v>0</v>
      </c>
      <c r="BD105" s="242">
        <v>0</v>
      </c>
      <c r="BE105" s="242">
        <v>0</v>
      </c>
      <c r="BF105" s="242">
        <v>0</v>
      </c>
      <c r="BG105" s="242">
        <v>0</v>
      </c>
      <c r="BH105" s="242">
        <v>0</v>
      </c>
      <c r="BI105" s="242">
        <v>0</v>
      </c>
      <c r="BJ105" s="242">
        <v>0</v>
      </c>
      <c r="BK105" s="242">
        <v>0</v>
      </c>
      <c r="BL105" s="242">
        <v>0</v>
      </c>
      <c r="BM105" s="242">
        <v>0</v>
      </c>
      <c r="BN105" s="306">
        <v>0</v>
      </c>
      <c r="BO105" s="306">
        <v>0</v>
      </c>
      <c r="BP105" s="306">
        <v>0</v>
      </c>
    </row>
    <row r="106" spans="1:68">
      <c r="A106" s="228"/>
      <c r="C106" s="245" t="str">
        <v>Llamadas en tránsito Local</v>
      </c>
      <c r="G106" t="s">
        <v>83</v>
      </c>
      <c r="N106" s="307">
        <v>0.93034507523172583</v>
      </c>
      <c r="O106" s="307">
        <v>0.93034507523172583</v>
      </c>
      <c r="P106" s="307">
        <v>0.93034507523172583</v>
      </c>
      <c r="Q106" s="307">
        <v>0.93034507523172583</v>
      </c>
      <c r="R106" s="307">
        <v>0.93034507523172583</v>
      </c>
      <c r="S106" s="240">
        <v>0.93034507523172583</v>
      </c>
      <c r="T106" s="240">
        <v>0.93034507523172583</v>
      </c>
      <c r="U106" s="240">
        <v>0.93034507523172583</v>
      </c>
      <c r="V106" s="240">
        <v>0.93034507523172583</v>
      </c>
      <c r="W106" s="240">
        <v>0.93034507523172583</v>
      </c>
      <c r="X106" s="240">
        <v>0.93034507523172583</v>
      </c>
      <c r="Y106" s="240">
        <v>0.93034507523172583</v>
      </c>
      <c r="Z106" s="240">
        <v>0.93034507523172583</v>
      </c>
      <c r="AA106" s="240">
        <v>0.93034507523172583</v>
      </c>
      <c r="AB106" s="240">
        <v>0.93034507523172583</v>
      </c>
      <c r="AC106" s="240">
        <v>0.93034507523172583</v>
      </c>
      <c r="AD106" s="240">
        <v>0.93034507523172583</v>
      </c>
      <c r="AE106" s="240">
        <v>0.93034507523172583</v>
      </c>
      <c r="AF106" s="240">
        <v>0.93034507523172583</v>
      </c>
      <c r="AG106" s="240">
        <v>0.93034507523172583</v>
      </c>
      <c r="AH106" s="240">
        <v>0.93034507523172583</v>
      </c>
      <c r="AI106" s="240">
        <v>0.93034507523172583</v>
      </c>
      <c r="AJ106" s="240">
        <v>0.93034507523172583</v>
      </c>
      <c r="AK106" s="240">
        <v>0.93034507523172583</v>
      </c>
      <c r="AL106" s="240">
        <v>0.93034507523172583</v>
      </c>
      <c r="AM106" s="240">
        <v>0.93034507523172583</v>
      </c>
      <c r="AN106" s="240">
        <v>0.93034507523172583</v>
      </c>
      <c r="AO106" s="240">
        <v>0.93034507523172583</v>
      </c>
      <c r="AP106" s="240">
        <v>0.93034507523172583</v>
      </c>
      <c r="AQ106" s="240">
        <v>0.93034507523172583</v>
      </c>
      <c r="AR106" s="240">
        <v>0.93034507523172583</v>
      </c>
      <c r="AS106" s="240">
        <v>0.93034507523172583</v>
      </c>
      <c r="AT106" s="240">
        <v>0.93034507523172583</v>
      </c>
      <c r="AU106" s="240">
        <v>0.93034507523172583</v>
      </c>
      <c r="AV106" s="240">
        <v>0.93034507523172583</v>
      </c>
      <c r="AW106" s="240">
        <v>0.93034507523172583</v>
      </c>
      <c r="AX106" s="240">
        <v>0.93034507523172583</v>
      </c>
      <c r="AY106" s="240">
        <v>0.93034507523172583</v>
      </c>
      <c r="AZ106" s="240">
        <v>0.93034507523172583</v>
      </c>
      <c r="BA106" s="240">
        <v>0.93034507523172583</v>
      </c>
      <c r="BB106" s="240">
        <v>0.93034507523172583</v>
      </c>
      <c r="BC106" s="240">
        <v>0.93034507523172583</v>
      </c>
      <c r="BD106" s="240">
        <v>0.93034507523172583</v>
      </c>
      <c r="BE106" s="240">
        <v>0.93034507523172583</v>
      </c>
      <c r="BF106" s="240">
        <v>0.93034507523172583</v>
      </c>
      <c r="BG106" s="240">
        <v>0.93034507523172583</v>
      </c>
      <c r="BH106" s="240">
        <v>0.93034507523172583</v>
      </c>
      <c r="BI106" s="240">
        <v>0.93034507523172583</v>
      </c>
      <c r="BJ106" s="240">
        <v>0.93034507523172583</v>
      </c>
      <c r="BK106" s="240">
        <v>0.93034507523172583</v>
      </c>
      <c r="BL106" s="240">
        <v>0.93034507523172583</v>
      </c>
      <c r="BM106" s="240">
        <v>0.93034507523172583</v>
      </c>
      <c r="BN106" s="306">
        <v>0.93034507523172583</v>
      </c>
      <c r="BO106" s="306">
        <v>0.93034507523172583</v>
      </c>
      <c r="BP106" s="306">
        <v>0.93034507523172583</v>
      </c>
    </row>
    <row r="107" spans="1:68">
      <c r="A107" s="228"/>
      <c r="C107" s="245" t="str">
        <v>Llamadas en tránsito Larga Distancia</v>
      </c>
      <c r="G107" t="s">
        <v>83</v>
      </c>
      <c r="N107" s="308">
        <v>0.93034507523172583</v>
      </c>
      <c r="O107" s="308">
        <v>0.93034507523172583</v>
      </c>
      <c r="P107" s="308">
        <v>0.93034507523172583</v>
      </c>
      <c r="Q107" s="308">
        <v>0.93034507523172583</v>
      </c>
      <c r="R107" s="308">
        <v>0.93034507523172583</v>
      </c>
      <c r="S107" s="241">
        <v>0.93034507523172583</v>
      </c>
      <c r="T107" s="241">
        <v>0.93034507523172583</v>
      </c>
      <c r="U107" s="241">
        <v>0.93034507523172583</v>
      </c>
      <c r="V107" s="241">
        <v>0.93034507523172583</v>
      </c>
      <c r="W107" s="241">
        <v>0.93034507523172583</v>
      </c>
      <c r="X107" s="241">
        <v>0.93034507523172583</v>
      </c>
      <c r="Y107" s="241">
        <v>0.93034507523172583</v>
      </c>
      <c r="Z107" s="241">
        <v>0.93034507523172583</v>
      </c>
      <c r="AA107" s="241">
        <v>0.93034507523172583</v>
      </c>
      <c r="AB107" s="241">
        <v>0.93034507523172583</v>
      </c>
      <c r="AC107" s="241">
        <v>0.93034507523172583</v>
      </c>
      <c r="AD107" s="241">
        <v>0.93034507523172583</v>
      </c>
      <c r="AE107" s="241">
        <v>0.93034507523172583</v>
      </c>
      <c r="AF107" s="241">
        <v>0.93034507523172583</v>
      </c>
      <c r="AG107" s="241">
        <v>0.93034507523172583</v>
      </c>
      <c r="AH107" s="241">
        <v>0.93034507523172583</v>
      </c>
      <c r="AI107" s="241">
        <v>0.93034507523172583</v>
      </c>
      <c r="AJ107" s="241">
        <v>0.93034507523172583</v>
      </c>
      <c r="AK107" s="241">
        <v>0.93034507523172583</v>
      </c>
      <c r="AL107" s="241">
        <v>0.93034507523172583</v>
      </c>
      <c r="AM107" s="241">
        <v>0.93034507523172583</v>
      </c>
      <c r="AN107" s="241">
        <v>0.93034507523172583</v>
      </c>
      <c r="AO107" s="241">
        <v>0.93034507523172583</v>
      </c>
      <c r="AP107" s="241">
        <v>0.93034507523172583</v>
      </c>
      <c r="AQ107" s="241">
        <v>0.93034507523172583</v>
      </c>
      <c r="AR107" s="241">
        <v>0.93034507523172583</v>
      </c>
      <c r="AS107" s="241">
        <v>0.93034507523172583</v>
      </c>
      <c r="AT107" s="241">
        <v>0.93034507523172583</v>
      </c>
      <c r="AU107" s="241">
        <v>0.93034507523172583</v>
      </c>
      <c r="AV107" s="241">
        <v>0.93034507523172583</v>
      </c>
      <c r="AW107" s="241">
        <v>0.93034507523172583</v>
      </c>
      <c r="AX107" s="241">
        <v>0.93034507523172583</v>
      </c>
      <c r="AY107" s="241">
        <v>0.93034507523172583</v>
      </c>
      <c r="AZ107" s="241">
        <v>0.93034507523172583</v>
      </c>
      <c r="BA107" s="241">
        <v>0.93034507523172583</v>
      </c>
      <c r="BB107" s="241">
        <v>0.93034507523172583</v>
      </c>
      <c r="BC107" s="241">
        <v>0.93034507523172583</v>
      </c>
      <c r="BD107" s="241">
        <v>0.93034507523172583</v>
      </c>
      <c r="BE107" s="241">
        <v>0.93034507523172583</v>
      </c>
      <c r="BF107" s="241">
        <v>0.93034507523172583</v>
      </c>
      <c r="BG107" s="241">
        <v>0.93034507523172583</v>
      </c>
      <c r="BH107" s="241">
        <v>0.93034507523172583</v>
      </c>
      <c r="BI107" s="241">
        <v>0.93034507523172583</v>
      </c>
      <c r="BJ107" s="241">
        <v>0.93034507523172583</v>
      </c>
      <c r="BK107" s="241">
        <v>0.93034507523172583</v>
      </c>
      <c r="BL107" s="241">
        <v>0.93034507523172583</v>
      </c>
      <c r="BM107" s="241">
        <v>0.93034507523172583</v>
      </c>
      <c r="BN107" s="306">
        <v>0.93034507523172583</v>
      </c>
      <c r="BO107" s="306">
        <v>0.93034507523172583</v>
      </c>
      <c r="BP107" s="306">
        <v>0.93034507523172583</v>
      </c>
    </row>
    <row r="108" spans="1:68">
      <c r="A108" s="228"/>
      <c r="C108" s="245" t="str">
        <v>Fixed Service17</v>
      </c>
      <c r="G108" t="s">
        <v>83</v>
      </c>
      <c r="N108" s="309">
        <v>0</v>
      </c>
      <c r="O108" s="309">
        <v>0</v>
      </c>
      <c r="P108" s="309">
        <v>0</v>
      </c>
      <c r="Q108" s="309">
        <v>0</v>
      </c>
      <c r="R108" s="309">
        <v>0</v>
      </c>
      <c r="S108" s="242">
        <v>0</v>
      </c>
      <c r="T108" s="242">
        <v>0</v>
      </c>
      <c r="U108" s="242">
        <v>0</v>
      </c>
      <c r="V108" s="242">
        <v>0</v>
      </c>
      <c r="W108" s="242">
        <v>0</v>
      </c>
      <c r="X108" s="242">
        <v>0</v>
      </c>
      <c r="Y108" s="242">
        <v>0</v>
      </c>
      <c r="Z108" s="242">
        <v>0</v>
      </c>
      <c r="AA108" s="242">
        <v>0</v>
      </c>
      <c r="AB108" s="242">
        <v>0</v>
      </c>
      <c r="AC108" s="242">
        <v>0</v>
      </c>
      <c r="AD108" s="242">
        <v>0</v>
      </c>
      <c r="AE108" s="242">
        <v>0</v>
      </c>
      <c r="AF108" s="242">
        <v>0</v>
      </c>
      <c r="AG108" s="242">
        <v>0</v>
      </c>
      <c r="AH108" s="242">
        <v>0</v>
      </c>
      <c r="AI108" s="242">
        <v>0</v>
      </c>
      <c r="AJ108" s="242">
        <v>0</v>
      </c>
      <c r="AK108" s="242">
        <v>0</v>
      </c>
      <c r="AL108" s="242">
        <v>0</v>
      </c>
      <c r="AM108" s="242">
        <v>0</v>
      </c>
      <c r="AN108" s="242">
        <v>0</v>
      </c>
      <c r="AO108" s="242">
        <v>0</v>
      </c>
      <c r="AP108" s="242">
        <v>0</v>
      </c>
      <c r="AQ108" s="242">
        <v>0</v>
      </c>
      <c r="AR108" s="242">
        <v>0</v>
      </c>
      <c r="AS108" s="242">
        <v>0</v>
      </c>
      <c r="AT108" s="242">
        <v>0</v>
      </c>
      <c r="AU108" s="242">
        <v>0</v>
      </c>
      <c r="AV108" s="242">
        <v>0</v>
      </c>
      <c r="AW108" s="242">
        <v>0</v>
      </c>
      <c r="AX108" s="242">
        <v>0</v>
      </c>
      <c r="AY108" s="242">
        <v>0</v>
      </c>
      <c r="AZ108" s="242">
        <v>0</v>
      </c>
      <c r="BA108" s="242">
        <v>0</v>
      </c>
      <c r="BB108" s="242">
        <v>0</v>
      </c>
      <c r="BC108" s="242">
        <v>0</v>
      </c>
      <c r="BD108" s="242">
        <v>0</v>
      </c>
      <c r="BE108" s="242">
        <v>0</v>
      </c>
      <c r="BF108" s="242">
        <v>0</v>
      </c>
      <c r="BG108" s="242">
        <v>0</v>
      </c>
      <c r="BH108" s="242">
        <v>0</v>
      </c>
      <c r="BI108" s="242">
        <v>0</v>
      </c>
      <c r="BJ108" s="242">
        <v>0</v>
      </c>
      <c r="BK108" s="242">
        <v>0</v>
      </c>
      <c r="BL108" s="242">
        <v>0</v>
      </c>
      <c r="BM108" s="242">
        <v>0</v>
      </c>
      <c r="BN108" s="306">
        <v>0</v>
      </c>
      <c r="BO108" s="306">
        <v>0</v>
      </c>
      <c r="BP108" s="306">
        <v>0</v>
      </c>
    </row>
    <row r="109" spans="1:68">
      <c r="A109" s="228"/>
      <c r="C109" s="245" t="str">
        <v>SMS on-net</v>
      </c>
      <c r="G109" t="s">
        <v>83</v>
      </c>
      <c r="N109" s="335">
        <v>0.995</v>
      </c>
      <c r="O109" s="335">
        <v>0.995</v>
      </c>
      <c r="P109" s="335">
        <v>0.995</v>
      </c>
      <c r="Q109" s="335">
        <v>0.995</v>
      </c>
      <c r="R109" s="335">
        <v>0.995</v>
      </c>
      <c r="S109" s="336">
        <v>0.995</v>
      </c>
      <c r="T109" s="336">
        <v>0.995</v>
      </c>
      <c r="U109" s="336">
        <v>0.995</v>
      </c>
      <c r="V109" s="336">
        <v>0.995</v>
      </c>
      <c r="W109" s="336">
        <v>0.995</v>
      </c>
      <c r="X109" s="336">
        <v>0.995</v>
      </c>
      <c r="Y109" s="336">
        <v>0.995</v>
      </c>
      <c r="Z109" s="336">
        <v>0.995</v>
      </c>
      <c r="AA109" s="336">
        <v>0.995</v>
      </c>
      <c r="AB109" s="336">
        <v>0.995</v>
      </c>
      <c r="AC109" s="336">
        <v>0.995</v>
      </c>
      <c r="AD109" s="336">
        <v>0.995</v>
      </c>
      <c r="AE109" s="336">
        <v>0.995</v>
      </c>
      <c r="AF109" s="336">
        <v>0.995</v>
      </c>
      <c r="AG109" s="336">
        <v>0.995</v>
      </c>
      <c r="AH109" s="336">
        <v>0.995</v>
      </c>
      <c r="AI109" s="336">
        <v>0.995</v>
      </c>
      <c r="AJ109" s="336">
        <v>0.995</v>
      </c>
      <c r="AK109" s="336">
        <v>0.995</v>
      </c>
      <c r="AL109" s="336">
        <v>0.995</v>
      </c>
      <c r="AM109" s="336">
        <v>0.995</v>
      </c>
      <c r="AN109" s="336">
        <v>0.995</v>
      </c>
      <c r="AO109" s="336">
        <v>0.995</v>
      </c>
      <c r="AP109" s="336">
        <v>0.995</v>
      </c>
      <c r="AQ109" s="336">
        <v>0.995</v>
      </c>
      <c r="AR109" s="336">
        <v>0.995</v>
      </c>
      <c r="AS109" s="336">
        <v>0.995</v>
      </c>
      <c r="AT109" s="336">
        <v>0.995</v>
      </c>
      <c r="AU109" s="336">
        <v>0.995</v>
      </c>
      <c r="AV109" s="336">
        <v>0.995</v>
      </c>
      <c r="AW109" s="336">
        <v>0.995</v>
      </c>
      <c r="AX109" s="336">
        <v>0.995</v>
      </c>
      <c r="AY109" s="336">
        <v>0.995</v>
      </c>
      <c r="AZ109" s="336">
        <v>0.995</v>
      </c>
      <c r="BA109" s="336">
        <v>0.995</v>
      </c>
      <c r="BB109" s="336">
        <v>0.995</v>
      </c>
      <c r="BC109" s="336">
        <v>0.995</v>
      </c>
      <c r="BD109" s="336">
        <v>0.995</v>
      </c>
      <c r="BE109" s="336">
        <v>0.995</v>
      </c>
      <c r="BF109" s="336">
        <v>0.995</v>
      </c>
      <c r="BG109" s="336">
        <v>0.995</v>
      </c>
      <c r="BH109" s="336">
        <v>0.995</v>
      </c>
      <c r="BI109" s="336">
        <v>0.995</v>
      </c>
      <c r="BJ109" s="336">
        <v>0.995</v>
      </c>
      <c r="BK109" s="336">
        <v>0.995</v>
      </c>
      <c r="BL109" s="336">
        <v>0.995</v>
      </c>
      <c r="BM109" s="336">
        <v>0.995</v>
      </c>
      <c r="BN109" s="337">
        <v>0.995</v>
      </c>
      <c r="BO109" s="337">
        <v>0.995</v>
      </c>
      <c r="BP109" s="337">
        <v>0.995</v>
      </c>
    </row>
    <row r="110" spans="1:68">
      <c r="A110" s="228"/>
      <c r="C110" s="245" t="str">
        <v>SMS salientes</v>
      </c>
      <c r="G110" t="s">
        <v>83</v>
      </c>
      <c r="N110" s="307">
        <v>0.92</v>
      </c>
      <c r="O110" s="307">
        <v>0.92</v>
      </c>
      <c r="P110" s="307">
        <v>0.92</v>
      </c>
      <c r="Q110" s="307">
        <v>0.92</v>
      </c>
      <c r="R110" s="307">
        <v>0.92</v>
      </c>
      <c r="S110" s="240">
        <v>0.92</v>
      </c>
      <c r="T110" s="240">
        <v>0.92</v>
      </c>
      <c r="U110" s="240">
        <v>0.92</v>
      </c>
      <c r="V110" s="240">
        <v>0.92</v>
      </c>
      <c r="W110" s="240">
        <v>0.92</v>
      </c>
      <c r="X110" s="240">
        <v>0.92</v>
      </c>
      <c r="Y110" s="240">
        <v>0.92</v>
      </c>
      <c r="Z110" s="240">
        <v>0.92</v>
      </c>
      <c r="AA110" s="240">
        <v>0.92</v>
      </c>
      <c r="AB110" s="240">
        <v>0.92</v>
      </c>
      <c r="AC110" s="240">
        <v>0.92</v>
      </c>
      <c r="AD110" s="240">
        <v>0.92</v>
      </c>
      <c r="AE110" s="240">
        <v>0.92</v>
      </c>
      <c r="AF110" s="240">
        <v>0.92</v>
      </c>
      <c r="AG110" s="240">
        <v>0.92</v>
      </c>
      <c r="AH110" s="240">
        <v>0.92</v>
      </c>
      <c r="AI110" s="240">
        <v>0.92</v>
      </c>
      <c r="AJ110" s="240">
        <v>0.92</v>
      </c>
      <c r="AK110" s="240">
        <v>0.92</v>
      </c>
      <c r="AL110" s="240">
        <v>0.92</v>
      </c>
      <c r="AM110" s="240">
        <v>0.92</v>
      </c>
      <c r="AN110" s="240">
        <v>0.92</v>
      </c>
      <c r="AO110" s="240">
        <v>0.92</v>
      </c>
      <c r="AP110" s="240">
        <v>0.92</v>
      </c>
      <c r="AQ110" s="240">
        <v>0.92</v>
      </c>
      <c r="AR110" s="240">
        <v>0.92</v>
      </c>
      <c r="AS110" s="240">
        <v>0.92</v>
      </c>
      <c r="AT110" s="240">
        <v>0.92</v>
      </c>
      <c r="AU110" s="240">
        <v>0.92</v>
      </c>
      <c r="AV110" s="240">
        <v>0.92</v>
      </c>
      <c r="AW110" s="240">
        <v>0.92</v>
      </c>
      <c r="AX110" s="240">
        <v>0.92</v>
      </c>
      <c r="AY110" s="240">
        <v>0.92</v>
      </c>
      <c r="AZ110" s="240">
        <v>0.92</v>
      </c>
      <c r="BA110" s="240">
        <v>0.92</v>
      </c>
      <c r="BB110" s="240">
        <v>0.92</v>
      </c>
      <c r="BC110" s="240">
        <v>0.92</v>
      </c>
      <c r="BD110" s="240">
        <v>0.92</v>
      </c>
      <c r="BE110" s="240">
        <v>0.92</v>
      </c>
      <c r="BF110" s="240">
        <v>0.92</v>
      </c>
      <c r="BG110" s="240">
        <v>0.92</v>
      </c>
      <c r="BH110" s="240">
        <v>0.92</v>
      </c>
      <c r="BI110" s="240">
        <v>0.92</v>
      </c>
      <c r="BJ110" s="240">
        <v>0.92</v>
      </c>
      <c r="BK110" s="240">
        <v>0.92</v>
      </c>
      <c r="BL110" s="240">
        <v>0.92</v>
      </c>
      <c r="BM110" s="240">
        <v>0.92</v>
      </c>
      <c r="BN110" s="306">
        <v>0.92</v>
      </c>
      <c r="BO110" s="306">
        <v>0.92</v>
      </c>
      <c r="BP110" s="306">
        <v>0.92</v>
      </c>
    </row>
    <row r="111" spans="1:68">
      <c r="A111" s="228"/>
      <c r="C111" s="245" t="str">
        <v>SMS entrantes</v>
      </c>
      <c r="G111" t="s">
        <v>83</v>
      </c>
      <c r="N111" s="307">
        <v>0.93034507523172583</v>
      </c>
      <c r="O111" s="307">
        <v>0.93034507523172583</v>
      </c>
      <c r="P111" s="307">
        <v>0.93034507523172583</v>
      </c>
      <c r="Q111" s="307">
        <v>0.93034507523172583</v>
      </c>
      <c r="R111" s="307">
        <v>0.93034507523172583</v>
      </c>
      <c r="S111" s="240">
        <v>0.93034507523172583</v>
      </c>
      <c r="T111" s="240">
        <v>0.93034507523172583</v>
      </c>
      <c r="U111" s="240">
        <v>0.93034507523172583</v>
      </c>
      <c r="V111" s="240">
        <v>0.93034507523172583</v>
      </c>
      <c r="W111" s="240">
        <v>0.93034507523172583</v>
      </c>
      <c r="X111" s="240">
        <v>0.93034507523172583</v>
      </c>
      <c r="Y111" s="240">
        <v>0.93034507523172583</v>
      </c>
      <c r="Z111" s="240">
        <v>0.93034507523172583</v>
      </c>
      <c r="AA111" s="240">
        <v>0.93034507523172583</v>
      </c>
      <c r="AB111" s="240">
        <v>0.93034507523172583</v>
      </c>
      <c r="AC111" s="240">
        <v>0.93034507523172583</v>
      </c>
      <c r="AD111" s="240">
        <v>0.93034507523172583</v>
      </c>
      <c r="AE111" s="240">
        <v>0.93034507523172583</v>
      </c>
      <c r="AF111" s="240">
        <v>0.93034507523172583</v>
      </c>
      <c r="AG111" s="240">
        <v>0.93034507523172583</v>
      </c>
      <c r="AH111" s="240">
        <v>0.93034507523172583</v>
      </c>
      <c r="AI111" s="240">
        <v>0.93034507523172583</v>
      </c>
      <c r="AJ111" s="240">
        <v>0.93034507523172583</v>
      </c>
      <c r="AK111" s="240">
        <v>0.93034507523172583</v>
      </c>
      <c r="AL111" s="240">
        <v>0.93034507523172583</v>
      </c>
      <c r="AM111" s="240">
        <v>0.93034507523172583</v>
      </c>
      <c r="AN111" s="240">
        <v>0.93034507523172583</v>
      </c>
      <c r="AO111" s="240">
        <v>0.93034507523172583</v>
      </c>
      <c r="AP111" s="240">
        <v>0.93034507523172583</v>
      </c>
      <c r="AQ111" s="240">
        <v>0.93034507523172583</v>
      </c>
      <c r="AR111" s="240">
        <v>0.93034507523172583</v>
      </c>
      <c r="AS111" s="240">
        <v>0.93034507523172583</v>
      </c>
      <c r="AT111" s="240">
        <v>0.93034507523172583</v>
      </c>
      <c r="AU111" s="240">
        <v>0.93034507523172583</v>
      </c>
      <c r="AV111" s="240">
        <v>0.93034507523172583</v>
      </c>
      <c r="AW111" s="240">
        <v>0.93034507523172583</v>
      </c>
      <c r="AX111" s="240">
        <v>0.93034507523172583</v>
      </c>
      <c r="AY111" s="240">
        <v>0.93034507523172583</v>
      </c>
      <c r="AZ111" s="240">
        <v>0.93034507523172583</v>
      </c>
      <c r="BA111" s="240">
        <v>0.93034507523172583</v>
      </c>
      <c r="BB111" s="240">
        <v>0.93034507523172583</v>
      </c>
      <c r="BC111" s="240">
        <v>0.93034507523172583</v>
      </c>
      <c r="BD111" s="240">
        <v>0.93034507523172583</v>
      </c>
      <c r="BE111" s="240">
        <v>0.93034507523172583</v>
      </c>
      <c r="BF111" s="240">
        <v>0.93034507523172583</v>
      </c>
      <c r="BG111" s="240">
        <v>0.93034507523172583</v>
      </c>
      <c r="BH111" s="240">
        <v>0.93034507523172583</v>
      </c>
      <c r="BI111" s="240">
        <v>0.93034507523172583</v>
      </c>
      <c r="BJ111" s="240">
        <v>0.93034507523172583</v>
      </c>
      <c r="BK111" s="240">
        <v>0.93034507523172583</v>
      </c>
      <c r="BL111" s="240">
        <v>0.93034507523172583</v>
      </c>
      <c r="BM111" s="240">
        <v>0.93034507523172583</v>
      </c>
      <c r="BN111" s="306">
        <v>0.93034507523172583</v>
      </c>
      <c r="BO111" s="306">
        <v>0.93034507523172583</v>
      </c>
      <c r="BP111" s="306">
        <v>0.93034507523172583</v>
      </c>
    </row>
    <row r="112" spans="1:68">
      <c r="A112" s="228"/>
      <c r="C112" s="245" t="str">
        <v>Enlaces dedicados locales</v>
      </c>
      <c r="G112" t="s">
        <v>83</v>
      </c>
      <c r="N112" s="309">
        <v>0.99</v>
      </c>
      <c r="O112" s="309">
        <v>0.99</v>
      </c>
      <c r="P112" s="309">
        <v>0.99</v>
      </c>
      <c r="Q112" s="309">
        <v>0.99</v>
      </c>
      <c r="R112" s="309">
        <v>0.99</v>
      </c>
      <c r="S112" s="242">
        <v>0.99</v>
      </c>
      <c r="T112" s="242">
        <v>0.99</v>
      </c>
      <c r="U112" s="242">
        <v>0.99</v>
      </c>
      <c r="V112" s="242">
        <v>0.99</v>
      </c>
      <c r="W112" s="242">
        <v>0.99</v>
      </c>
      <c r="X112" s="242">
        <v>0.99</v>
      </c>
      <c r="Y112" s="242">
        <v>0.99</v>
      </c>
      <c r="Z112" s="242">
        <v>0.99</v>
      </c>
      <c r="AA112" s="242">
        <v>0.99</v>
      </c>
      <c r="AB112" s="242">
        <v>0.99</v>
      </c>
      <c r="AC112" s="242">
        <v>0.99</v>
      </c>
      <c r="AD112" s="242">
        <v>0.99</v>
      </c>
      <c r="AE112" s="242">
        <v>0.99</v>
      </c>
      <c r="AF112" s="242">
        <v>0.99</v>
      </c>
      <c r="AG112" s="242">
        <v>0.99</v>
      </c>
      <c r="AH112" s="242">
        <v>0.99</v>
      </c>
      <c r="AI112" s="242">
        <v>0.99</v>
      </c>
      <c r="AJ112" s="242">
        <v>0.99</v>
      </c>
      <c r="AK112" s="242">
        <v>0.99</v>
      </c>
      <c r="AL112" s="242">
        <v>0.99</v>
      </c>
      <c r="AM112" s="242">
        <v>0.99</v>
      </c>
      <c r="AN112" s="242">
        <v>0.99</v>
      </c>
      <c r="AO112" s="242">
        <v>0.99</v>
      </c>
      <c r="AP112" s="242">
        <v>0.99</v>
      </c>
      <c r="AQ112" s="242">
        <v>0.99</v>
      </c>
      <c r="AR112" s="242">
        <v>0.99</v>
      </c>
      <c r="AS112" s="242">
        <v>0.99</v>
      </c>
      <c r="AT112" s="242">
        <v>0.99</v>
      </c>
      <c r="AU112" s="242">
        <v>0.99</v>
      </c>
      <c r="AV112" s="242">
        <v>0.99</v>
      </c>
      <c r="AW112" s="242">
        <v>0.99</v>
      </c>
      <c r="AX112" s="242">
        <v>0.99</v>
      </c>
      <c r="AY112" s="242">
        <v>0.99</v>
      </c>
      <c r="AZ112" s="242">
        <v>0.99</v>
      </c>
      <c r="BA112" s="242">
        <v>0.99</v>
      </c>
      <c r="BB112" s="242">
        <v>0.99</v>
      </c>
      <c r="BC112" s="242">
        <v>0.99</v>
      </c>
      <c r="BD112" s="242">
        <v>0.99</v>
      </c>
      <c r="BE112" s="242">
        <v>0.99</v>
      </c>
      <c r="BF112" s="242">
        <v>0.99</v>
      </c>
      <c r="BG112" s="242">
        <v>0.99</v>
      </c>
      <c r="BH112" s="242">
        <v>0.99</v>
      </c>
      <c r="BI112" s="242">
        <v>0.99</v>
      </c>
      <c r="BJ112" s="242">
        <v>0.99</v>
      </c>
      <c r="BK112" s="242">
        <v>0.99</v>
      </c>
      <c r="BL112" s="242">
        <v>0.99</v>
      </c>
      <c r="BM112" s="242">
        <v>0.99</v>
      </c>
      <c r="BN112" s="306">
        <v>0.99</v>
      </c>
      <c r="BO112" s="306">
        <v>0.99</v>
      </c>
      <c r="BP112" s="306">
        <v>0.99</v>
      </c>
    </row>
    <row r="113" spans="1:69">
      <c r="A113" s="228"/>
      <c r="C113" s="245" t="str">
        <v>Enlaces dedicados larga distancia</v>
      </c>
      <c r="G113" t="s">
        <v>83</v>
      </c>
      <c r="N113" s="307">
        <v>0.99</v>
      </c>
      <c r="O113" s="307">
        <v>0.99</v>
      </c>
      <c r="P113" s="307">
        <v>0.99</v>
      </c>
      <c r="Q113" s="307">
        <v>0.99</v>
      </c>
      <c r="R113" s="307">
        <v>0.99</v>
      </c>
      <c r="S113" s="240">
        <v>0.99</v>
      </c>
      <c r="T113" s="240">
        <v>0.99</v>
      </c>
      <c r="U113" s="240">
        <v>0.99</v>
      </c>
      <c r="V113" s="240">
        <v>0.99</v>
      </c>
      <c r="W113" s="240">
        <v>0.99</v>
      </c>
      <c r="X113" s="240">
        <v>0.99</v>
      </c>
      <c r="Y113" s="240">
        <v>0.99</v>
      </c>
      <c r="Z113" s="240">
        <v>0.99</v>
      </c>
      <c r="AA113" s="240">
        <v>0.99</v>
      </c>
      <c r="AB113" s="240">
        <v>0.99</v>
      </c>
      <c r="AC113" s="240">
        <v>0.99</v>
      </c>
      <c r="AD113" s="240">
        <v>0.99</v>
      </c>
      <c r="AE113" s="240">
        <v>0.99</v>
      </c>
      <c r="AF113" s="240">
        <v>0.99</v>
      </c>
      <c r="AG113" s="240">
        <v>0.99</v>
      </c>
      <c r="AH113" s="240">
        <v>0.99</v>
      </c>
      <c r="AI113" s="240">
        <v>0.99</v>
      </c>
      <c r="AJ113" s="240">
        <v>0.99</v>
      </c>
      <c r="AK113" s="240">
        <v>0.99</v>
      </c>
      <c r="AL113" s="240">
        <v>0.99</v>
      </c>
      <c r="AM113" s="240">
        <v>0.99</v>
      </c>
      <c r="AN113" s="240">
        <v>0.99</v>
      </c>
      <c r="AO113" s="240">
        <v>0.99</v>
      </c>
      <c r="AP113" s="240">
        <v>0.99</v>
      </c>
      <c r="AQ113" s="240">
        <v>0.99</v>
      </c>
      <c r="AR113" s="240">
        <v>0.99</v>
      </c>
      <c r="AS113" s="240">
        <v>0.99</v>
      </c>
      <c r="AT113" s="240">
        <v>0.99</v>
      </c>
      <c r="AU113" s="240">
        <v>0.99</v>
      </c>
      <c r="AV113" s="240">
        <v>0.99</v>
      </c>
      <c r="AW113" s="240">
        <v>0.99</v>
      </c>
      <c r="AX113" s="240">
        <v>0.99</v>
      </c>
      <c r="AY113" s="240">
        <v>0.99</v>
      </c>
      <c r="AZ113" s="240">
        <v>0.99</v>
      </c>
      <c r="BA113" s="240">
        <v>0.99</v>
      </c>
      <c r="BB113" s="240">
        <v>0.99</v>
      </c>
      <c r="BC113" s="240">
        <v>0.99</v>
      </c>
      <c r="BD113" s="240">
        <v>0.99</v>
      </c>
      <c r="BE113" s="240">
        <v>0.99</v>
      </c>
      <c r="BF113" s="240">
        <v>0.99</v>
      </c>
      <c r="BG113" s="240">
        <v>0.99</v>
      </c>
      <c r="BH113" s="240">
        <v>0.99</v>
      </c>
      <c r="BI113" s="240">
        <v>0.99</v>
      </c>
      <c r="BJ113" s="240">
        <v>0.99</v>
      </c>
      <c r="BK113" s="240">
        <v>0.99</v>
      </c>
      <c r="BL113" s="240">
        <v>0.99</v>
      </c>
      <c r="BM113" s="240">
        <v>0.99</v>
      </c>
      <c r="BN113" s="306">
        <v>0.99</v>
      </c>
      <c r="BO113" s="306">
        <v>0.99</v>
      </c>
      <c r="BP113" s="306">
        <v>0.99</v>
      </c>
    </row>
    <row r="114" spans="1:69">
      <c r="A114" s="228"/>
      <c r="C114" s="245" t="str">
        <v>xDSL propio (líneas)</v>
      </c>
      <c r="G114" t="s">
        <v>83</v>
      </c>
      <c r="N114" s="307">
        <v>0.97932753013929186</v>
      </c>
      <c r="O114" s="307">
        <v>0.97932753013929186</v>
      </c>
      <c r="P114" s="307">
        <v>0.97932753013929186</v>
      </c>
      <c r="Q114" s="307">
        <v>0.97932753013929186</v>
      </c>
      <c r="R114" s="307">
        <v>0.97932753013929186</v>
      </c>
      <c r="S114" s="240">
        <v>0.97932753013929186</v>
      </c>
      <c r="T114" s="240">
        <v>0.97932753013929186</v>
      </c>
      <c r="U114" s="240">
        <v>0.97932753013929186</v>
      </c>
      <c r="V114" s="240">
        <v>0.97932753013929186</v>
      </c>
      <c r="W114" s="240">
        <v>0.97932753013929186</v>
      </c>
      <c r="X114" s="240">
        <v>0.97932753013929186</v>
      </c>
      <c r="Y114" s="240">
        <v>0.97932753013929186</v>
      </c>
      <c r="Z114" s="240">
        <v>0.97932753013929186</v>
      </c>
      <c r="AA114" s="240">
        <v>0.97932753013929186</v>
      </c>
      <c r="AB114" s="240">
        <v>0.97932753013929186</v>
      </c>
      <c r="AC114" s="240">
        <v>0.97932753013929186</v>
      </c>
      <c r="AD114" s="240">
        <v>0.97932753013929186</v>
      </c>
      <c r="AE114" s="240">
        <v>0.97932753013929186</v>
      </c>
      <c r="AF114" s="240">
        <v>0.97932753013929186</v>
      </c>
      <c r="AG114" s="240">
        <v>0.97932753013929186</v>
      </c>
      <c r="AH114" s="240">
        <v>0.97932753013929186</v>
      </c>
      <c r="AI114" s="240">
        <v>0.97932753013929186</v>
      </c>
      <c r="AJ114" s="240">
        <v>0.97932753013929186</v>
      </c>
      <c r="AK114" s="240">
        <v>0.97932753013929186</v>
      </c>
      <c r="AL114" s="240">
        <v>0.97932753013929186</v>
      </c>
      <c r="AM114" s="240">
        <v>0.97932753013929186</v>
      </c>
      <c r="AN114" s="240">
        <v>0.97932753013929186</v>
      </c>
      <c r="AO114" s="240">
        <v>0.97932753013929186</v>
      </c>
      <c r="AP114" s="240">
        <v>0.97932753013929186</v>
      </c>
      <c r="AQ114" s="240">
        <v>0.97932753013929186</v>
      </c>
      <c r="AR114" s="240">
        <v>0.97932753013929186</v>
      </c>
      <c r="AS114" s="240">
        <v>0.97932753013929186</v>
      </c>
      <c r="AT114" s="240">
        <v>0.97932753013929186</v>
      </c>
      <c r="AU114" s="240">
        <v>0.97932753013929186</v>
      </c>
      <c r="AV114" s="240">
        <v>0.97932753013929186</v>
      </c>
      <c r="AW114" s="240">
        <v>0.97932753013929186</v>
      </c>
      <c r="AX114" s="240">
        <v>0.97932753013929186</v>
      </c>
      <c r="AY114" s="240">
        <v>0.97932753013929186</v>
      </c>
      <c r="AZ114" s="240">
        <v>0.97932753013929186</v>
      </c>
      <c r="BA114" s="240">
        <v>0.97932753013929186</v>
      </c>
      <c r="BB114" s="240">
        <v>0.97932753013929186</v>
      </c>
      <c r="BC114" s="240">
        <v>0.97932753013929186</v>
      </c>
      <c r="BD114" s="240">
        <v>0.97932753013929186</v>
      </c>
      <c r="BE114" s="240">
        <v>0.97932753013929186</v>
      </c>
      <c r="BF114" s="240">
        <v>0.97932753013929186</v>
      </c>
      <c r="BG114" s="240">
        <v>0.97932753013929186</v>
      </c>
      <c r="BH114" s="240">
        <v>0.97932753013929186</v>
      </c>
      <c r="BI114" s="240">
        <v>0.97932753013929186</v>
      </c>
      <c r="BJ114" s="240">
        <v>0.97932753013929186</v>
      </c>
      <c r="BK114" s="240">
        <v>0.97932753013929186</v>
      </c>
      <c r="BL114" s="240">
        <v>0.97932753013929186</v>
      </c>
      <c r="BM114" s="240">
        <v>0.97932753013929186</v>
      </c>
      <c r="BN114" s="306">
        <v>0.97932753013929186</v>
      </c>
      <c r="BO114" s="306">
        <v>0.97932753013929186</v>
      </c>
      <c r="BP114" s="306">
        <v>0.97932753013929186</v>
      </c>
    </row>
    <row r="115" spans="1:69">
      <c r="A115" s="228"/>
      <c r="C115" s="245" t="str">
        <v>xDSL propio (contendido)</v>
      </c>
      <c r="G115" t="s">
        <v>83</v>
      </c>
      <c r="N115" s="308">
        <v>0.99</v>
      </c>
      <c r="O115" s="308">
        <v>0.97932753013929186</v>
      </c>
      <c r="P115" s="308">
        <v>0.97932753013929186</v>
      </c>
      <c r="Q115" s="308">
        <v>0.97932753013929186</v>
      </c>
      <c r="R115" s="308">
        <v>0.97932753013929186</v>
      </c>
      <c r="S115" s="241">
        <v>0.97932753013929186</v>
      </c>
      <c r="T115" s="241">
        <v>0.97932753013929186</v>
      </c>
      <c r="U115" s="241">
        <v>0.97932753013929186</v>
      </c>
      <c r="V115" s="241">
        <v>0.97932753013929186</v>
      </c>
      <c r="W115" s="241">
        <v>0.97932753013929186</v>
      </c>
      <c r="X115" s="241">
        <v>0.97932753013929186</v>
      </c>
      <c r="Y115" s="241">
        <v>0.97932753013929186</v>
      </c>
      <c r="Z115" s="241">
        <v>0.97932753013929186</v>
      </c>
      <c r="AA115" s="241">
        <v>0.97932753013929186</v>
      </c>
      <c r="AB115" s="241">
        <v>0.97932753013929186</v>
      </c>
      <c r="AC115" s="241">
        <v>0.97932753013929186</v>
      </c>
      <c r="AD115" s="241">
        <v>0.97932753013929186</v>
      </c>
      <c r="AE115" s="241">
        <v>0.97932753013929186</v>
      </c>
      <c r="AF115" s="241">
        <v>0.97932753013929186</v>
      </c>
      <c r="AG115" s="241">
        <v>0.97932753013929186</v>
      </c>
      <c r="AH115" s="241">
        <v>0.97932753013929186</v>
      </c>
      <c r="AI115" s="241">
        <v>0.97932753013929186</v>
      </c>
      <c r="AJ115" s="241">
        <v>0.97932753013929186</v>
      </c>
      <c r="AK115" s="241">
        <v>0.97932753013929186</v>
      </c>
      <c r="AL115" s="241">
        <v>0.97932753013929186</v>
      </c>
      <c r="AM115" s="241">
        <v>0.97932753013929186</v>
      </c>
      <c r="AN115" s="241">
        <v>0.97932753013929186</v>
      </c>
      <c r="AO115" s="241">
        <v>0.97932753013929186</v>
      </c>
      <c r="AP115" s="241">
        <v>0.97932753013929186</v>
      </c>
      <c r="AQ115" s="241">
        <v>0.97932753013929186</v>
      </c>
      <c r="AR115" s="241">
        <v>0.97932753013929186</v>
      </c>
      <c r="AS115" s="241">
        <v>0.97932753013929186</v>
      </c>
      <c r="AT115" s="241">
        <v>0.97932753013929186</v>
      </c>
      <c r="AU115" s="241">
        <v>0.97932753013929186</v>
      </c>
      <c r="AV115" s="241">
        <v>0.97932753013929186</v>
      </c>
      <c r="AW115" s="241">
        <v>0.97932753013929186</v>
      </c>
      <c r="AX115" s="241">
        <v>0.97932753013929186</v>
      </c>
      <c r="AY115" s="241">
        <v>0.97932753013929186</v>
      </c>
      <c r="AZ115" s="241">
        <v>0.97932753013929186</v>
      </c>
      <c r="BA115" s="241">
        <v>0.97932753013929186</v>
      </c>
      <c r="BB115" s="241">
        <v>0.97932753013929186</v>
      </c>
      <c r="BC115" s="241">
        <v>0.97932753013929186</v>
      </c>
      <c r="BD115" s="241">
        <v>0.97932753013929186</v>
      </c>
      <c r="BE115" s="241">
        <v>0.97932753013929186</v>
      </c>
      <c r="BF115" s="241">
        <v>0.97932753013929186</v>
      </c>
      <c r="BG115" s="241">
        <v>0.97932753013929186</v>
      </c>
      <c r="BH115" s="241">
        <v>0.97932753013929186</v>
      </c>
      <c r="BI115" s="241">
        <v>0.97932753013929186</v>
      </c>
      <c r="BJ115" s="241">
        <v>0.97932753013929186</v>
      </c>
      <c r="BK115" s="241">
        <v>0.97932753013929186</v>
      </c>
      <c r="BL115" s="241">
        <v>0.97932753013929186</v>
      </c>
      <c r="BM115" s="241">
        <v>0.97932753013929186</v>
      </c>
      <c r="BN115" s="306">
        <v>0.97932753013929186</v>
      </c>
      <c r="BO115" s="306">
        <v>0.97932753013929186</v>
      </c>
      <c r="BP115" s="306">
        <v>0.97932753013929186</v>
      </c>
    </row>
    <row r="116" spans="1:69">
      <c r="A116" s="228"/>
      <c r="C116" s="245" t="str">
        <v>xDSL ajeno (líneas)</v>
      </c>
      <c r="G116" t="s">
        <v>83</v>
      </c>
      <c r="N116" s="308">
        <v>0.97932753013929186</v>
      </c>
      <c r="O116" s="308">
        <v>0.97932753013929186</v>
      </c>
      <c r="P116" s="308">
        <v>0.97932753013929186</v>
      </c>
      <c r="Q116" s="308">
        <v>0.97932753013929186</v>
      </c>
      <c r="R116" s="308">
        <v>0.97932753013929186</v>
      </c>
      <c r="S116" s="241">
        <v>0.97932753013929186</v>
      </c>
      <c r="T116" s="241">
        <v>0.97932753013929186</v>
      </c>
      <c r="U116" s="241">
        <v>0.97932753013929186</v>
      </c>
      <c r="V116" s="241">
        <v>0.97932753013929186</v>
      </c>
      <c r="W116" s="241">
        <v>0.97932753013929186</v>
      </c>
      <c r="X116" s="241">
        <v>0.97932753013929186</v>
      </c>
      <c r="Y116" s="241">
        <v>0.97932753013929186</v>
      </c>
      <c r="Z116" s="241">
        <v>0.97932753013929186</v>
      </c>
      <c r="AA116" s="241">
        <v>0.97932753013929186</v>
      </c>
      <c r="AB116" s="241">
        <v>0.97932753013929186</v>
      </c>
      <c r="AC116" s="241">
        <v>0.97932753013929186</v>
      </c>
      <c r="AD116" s="241">
        <v>0.97932753013929186</v>
      </c>
      <c r="AE116" s="241">
        <v>0.97932753013929186</v>
      </c>
      <c r="AF116" s="241">
        <v>0.97932753013929186</v>
      </c>
      <c r="AG116" s="241">
        <v>0.97932753013929186</v>
      </c>
      <c r="AH116" s="241">
        <v>0.97932753013929186</v>
      </c>
      <c r="AI116" s="241">
        <v>0.97932753013929186</v>
      </c>
      <c r="AJ116" s="241">
        <v>0.97932753013929186</v>
      </c>
      <c r="AK116" s="241">
        <v>0.97932753013929186</v>
      </c>
      <c r="AL116" s="241">
        <v>0.97932753013929186</v>
      </c>
      <c r="AM116" s="241">
        <v>0.97932753013929186</v>
      </c>
      <c r="AN116" s="241">
        <v>0.97932753013929186</v>
      </c>
      <c r="AO116" s="241">
        <v>0.97932753013929186</v>
      </c>
      <c r="AP116" s="241">
        <v>0.97932753013929186</v>
      </c>
      <c r="AQ116" s="241">
        <v>0.97932753013929186</v>
      </c>
      <c r="AR116" s="241">
        <v>0.97932753013929186</v>
      </c>
      <c r="AS116" s="241">
        <v>0.97932753013929186</v>
      </c>
      <c r="AT116" s="241">
        <v>0.97932753013929186</v>
      </c>
      <c r="AU116" s="241">
        <v>0.97932753013929186</v>
      </c>
      <c r="AV116" s="241">
        <v>0.97932753013929186</v>
      </c>
      <c r="AW116" s="241">
        <v>0.97932753013929186</v>
      </c>
      <c r="AX116" s="241">
        <v>0.97932753013929186</v>
      </c>
      <c r="AY116" s="241">
        <v>0.97932753013929186</v>
      </c>
      <c r="AZ116" s="241">
        <v>0.97932753013929186</v>
      </c>
      <c r="BA116" s="241">
        <v>0.97932753013929186</v>
      </c>
      <c r="BB116" s="241">
        <v>0.97932753013929186</v>
      </c>
      <c r="BC116" s="241">
        <v>0.97932753013929186</v>
      </c>
      <c r="BD116" s="241">
        <v>0.97932753013929186</v>
      </c>
      <c r="BE116" s="241">
        <v>0.97932753013929186</v>
      </c>
      <c r="BF116" s="241">
        <v>0.97932753013929186</v>
      </c>
      <c r="BG116" s="241">
        <v>0.97932753013929186</v>
      </c>
      <c r="BH116" s="241">
        <v>0.97932753013929186</v>
      </c>
      <c r="BI116" s="241">
        <v>0.97932753013929186</v>
      </c>
      <c r="BJ116" s="241">
        <v>0.97932753013929186</v>
      </c>
      <c r="BK116" s="241">
        <v>0.97932753013929186</v>
      </c>
      <c r="BL116" s="241">
        <v>0.97932753013929186</v>
      </c>
      <c r="BM116" s="241">
        <v>0.97932753013929186</v>
      </c>
      <c r="BN116" s="306">
        <v>0.97932753013929186</v>
      </c>
      <c r="BO116" s="306">
        <v>0.97932753013929186</v>
      </c>
      <c r="BP116" s="306">
        <v>0.97932753013929186</v>
      </c>
    </row>
    <row r="117" spans="1:69">
      <c r="A117" s="228"/>
      <c r="C117" s="245" t="str">
        <v>xDSL ajeno (bitstream)</v>
      </c>
      <c r="G117" t="s">
        <v>83</v>
      </c>
      <c r="N117" s="308">
        <v>0.99</v>
      </c>
      <c r="O117" s="308">
        <v>0.97932753013929186</v>
      </c>
      <c r="P117" s="308">
        <v>0.97932753013929186</v>
      </c>
      <c r="Q117" s="308">
        <v>0.97932753013929186</v>
      </c>
      <c r="R117" s="308">
        <v>0.97932753013929186</v>
      </c>
      <c r="S117" s="241">
        <v>0.97932753013929186</v>
      </c>
      <c r="T117" s="241">
        <v>0.97932753013929186</v>
      </c>
      <c r="U117" s="241">
        <v>0.97932753013929186</v>
      </c>
      <c r="V117" s="241">
        <v>0.97932753013929186</v>
      </c>
      <c r="W117" s="241">
        <v>0.97932753013929186</v>
      </c>
      <c r="X117" s="241">
        <v>0.97932753013929186</v>
      </c>
      <c r="Y117" s="241">
        <v>0.97932753013929186</v>
      </c>
      <c r="Z117" s="241">
        <v>0.97932753013929186</v>
      </c>
      <c r="AA117" s="241">
        <v>0.97932753013929186</v>
      </c>
      <c r="AB117" s="241">
        <v>0.97932753013929186</v>
      </c>
      <c r="AC117" s="241">
        <v>0.97932753013929186</v>
      </c>
      <c r="AD117" s="241">
        <v>0.97932753013929186</v>
      </c>
      <c r="AE117" s="241">
        <v>0.97932753013929186</v>
      </c>
      <c r="AF117" s="241">
        <v>0.97932753013929186</v>
      </c>
      <c r="AG117" s="241">
        <v>0.97932753013929186</v>
      </c>
      <c r="AH117" s="241">
        <v>0.97932753013929186</v>
      </c>
      <c r="AI117" s="241">
        <v>0.97932753013929186</v>
      </c>
      <c r="AJ117" s="241">
        <v>0.97932753013929186</v>
      </c>
      <c r="AK117" s="241">
        <v>0.97932753013929186</v>
      </c>
      <c r="AL117" s="241">
        <v>0.97932753013929186</v>
      </c>
      <c r="AM117" s="241">
        <v>0.97932753013929186</v>
      </c>
      <c r="AN117" s="241">
        <v>0.97932753013929186</v>
      </c>
      <c r="AO117" s="241">
        <v>0.97932753013929186</v>
      </c>
      <c r="AP117" s="241">
        <v>0.97932753013929186</v>
      </c>
      <c r="AQ117" s="241">
        <v>0.97932753013929186</v>
      </c>
      <c r="AR117" s="241">
        <v>0.97932753013929186</v>
      </c>
      <c r="AS117" s="241">
        <v>0.97932753013929186</v>
      </c>
      <c r="AT117" s="241">
        <v>0.97932753013929186</v>
      </c>
      <c r="AU117" s="241">
        <v>0.97932753013929186</v>
      </c>
      <c r="AV117" s="241">
        <v>0.97932753013929186</v>
      </c>
      <c r="AW117" s="241">
        <v>0.97932753013929186</v>
      </c>
      <c r="AX117" s="241">
        <v>0.97932753013929186</v>
      </c>
      <c r="AY117" s="241">
        <v>0.97932753013929186</v>
      </c>
      <c r="AZ117" s="241">
        <v>0.97932753013929186</v>
      </c>
      <c r="BA117" s="241">
        <v>0.97932753013929186</v>
      </c>
      <c r="BB117" s="241">
        <v>0.97932753013929186</v>
      </c>
      <c r="BC117" s="241">
        <v>0.97932753013929186</v>
      </c>
      <c r="BD117" s="241">
        <v>0.97932753013929186</v>
      </c>
      <c r="BE117" s="241">
        <v>0.97932753013929186</v>
      </c>
      <c r="BF117" s="241">
        <v>0.97932753013929186</v>
      </c>
      <c r="BG117" s="241">
        <v>0.97932753013929186</v>
      </c>
      <c r="BH117" s="241">
        <v>0.97932753013929186</v>
      </c>
      <c r="BI117" s="241">
        <v>0.97932753013929186</v>
      </c>
      <c r="BJ117" s="241">
        <v>0.97932753013929186</v>
      </c>
      <c r="BK117" s="241">
        <v>0.97932753013929186</v>
      </c>
      <c r="BL117" s="241">
        <v>0.97932753013929186</v>
      </c>
      <c r="BM117" s="241">
        <v>0.97932753013929186</v>
      </c>
      <c r="BN117" s="306">
        <v>0.97932753013929186</v>
      </c>
      <c r="BO117" s="306">
        <v>0.97932753013929186</v>
      </c>
      <c r="BP117" s="306">
        <v>0.97932753013929186</v>
      </c>
    </row>
    <row r="118" spans="1:69">
      <c r="A118" s="228"/>
      <c r="C118" s="245" t="str">
        <v>Fixed Service27</v>
      </c>
      <c r="G118" t="s">
        <v>83</v>
      </c>
      <c r="N118" s="309">
        <v>0</v>
      </c>
      <c r="O118" s="309">
        <v>0</v>
      </c>
      <c r="P118" s="309">
        <v>0</v>
      </c>
      <c r="Q118" s="309">
        <v>0</v>
      </c>
      <c r="R118" s="309">
        <v>0</v>
      </c>
      <c r="S118" s="242">
        <v>0</v>
      </c>
      <c r="T118" s="242">
        <v>0</v>
      </c>
      <c r="U118" s="242">
        <v>0</v>
      </c>
      <c r="V118" s="242">
        <v>0</v>
      </c>
      <c r="W118" s="242">
        <v>0</v>
      </c>
      <c r="X118" s="242">
        <v>0</v>
      </c>
      <c r="Y118" s="242">
        <v>0</v>
      </c>
      <c r="Z118" s="242">
        <v>0</v>
      </c>
      <c r="AA118" s="242">
        <v>0</v>
      </c>
      <c r="AB118" s="242">
        <v>0</v>
      </c>
      <c r="AC118" s="242">
        <v>0</v>
      </c>
      <c r="AD118" s="242">
        <v>0</v>
      </c>
      <c r="AE118" s="242">
        <v>0</v>
      </c>
      <c r="AF118" s="242">
        <v>0</v>
      </c>
      <c r="AG118" s="242">
        <v>0</v>
      </c>
      <c r="AH118" s="242">
        <v>0</v>
      </c>
      <c r="AI118" s="242">
        <v>0</v>
      </c>
      <c r="AJ118" s="242">
        <v>0</v>
      </c>
      <c r="AK118" s="242">
        <v>0</v>
      </c>
      <c r="AL118" s="242">
        <v>0</v>
      </c>
      <c r="AM118" s="242">
        <v>0</v>
      </c>
      <c r="AN118" s="242">
        <v>0</v>
      </c>
      <c r="AO118" s="242">
        <v>0</v>
      </c>
      <c r="AP118" s="242">
        <v>0</v>
      </c>
      <c r="AQ118" s="242">
        <v>0</v>
      </c>
      <c r="AR118" s="242">
        <v>0</v>
      </c>
      <c r="AS118" s="242">
        <v>0</v>
      </c>
      <c r="AT118" s="242">
        <v>0</v>
      </c>
      <c r="AU118" s="242">
        <v>0</v>
      </c>
      <c r="AV118" s="242">
        <v>0</v>
      </c>
      <c r="AW118" s="242">
        <v>0</v>
      </c>
      <c r="AX118" s="242">
        <v>0</v>
      </c>
      <c r="AY118" s="242">
        <v>0</v>
      </c>
      <c r="AZ118" s="242">
        <v>0</v>
      </c>
      <c r="BA118" s="242">
        <v>0</v>
      </c>
      <c r="BB118" s="242">
        <v>0</v>
      </c>
      <c r="BC118" s="242">
        <v>0</v>
      </c>
      <c r="BD118" s="242">
        <v>0</v>
      </c>
      <c r="BE118" s="242">
        <v>0</v>
      </c>
      <c r="BF118" s="242">
        <v>0</v>
      </c>
      <c r="BG118" s="242">
        <v>0</v>
      </c>
      <c r="BH118" s="242">
        <v>0</v>
      </c>
      <c r="BI118" s="242">
        <v>0</v>
      </c>
      <c r="BJ118" s="242">
        <v>0</v>
      </c>
      <c r="BK118" s="242">
        <v>0</v>
      </c>
      <c r="BL118" s="242">
        <v>0</v>
      </c>
      <c r="BM118" s="242">
        <v>0</v>
      </c>
      <c r="BN118" s="306">
        <v>0</v>
      </c>
      <c r="BO118" s="306">
        <v>0</v>
      </c>
      <c r="BP118" s="306">
        <v>0</v>
      </c>
    </row>
    <row r="119" spans="1:69">
      <c r="A119" s="228"/>
      <c r="C119" s="245" t="str">
        <v>Fixed Service28</v>
      </c>
      <c r="G119" t="s">
        <v>83</v>
      </c>
      <c r="N119" s="309">
        <v>0</v>
      </c>
      <c r="O119" s="309">
        <v>0</v>
      </c>
      <c r="P119" s="309">
        <v>0</v>
      </c>
      <c r="Q119" s="309">
        <v>0</v>
      </c>
      <c r="R119" s="309">
        <v>0</v>
      </c>
      <c r="S119" s="242">
        <v>0</v>
      </c>
      <c r="T119" s="242">
        <v>0</v>
      </c>
      <c r="U119" s="242">
        <v>0</v>
      </c>
      <c r="V119" s="242">
        <v>0</v>
      </c>
      <c r="W119" s="242">
        <v>0</v>
      </c>
      <c r="X119" s="242">
        <v>0</v>
      </c>
      <c r="Y119" s="242">
        <v>0</v>
      </c>
      <c r="Z119" s="242">
        <v>0</v>
      </c>
      <c r="AA119" s="242">
        <v>0</v>
      </c>
      <c r="AB119" s="242">
        <v>0</v>
      </c>
      <c r="AC119" s="242">
        <v>0</v>
      </c>
      <c r="AD119" s="242">
        <v>0</v>
      </c>
      <c r="AE119" s="242">
        <v>0</v>
      </c>
      <c r="AF119" s="242">
        <v>0</v>
      </c>
      <c r="AG119" s="242">
        <v>0</v>
      </c>
      <c r="AH119" s="242">
        <v>0</v>
      </c>
      <c r="AI119" s="242">
        <v>0</v>
      </c>
      <c r="AJ119" s="242">
        <v>0</v>
      </c>
      <c r="AK119" s="242">
        <v>0</v>
      </c>
      <c r="AL119" s="242">
        <v>0</v>
      </c>
      <c r="AM119" s="242">
        <v>0</v>
      </c>
      <c r="AN119" s="242">
        <v>0</v>
      </c>
      <c r="AO119" s="242">
        <v>0</v>
      </c>
      <c r="AP119" s="242">
        <v>0</v>
      </c>
      <c r="AQ119" s="242">
        <v>0</v>
      </c>
      <c r="AR119" s="242">
        <v>0</v>
      </c>
      <c r="AS119" s="242">
        <v>0</v>
      </c>
      <c r="AT119" s="242">
        <v>0</v>
      </c>
      <c r="AU119" s="242">
        <v>0</v>
      </c>
      <c r="AV119" s="242">
        <v>0</v>
      </c>
      <c r="AW119" s="242">
        <v>0</v>
      </c>
      <c r="AX119" s="242">
        <v>0</v>
      </c>
      <c r="AY119" s="242">
        <v>0</v>
      </c>
      <c r="AZ119" s="242">
        <v>0</v>
      </c>
      <c r="BA119" s="242">
        <v>0</v>
      </c>
      <c r="BB119" s="242">
        <v>0</v>
      </c>
      <c r="BC119" s="242">
        <v>0</v>
      </c>
      <c r="BD119" s="242">
        <v>0</v>
      </c>
      <c r="BE119" s="242">
        <v>0</v>
      </c>
      <c r="BF119" s="242">
        <v>0</v>
      </c>
      <c r="BG119" s="242">
        <v>0</v>
      </c>
      <c r="BH119" s="242">
        <v>0</v>
      </c>
      <c r="BI119" s="242">
        <v>0</v>
      </c>
      <c r="BJ119" s="242">
        <v>0</v>
      </c>
      <c r="BK119" s="242">
        <v>0</v>
      </c>
      <c r="BL119" s="242">
        <v>0</v>
      </c>
      <c r="BM119" s="242">
        <v>0</v>
      </c>
      <c r="BN119" s="306">
        <v>0</v>
      </c>
      <c r="BO119" s="306">
        <v>0</v>
      </c>
      <c r="BP119" s="306">
        <v>0</v>
      </c>
    </row>
    <row r="120" spans="1:69">
      <c r="A120" s="228"/>
      <c r="C120" s="245" t="str">
        <v>Fixed Service29</v>
      </c>
      <c r="G120" t="s">
        <v>83</v>
      </c>
      <c r="N120" s="309">
        <v>0</v>
      </c>
      <c r="O120" s="309">
        <v>0</v>
      </c>
      <c r="P120" s="309">
        <v>0</v>
      </c>
      <c r="Q120" s="309">
        <v>0</v>
      </c>
      <c r="R120" s="309">
        <v>0</v>
      </c>
      <c r="S120" s="242">
        <v>0</v>
      </c>
      <c r="T120" s="242">
        <v>0</v>
      </c>
      <c r="U120" s="242">
        <v>0</v>
      </c>
      <c r="V120" s="242">
        <v>0</v>
      </c>
      <c r="W120" s="242">
        <v>0</v>
      </c>
      <c r="X120" s="242">
        <v>0</v>
      </c>
      <c r="Y120" s="242">
        <v>0</v>
      </c>
      <c r="Z120" s="242">
        <v>0</v>
      </c>
      <c r="AA120" s="242">
        <v>0</v>
      </c>
      <c r="AB120" s="242">
        <v>0</v>
      </c>
      <c r="AC120" s="242">
        <v>0</v>
      </c>
      <c r="AD120" s="242">
        <v>0</v>
      </c>
      <c r="AE120" s="242">
        <v>0</v>
      </c>
      <c r="AF120" s="242">
        <v>0</v>
      </c>
      <c r="AG120" s="242">
        <v>0</v>
      </c>
      <c r="AH120" s="242">
        <v>0</v>
      </c>
      <c r="AI120" s="242">
        <v>0</v>
      </c>
      <c r="AJ120" s="242">
        <v>0</v>
      </c>
      <c r="AK120" s="242">
        <v>0</v>
      </c>
      <c r="AL120" s="242">
        <v>0</v>
      </c>
      <c r="AM120" s="242">
        <v>0</v>
      </c>
      <c r="AN120" s="242">
        <v>0</v>
      </c>
      <c r="AO120" s="242">
        <v>0</v>
      </c>
      <c r="AP120" s="242">
        <v>0</v>
      </c>
      <c r="AQ120" s="242">
        <v>0</v>
      </c>
      <c r="AR120" s="242">
        <v>0</v>
      </c>
      <c r="AS120" s="242">
        <v>0</v>
      </c>
      <c r="AT120" s="242">
        <v>0</v>
      </c>
      <c r="AU120" s="242">
        <v>0</v>
      </c>
      <c r="AV120" s="242">
        <v>0</v>
      </c>
      <c r="AW120" s="242">
        <v>0</v>
      </c>
      <c r="AX120" s="242">
        <v>0</v>
      </c>
      <c r="AY120" s="242">
        <v>0</v>
      </c>
      <c r="AZ120" s="242">
        <v>0</v>
      </c>
      <c r="BA120" s="242">
        <v>0</v>
      </c>
      <c r="BB120" s="242">
        <v>0</v>
      </c>
      <c r="BC120" s="242">
        <v>0</v>
      </c>
      <c r="BD120" s="242">
        <v>0</v>
      </c>
      <c r="BE120" s="242">
        <v>0</v>
      </c>
      <c r="BF120" s="242">
        <v>0</v>
      </c>
      <c r="BG120" s="242">
        <v>0</v>
      </c>
      <c r="BH120" s="242">
        <v>0</v>
      </c>
      <c r="BI120" s="242">
        <v>0</v>
      </c>
      <c r="BJ120" s="242">
        <v>0</v>
      </c>
      <c r="BK120" s="242">
        <v>0</v>
      </c>
      <c r="BL120" s="242">
        <v>0</v>
      </c>
      <c r="BM120" s="242">
        <v>0</v>
      </c>
      <c r="BN120" s="306">
        <v>0</v>
      </c>
      <c r="BO120" s="306">
        <v>0</v>
      </c>
      <c r="BP120" s="306">
        <v>0</v>
      </c>
    </row>
    <row r="121" spans="1:69">
      <c r="A121" s="228"/>
      <c r="C121" s="245" t="str">
        <v>Televisión</v>
      </c>
      <c r="G121" t="s">
        <v>83</v>
      </c>
      <c r="N121" s="307">
        <v>0.97932753013929186</v>
      </c>
      <c r="O121" s="307">
        <v>0.97932753013929186</v>
      </c>
      <c r="P121" s="307">
        <v>0.97932753013929186</v>
      </c>
      <c r="Q121" s="307">
        <v>0.97932753013929186</v>
      </c>
      <c r="R121" s="307">
        <v>0.97932753013929186</v>
      </c>
      <c r="S121" s="240">
        <v>0.97932753013929186</v>
      </c>
      <c r="T121" s="240">
        <v>0.97932753013929186</v>
      </c>
      <c r="U121" s="240">
        <v>0.97932753013929186</v>
      </c>
      <c r="V121" s="240">
        <v>0.97932753013929186</v>
      </c>
      <c r="W121" s="240">
        <v>0.97932753013929186</v>
      </c>
      <c r="X121" s="240">
        <v>0.97932753013929186</v>
      </c>
      <c r="Y121" s="240">
        <v>0.97932753013929186</v>
      </c>
      <c r="Z121" s="240">
        <v>0.97932753013929186</v>
      </c>
      <c r="AA121" s="240">
        <v>0.97932753013929186</v>
      </c>
      <c r="AB121" s="240">
        <v>0.97932753013929186</v>
      </c>
      <c r="AC121" s="240">
        <v>0.97932753013929186</v>
      </c>
      <c r="AD121" s="240">
        <v>0.97932753013929186</v>
      </c>
      <c r="AE121" s="240">
        <v>0.97932753013929186</v>
      </c>
      <c r="AF121" s="240">
        <v>0.97932753013929186</v>
      </c>
      <c r="AG121" s="240">
        <v>0.97932753013929186</v>
      </c>
      <c r="AH121" s="240">
        <v>0.97932753013929186</v>
      </c>
      <c r="AI121" s="240">
        <v>0.97932753013929186</v>
      </c>
      <c r="AJ121" s="240">
        <v>0.97932753013929186</v>
      </c>
      <c r="AK121" s="240">
        <v>0.97932753013929186</v>
      </c>
      <c r="AL121" s="240">
        <v>0.97932753013929186</v>
      </c>
      <c r="AM121" s="240">
        <v>0.97932753013929186</v>
      </c>
      <c r="AN121" s="240">
        <v>0.97932753013929186</v>
      </c>
      <c r="AO121" s="240">
        <v>0.97932753013929186</v>
      </c>
      <c r="AP121" s="240">
        <v>0.97932753013929186</v>
      </c>
      <c r="AQ121" s="240">
        <v>0.97932753013929186</v>
      </c>
      <c r="AR121" s="240">
        <v>0.97932753013929186</v>
      </c>
      <c r="AS121" s="240">
        <v>0.97932753013929186</v>
      </c>
      <c r="AT121" s="240">
        <v>0.97932753013929186</v>
      </c>
      <c r="AU121" s="240">
        <v>0.97932753013929186</v>
      </c>
      <c r="AV121" s="240">
        <v>0.97932753013929186</v>
      </c>
      <c r="AW121" s="240">
        <v>0.97932753013929186</v>
      </c>
      <c r="AX121" s="240">
        <v>0.97932753013929186</v>
      </c>
      <c r="AY121" s="240">
        <v>0.97932753013929186</v>
      </c>
      <c r="AZ121" s="240">
        <v>0.97932753013929186</v>
      </c>
      <c r="BA121" s="240">
        <v>0.97932753013929186</v>
      </c>
      <c r="BB121" s="240">
        <v>0.97932753013929186</v>
      </c>
      <c r="BC121" s="240">
        <v>0.97932753013929186</v>
      </c>
      <c r="BD121" s="240">
        <v>0.97932753013929186</v>
      </c>
      <c r="BE121" s="240">
        <v>0.97932753013929186</v>
      </c>
      <c r="BF121" s="240">
        <v>0.97932753013929186</v>
      </c>
      <c r="BG121" s="240">
        <v>0.97932753013929186</v>
      </c>
      <c r="BH121" s="240">
        <v>0.97932753013929186</v>
      </c>
      <c r="BI121" s="240">
        <v>0.97932753013929186</v>
      </c>
      <c r="BJ121" s="240">
        <v>0.97932753013929186</v>
      </c>
      <c r="BK121" s="240">
        <v>0.97932753013929186</v>
      </c>
      <c r="BL121" s="240">
        <v>0.97932753013929186</v>
      </c>
      <c r="BM121" s="240">
        <v>0.97932753013929186</v>
      </c>
      <c r="BN121" s="306">
        <v>0.97932753013929186</v>
      </c>
      <c r="BO121" s="306">
        <v>0.97932753013929186</v>
      </c>
      <c r="BP121" s="306">
        <v>0.97932753013929186</v>
      </c>
    </row>
    <row r="122" spans="1:69" ht="12">
      <c r="A122" s="228"/>
      <c r="BQ122" s="19" t="s">
        <v>484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  <pageSetUpPr autoPageBreaks="0"/>
  </sheetPr>
  <dimension ref="A1:CA215"/>
  <sheetViews>
    <sheetView showGridLines="0" zoomScaleNormal="100" workbookViewId="0">
      <pane xSplit="7" ySplit="3" topLeftCell="BJ16" activePane="bottomRight" state="frozen"/>
      <selection activeCell="I44" sqref="I44"/>
      <selection pane="topRight" activeCell="I44" sqref="I44"/>
      <selection pane="bottomLeft" activeCell="I44" sqref="I44"/>
      <selection pane="bottomRight" activeCell="O14" sqref="O14:BP43"/>
    </sheetView>
  </sheetViews>
  <sheetFormatPr defaultColWidth="12.69921875" defaultRowHeight="11.5"/>
  <cols>
    <col min="1" max="2" width="6.69921875" customWidth="1"/>
    <col min="3" max="7" width="12.69921875" customWidth="1"/>
    <col min="8" max="8" width="18.59765625" customWidth="1"/>
    <col min="9" max="9" width="15.59765625" bestFit="1" customWidth="1"/>
    <col min="13" max="13" width="12.8984375" bestFit="1" customWidth="1"/>
    <col min="14" max="14" width="13" bestFit="1" customWidth="1"/>
    <col min="15" max="16" width="14.69921875" bestFit="1" customWidth="1"/>
    <col min="17" max="17" width="15" bestFit="1" customWidth="1"/>
    <col min="18" max="18" width="17.09765625" bestFit="1" customWidth="1"/>
    <col min="19" max="20" width="15" bestFit="1" customWidth="1"/>
    <col min="21" max="21" width="14.69921875" bestFit="1" customWidth="1"/>
    <col min="22" max="60" width="15.59765625" bestFit="1" customWidth="1"/>
    <col min="61" max="62" width="14.59765625" customWidth="1"/>
    <col min="63" max="64" width="15.59765625" bestFit="1" customWidth="1"/>
    <col min="65" max="65" width="13.69921875" customWidth="1"/>
    <col min="66" max="67" width="16.3984375" bestFit="1" customWidth="1"/>
    <col min="68" max="68" width="16" bestFit="1" customWidth="1"/>
    <col min="69" max="69" width="16.3984375" bestFit="1" customWidth="1"/>
  </cols>
  <sheetData>
    <row r="1" spans="1:79" s="40" customFormat="1" ht="33.75" customHeight="1">
      <c r="D1" s="49" t="s">
        <v>326</v>
      </c>
      <c r="L1" s="40" t="s">
        <v>68</v>
      </c>
    </row>
    <row r="3" spans="1:79">
      <c r="D3" s="52"/>
      <c r="E3" s="52"/>
      <c r="F3" s="52" t="s">
        <v>324</v>
      </c>
      <c r="G3" s="52" t="s">
        <v>128</v>
      </c>
      <c r="I3" s="1">
        <f t="array" ref="I3:CA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 s="1">
        <v>2060</v>
      </c>
      <c r="BR3" s="1">
        <v>2061</v>
      </c>
      <c r="BS3" s="1">
        <v>2062</v>
      </c>
      <c r="BT3" s="1">
        <v>2063</v>
      </c>
      <c r="BU3" s="1">
        <v>2064</v>
      </c>
      <c r="BV3" s="1">
        <v>2065</v>
      </c>
      <c r="BW3" s="1">
        <v>2066</v>
      </c>
      <c r="BX3" s="1">
        <v>2067</v>
      </c>
      <c r="BY3" s="1">
        <v>2068</v>
      </c>
      <c r="BZ3" s="1">
        <v>2069</v>
      </c>
      <c r="CA3" s="1">
        <v>2070</v>
      </c>
    </row>
    <row r="5" spans="1:79" s="85" customFormat="1" ht="18" customHeight="1">
      <c r="A5" s="83">
        <v>1</v>
      </c>
      <c r="B5" s="83" t="s">
        <v>340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</row>
    <row r="7" spans="1:79" ht="15.5">
      <c r="B7" s="17" t="s">
        <v>341</v>
      </c>
    </row>
    <row r="9" spans="1:79" ht="12">
      <c r="C9" t="s">
        <v>345</v>
      </c>
      <c r="F9" s="53" t="s">
        <v>325</v>
      </c>
      <c r="G9" s="53" t="s">
        <v>82</v>
      </c>
      <c r="O9" s="301">
        <f t="array" ref="O9:BP9">Mobile.subscribers</f>
        <v>51262103.5</v>
      </c>
      <c r="P9" s="302">
        <v>60977461.5</v>
      </c>
      <c r="Q9" s="302">
        <v>70940993</v>
      </c>
      <c r="R9" s="302">
        <v>79270805</v>
      </c>
      <c r="S9" s="10">
        <v>87301289.5</v>
      </c>
      <c r="T9" s="10">
        <v>92983373</v>
      </c>
      <c r="U9" s="10">
        <v>97655240.5</v>
      </c>
      <c r="V9" s="10">
        <v>103737767.5</v>
      </c>
      <c r="W9" s="10">
        <v>104575945.5</v>
      </c>
      <c r="X9" s="10">
        <v>105047813</v>
      </c>
      <c r="Y9" s="10">
        <v>110077415.74814263</v>
      </c>
      <c r="Z9" s="10">
        <v>114757941.99211766</v>
      </c>
      <c r="AA9" s="10">
        <v>119260888.17179021</v>
      </c>
      <c r="AB9" s="10">
        <v>123591964.39330295</v>
      </c>
      <c r="AC9" s="10">
        <v>127758849.09770396</v>
      </c>
      <c r="AD9" s="10">
        <v>131773054.76988548</v>
      </c>
      <c r="AE9" s="10">
        <v>135645342.27790374</v>
      </c>
      <c r="AF9" s="10">
        <v>139381977.48347524</v>
      </c>
      <c r="AG9" s="10">
        <v>142987806.50637016</v>
      </c>
      <c r="AH9" s="10">
        <v>146467729.65521711</v>
      </c>
      <c r="AI9" s="10">
        <v>148743256.47695935</v>
      </c>
      <c r="AJ9" s="10">
        <v>149862329.50476819</v>
      </c>
      <c r="AK9" s="10">
        <v>150953494.03610092</v>
      </c>
      <c r="AL9" s="10">
        <v>152015780.9012787</v>
      </c>
      <c r="AM9" s="10">
        <v>153048444.83400834</v>
      </c>
      <c r="AN9" s="10">
        <v>154053293.99077201</v>
      </c>
      <c r="AO9" s="10">
        <v>155032299.325544</v>
      </c>
      <c r="AP9" s="10">
        <v>155984993.08050507</v>
      </c>
      <c r="AQ9" s="10">
        <v>156910465.29068714</v>
      </c>
      <c r="AR9" s="10">
        <v>157808443.09448451</v>
      </c>
      <c r="AS9" s="10">
        <v>158678815.36787325</v>
      </c>
      <c r="AT9" s="10">
        <v>159521484.88323233</v>
      </c>
      <c r="AU9" s="10">
        <v>160336274.30963799</v>
      </c>
      <c r="AV9" s="10">
        <v>161123042.50876254</v>
      </c>
      <c r="AW9" s="10">
        <v>161881834.22098774</v>
      </c>
      <c r="AX9" s="10">
        <v>162612835.87636068</v>
      </c>
      <c r="AY9" s="10">
        <v>163316179.35686642</v>
      </c>
      <c r="AZ9" s="10">
        <v>163991913.72538382</v>
      </c>
      <c r="BA9" s="10">
        <v>164640125.87565494</v>
      </c>
      <c r="BB9" s="10">
        <v>165261047.08510584</v>
      </c>
      <c r="BC9" s="10">
        <v>165855050.88534641</v>
      </c>
      <c r="BD9" s="10">
        <v>166422511.36783421</v>
      </c>
      <c r="BE9" s="10">
        <v>166963745.61408526</v>
      </c>
      <c r="BF9" s="10">
        <v>167466438.17036384</v>
      </c>
      <c r="BG9" s="10">
        <v>167814816.31280899</v>
      </c>
      <c r="BH9" s="10">
        <v>168034528.32486284</v>
      </c>
      <c r="BI9" s="10">
        <v>168254527.99547565</v>
      </c>
      <c r="BJ9" s="10">
        <v>168474815.70126528</v>
      </c>
      <c r="BK9" s="10">
        <v>168695391.81934252</v>
      </c>
      <c r="BL9" s="10">
        <v>168916256.72731197</v>
      </c>
      <c r="BM9" s="10">
        <v>169137410.80327255</v>
      </c>
      <c r="BN9" s="218">
        <v>169358854.42581832</v>
      </c>
      <c r="BO9" s="218">
        <v>169580587.97403893</v>
      </c>
      <c r="BP9" s="218">
        <v>169802611.82752037</v>
      </c>
      <c r="BQ9" s="19" t="s">
        <v>93</v>
      </c>
    </row>
    <row r="10" spans="1:79" ht="12">
      <c r="C10" t="s">
        <v>545</v>
      </c>
      <c r="F10" s="53" t="s">
        <v>325</v>
      </c>
      <c r="G10" s="53" t="s">
        <v>82</v>
      </c>
      <c r="O10" s="301">
        <f t="array" ref="O10:BP10">Mobile.data.subscribers</f>
        <v>0</v>
      </c>
      <c r="P10" s="302">
        <v>50000</v>
      </c>
      <c r="Q10" s="302">
        <v>300000</v>
      </c>
      <c r="R10" s="302">
        <v>750000</v>
      </c>
      <c r="S10" s="10">
        <v>4703304</v>
      </c>
      <c r="T10" s="10">
        <v>13511879</v>
      </c>
      <c r="U10" s="10">
        <v>25462117.375</v>
      </c>
      <c r="V10" s="10">
        <v>33460743.375</v>
      </c>
      <c r="W10" s="10">
        <v>43033576.125</v>
      </c>
      <c r="X10" s="10">
        <v>57551132.125</v>
      </c>
      <c r="Y10" s="10">
        <v>66731817.685706757</v>
      </c>
      <c r="Z10" s="10">
        <v>71887910.000903487</v>
      </c>
      <c r="AA10" s="10">
        <v>75904783.329099357</v>
      </c>
      <c r="AB10" s="10">
        <v>79665735.996159732</v>
      </c>
      <c r="AC10" s="10">
        <v>83184151.216507137</v>
      </c>
      <c r="AD10" s="10">
        <v>86477646.404539853</v>
      </c>
      <c r="AE10" s="10">
        <v>89564175.613475382</v>
      </c>
      <c r="AF10" s="10">
        <v>92458869.450277418</v>
      </c>
      <c r="AG10" s="10">
        <v>95175584.45748651</v>
      </c>
      <c r="AH10" s="10">
        <v>97727621.158932477</v>
      </c>
      <c r="AI10" s="10">
        <v>99342396.124319404</v>
      </c>
      <c r="AJ10" s="10">
        <v>100089800.73716548</v>
      </c>
      <c r="AK10" s="10">
        <v>100818565.87029442</v>
      </c>
      <c r="AL10" s="10">
        <v>101528044.23629013</v>
      </c>
      <c r="AM10" s="10">
        <v>102217738.08795333</v>
      </c>
      <c r="AN10" s="10">
        <v>102888855.05379623</v>
      </c>
      <c r="AO10" s="10">
        <v>103542711.49124625</v>
      </c>
      <c r="AP10" s="10">
        <v>104178994.99499735</v>
      </c>
      <c r="AQ10" s="10">
        <v>104797097.81917614</v>
      </c>
      <c r="AR10" s="10">
        <v>105396837.72543201</v>
      </c>
      <c r="AS10" s="10">
        <v>105978140.49643865</v>
      </c>
      <c r="AT10" s="10">
        <v>106540941.19597596</v>
      </c>
      <c r="AU10" s="10">
        <v>107085121.38856463</v>
      </c>
      <c r="AV10" s="10">
        <v>107610586.81097558</v>
      </c>
      <c r="AW10" s="10">
        <v>108117367.34433985</v>
      </c>
      <c r="AX10" s="10">
        <v>108605587.50124383</v>
      </c>
      <c r="AY10" s="10">
        <v>109075335.36280608</v>
      </c>
      <c r="AZ10" s="10">
        <v>109526643.69705969</v>
      </c>
      <c r="BA10" s="10">
        <v>109959570.53845102</v>
      </c>
      <c r="BB10" s="10">
        <v>110374270.35215865</v>
      </c>
      <c r="BC10" s="10">
        <v>110770992.61184639</v>
      </c>
      <c r="BD10" s="10">
        <v>111149987.16508809</v>
      </c>
      <c r="BE10" s="10">
        <v>111511465.78375369</v>
      </c>
      <c r="BF10" s="10">
        <v>111847203.24330239</v>
      </c>
      <c r="BG10" s="10">
        <v>112079877.45151567</v>
      </c>
      <c r="BH10" s="10">
        <v>112226618.34082857</v>
      </c>
      <c r="BI10" s="10">
        <v>112373551.35105634</v>
      </c>
      <c r="BJ10" s="10">
        <v>112520676.73373382</v>
      </c>
      <c r="BK10" s="10">
        <v>112667994.7407252</v>
      </c>
      <c r="BL10" s="10">
        <v>112815505.62422439</v>
      </c>
      <c r="BM10" s="10">
        <v>112963209.63675547</v>
      </c>
      <c r="BN10" s="218">
        <v>113111107.03117315</v>
      </c>
      <c r="BO10" s="218">
        <v>113259198.06066325</v>
      </c>
      <c r="BP10" s="218">
        <v>113407482.97874299</v>
      </c>
      <c r="BQ10" s="19" t="s">
        <v>547</v>
      </c>
      <c r="BR10" s="19"/>
    </row>
    <row r="12" spans="1:79" ht="15.5">
      <c r="B12" s="17" t="s">
        <v>342</v>
      </c>
    </row>
    <row r="13" spans="1:79">
      <c r="W13" s="120"/>
    </row>
    <row r="14" spans="1:79">
      <c r="C14" s="51" t="str">
        <f t="array" ref="C14:C43">Mobile.Retail.Services</f>
        <v>Llamadas on-net</v>
      </c>
      <c r="G14" s="51" t="str">
        <f t="array" ref="G14:G43">Mobile.Retail.Services.Units</f>
        <v>minutos</v>
      </c>
      <c r="I14" s="108"/>
      <c r="O14" s="301">
        <f t="array" ref="O14:BP43">Mobile.Retail.Services.Volumes</f>
        <v>23840645029.905754</v>
      </c>
      <c r="P14" s="301">
        <v>41804499921.51297</v>
      </c>
      <c r="Q14" s="301">
        <v>61495952192.747223</v>
      </c>
      <c r="R14" s="301">
        <v>77433286721.632217</v>
      </c>
      <c r="S14" s="313">
        <v>82645013634.178284</v>
      </c>
      <c r="T14" s="105">
        <v>94513793041.743958</v>
      </c>
      <c r="U14" s="105">
        <v>111103038582.5513</v>
      </c>
      <c r="V14" s="105">
        <v>116880624316.81052</v>
      </c>
      <c r="W14" s="105">
        <v>118462709804.02821</v>
      </c>
      <c r="X14" s="105">
        <v>115539879963.75197</v>
      </c>
      <c r="Y14" s="105">
        <v>122733312329.18507</v>
      </c>
      <c r="Z14" s="105">
        <v>129067094482.44005</v>
      </c>
      <c r="AA14" s="105">
        <v>134628760083.90443</v>
      </c>
      <c r="AB14" s="105">
        <v>140029647209.99625</v>
      </c>
      <c r="AC14" s="105">
        <v>145275846876.76892</v>
      </c>
      <c r="AD14" s="105">
        <v>150377962569.70728</v>
      </c>
      <c r="AE14" s="105">
        <v>154576895770.86819</v>
      </c>
      <c r="AF14" s="105">
        <v>158602661050.54123</v>
      </c>
      <c r="AG14" s="105">
        <v>162460883107.24759</v>
      </c>
      <c r="AH14" s="105">
        <v>166157244388.76956</v>
      </c>
      <c r="AI14" s="105">
        <v>168738668072.49472</v>
      </c>
      <c r="AJ14" s="105">
        <v>170008177001.24112</v>
      </c>
      <c r="AK14" s="105">
        <v>171246025721.41861</v>
      </c>
      <c r="AL14" s="105">
        <v>172451114778.80902</v>
      </c>
      <c r="AM14" s="105">
        <v>173622598721.69482</v>
      </c>
      <c r="AN14" s="105">
        <v>174762528775.27905</v>
      </c>
      <c r="AO14" s="105">
        <v>175873140846.9657</v>
      </c>
      <c r="AP14" s="105">
        <v>176953904298.7059</v>
      </c>
      <c r="AQ14" s="105">
        <v>178003786839.8241</v>
      </c>
      <c r="AR14" s="105">
        <v>179022478928.19385</v>
      </c>
      <c r="AS14" s="105">
        <v>180009854501.49655</v>
      </c>
      <c r="AT14" s="105">
        <v>180965803261.89639</v>
      </c>
      <c r="AU14" s="105">
        <v>181890124040.04568</v>
      </c>
      <c r="AV14" s="105">
        <v>182782656724.52835</v>
      </c>
      <c r="AW14" s="105">
        <v>183643452070.1322</v>
      </c>
      <c r="AX14" s="105">
        <v>184472721568.51465</v>
      </c>
      <c r="AY14" s="105">
        <v>185270614830.42795</v>
      </c>
      <c r="AZ14" s="105">
        <v>186037187514.22623</v>
      </c>
      <c r="BA14" s="105">
        <v>186772538194.69284</v>
      </c>
      <c r="BB14" s="105">
        <v>187476929239.65384</v>
      </c>
      <c r="BC14" s="105">
        <v>188150784394.21085</v>
      </c>
      <c r="BD14" s="105">
        <v>188794528038.57297</v>
      </c>
      <c r="BE14" s="105">
        <v>189408519879.21664</v>
      </c>
      <c r="BF14" s="105">
        <v>189978788907.91406</v>
      </c>
      <c r="BG14" s="105">
        <v>190373999185.90652</v>
      </c>
      <c r="BH14" s="105">
        <v>190623246870.48468</v>
      </c>
      <c r="BI14" s="105">
        <v>190872820883.28265</v>
      </c>
      <c r="BJ14" s="105">
        <v>191122721651.54666</v>
      </c>
      <c r="BK14" s="105">
        <v>191372949603.08224</v>
      </c>
      <c r="BL14" s="105">
        <v>191623505166.25491</v>
      </c>
      <c r="BM14" s="105">
        <v>191874388769.99103</v>
      </c>
      <c r="BN14" s="161">
        <v>192125600843.77881</v>
      </c>
      <c r="BO14" s="161">
        <v>192377141817.66846</v>
      </c>
      <c r="BP14" s="161">
        <v>192629012122.27338</v>
      </c>
    </row>
    <row r="15" spans="1:79">
      <c r="C15" s="51" t="str">
        <v>Llamadas a redes fijas</v>
      </c>
      <c r="G15" s="51" t="str">
        <v>minutos</v>
      </c>
      <c r="I15" s="108"/>
      <c r="O15" s="301">
        <v>2735045921.5021563</v>
      </c>
      <c r="P15" s="301">
        <v>7713502029.5910168</v>
      </c>
      <c r="Q15" s="301">
        <v>10716464070.184435</v>
      </c>
      <c r="R15" s="301">
        <v>12700000460.484116</v>
      </c>
      <c r="S15" s="313">
        <v>7116263195.2663717</v>
      </c>
      <c r="T15" s="105">
        <v>8138240860.4242096</v>
      </c>
      <c r="U15" s="105">
        <v>9566680790.2890434</v>
      </c>
      <c r="V15" s="105">
        <v>10064167800.215578</v>
      </c>
      <c r="W15" s="105">
        <v>10200395459.083023</v>
      </c>
      <c r="X15" s="105">
        <v>10526571833.00522</v>
      </c>
      <c r="Y15" s="105">
        <v>11551218580.44054</v>
      </c>
      <c r="Z15" s="105">
        <v>12540496645.58168</v>
      </c>
      <c r="AA15" s="105">
        <v>13496132266.367287</v>
      </c>
      <c r="AB15" s="105">
        <v>14474913222.826628</v>
      </c>
      <c r="AC15" s="105">
        <v>15476720220.605118</v>
      </c>
      <c r="AD15" s="105">
        <v>16501987562.8092</v>
      </c>
      <c r="AE15" s="105">
        <v>17464306437.556755</v>
      </c>
      <c r="AF15" s="105">
        <v>18440408035.697689</v>
      </c>
      <c r="AG15" s="105">
        <v>19429898268.791359</v>
      </c>
      <c r="AH15" s="105">
        <v>20432438059.164574</v>
      </c>
      <c r="AI15" s="105">
        <v>20749876999.104877</v>
      </c>
      <c r="AJ15" s="105">
        <v>20905989136.421482</v>
      </c>
      <c r="AK15" s="105">
        <v>21058208002.319767</v>
      </c>
      <c r="AL15" s="105">
        <v>21206398396.373814</v>
      </c>
      <c r="AM15" s="105">
        <v>21350456352.970119</v>
      </c>
      <c r="AN15" s="105">
        <v>21490634112.280716</v>
      </c>
      <c r="AO15" s="105">
        <v>21627206624.938679</v>
      </c>
      <c r="AP15" s="105">
        <v>21760108638.122181</v>
      </c>
      <c r="AQ15" s="105">
        <v>21889213210.539165</v>
      </c>
      <c r="AR15" s="105">
        <v>22014482277.642097</v>
      </c>
      <c r="AS15" s="105">
        <v>22135900337.485676</v>
      </c>
      <c r="AT15" s="105">
        <v>22253453826.690781</v>
      </c>
      <c r="AU15" s="105">
        <v>22367118007.363785</v>
      </c>
      <c r="AV15" s="105">
        <v>22476873190.52512</v>
      </c>
      <c r="AW15" s="105">
        <v>22582725617.516003</v>
      </c>
      <c r="AX15" s="105">
        <v>22684701295.56955</v>
      </c>
      <c r="AY15" s="105">
        <v>22782818622.393547</v>
      </c>
      <c r="AZ15" s="105">
        <v>22877084442.323181</v>
      </c>
      <c r="BA15" s="105">
        <v>22967510877.148037</v>
      </c>
      <c r="BB15" s="105">
        <v>23054130190.368717</v>
      </c>
      <c r="BC15" s="105">
        <v>23136994490.128773</v>
      </c>
      <c r="BD15" s="105">
        <v>23216155962.671215</v>
      </c>
      <c r="BE15" s="105">
        <v>23291658841.278366</v>
      </c>
      <c r="BF15" s="105">
        <v>23361785104.197464</v>
      </c>
      <c r="BG15" s="105">
        <v>23410384306.44791</v>
      </c>
      <c r="BH15" s="105">
        <v>23441034416.801311</v>
      </c>
      <c r="BI15" s="105">
        <v>23471724655.896397</v>
      </c>
      <c r="BJ15" s="105">
        <v>23502455076.271839</v>
      </c>
      <c r="BK15" s="105">
        <v>23533225730.535099</v>
      </c>
      <c r="BL15" s="105">
        <v>23564036671.362488</v>
      </c>
      <c r="BM15" s="105">
        <v>23594887951.499294</v>
      </c>
      <c r="BN15" s="161">
        <v>23625779623.759899</v>
      </c>
      <c r="BO15" s="161">
        <v>23656711741.02779</v>
      </c>
      <c r="BP15" s="161">
        <v>23687684356.255695</v>
      </c>
    </row>
    <row r="16" spans="1:79">
      <c r="C16" s="51" t="str">
        <v>Llamadas a otras redes móviles</v>
      </c>
      <c r="G16" s="51" t="str">
        <v>minutos</v>
      </c>
      <c r="I16" s="108"/>
      <c r="O16" s="301">
        <v>303893991.2780174</v>
      </c>
      <c r="P16" s="301">
        <v>857055781.06566858</v>
      </c>
      <c r="Q16" s="301">
        <v>1891140718.2678416</v>
      </c>
      <c r="R16" s="301">
        <v>3175000115.1210289</v>
      </c>
      <c r="S16" s="313">
        <v>9827220602.9868908</v>
      </c>
      <c r="T16" s="105">
        <v>11238523092.966763</v>
      </c>
      <c r="U16" s="105">
        <v>13211130615.16106</v>
      </c>
      <c r="V16" s="105">
        <v>13898136486.011988</v>
      </c>
      <c r="W16" s="105">
        <v>14086260395.876554</v>
      </c>
      <c r="X16" s="105">
        <v>14536694436.054823</v>
      </c>
      <c r="Y16" s="105">
        <v>15951682801.560745</v>
      </c>
      <c r="Z16" s="105">
        <v>17317828701.041367</v>
      </c>
      <c r="AA16" s="105">
        <v>18637515986.888153</v>
      </c>
      <c r="AB16" s="105">
        <v>19989165879.141533</v>
      </c>
      <c r="AC16" s="105">
        <v>21372613637.978497</v>
      </c>
      <c r="AD16" s="105">
        <v>22788459015.307941</v>
      </c>
      <c r="AE16" s="105">
        <v>24117375556.625996</v>
      </c>
      <c r="AF16" s="105">
        <v>25465325382.630138</v>
      </c>
      <c r="AG16" s="105">
        <v>26831764275.94997</v>
      </c>
      <c r="AH16" s="105">
        <v>28216223986.465355</v>
      </c>
      <c r="AI16" s="105">
        <v>28654592046.382919</v>
      </c>
      <c r="AJ16" s="105">
        <v>28870175474.105846</v>
      </c>
      <c r="AK16" s="105">
        <v>29080382479.393959</v>
      </c>
      <c r="AL16" s="105">
        <v>29285026356.897167</v>
      </c>
      <c r="AM16" s="105">
        <v>29483963535.05397</v>
      </c>
      <c r="AN16" s="105">
        <v>29677542345.53051</v>
      </c>
      <c r="AO16" s="105">
        <v>29866142482.058167</v>
      </c>
      <c r="AP16" s="105">
        <v>30049673833.597294</v>
      </c>
      <c r="AQ16" s="105">
        <v>30227961100.268364</v>
      </c>
      <c r="AR16" s="105">
        <v>30400951716.743847</v>
      </c>
      <c r="AS16" s="105">
        <v>30568624275.575451</v>
      </c>
      <c r="AT16" s="105">
        <v>30730960046.382504</v>
      </c>
      <c r="AU16" s="105">
        <v>30887924867.311886</v>
      </c>
      <c r="AV16" s="105">
        <v>31039491548.8204</v>
      </c>
      <c r="AW16" s="105">
        <v>31185668709.903042</v>
      </c>
      <c r="AX16" s="105">
        <v>31326492265.310326</v>
      </c>
      <c r="AY16" s="105">
        <v>31461987621.400612</v>
      </c>
      <c r="AZ16" s="105">
        <v>31592164229.874866</v>
      </c>
      <c r="BA16" s="105">
        <v>31717038830.347282</v>
      </c>
      <c r="BB16" s="105">
        <v>31836655977.175842</v>
      </c>
      <c r="BC16" s="105">
        <v>31951087629.225441</v>
      </c>
      <c r="BD16" s="105">
        <v>32060405853.212624</v>
      </c>
      <c r="BE16" s="105">
        <v>32164671733.193928</v>
      </c>
      <c r="BF16" s="105">
        <v>32261512762.939358</v>
      </c>
      <c r="BG16" s="105">
        <v>32328625946.999489</v>
      </c>
      <c r="BH16" s="105">
        <v>32370952289.868469</v>
      </c>
      <c r="BI16" s="105">
        <v>32413334048.618824</v>
      </c>
      <c r="BJ16" s="105">
        <v>32455771295.803967</v>
      </c>
      <c r="BK16" s="105">
        <v>32498264104.072273</v>
      </c>
      <c r="BL16" s="105">
        <v>32540812546.167236</v>
      </c>
      <c r="BM16" s="105">
        <v>32583416694.927597</v>
      </c>
      <c r="BN16" s="161">
        <v>32626076623.287479</v>
      </c>
      <c r="BO16" s="161">
        <v>32668792404.276459</v>
      </c>
      <c r="BP16" s="161">
        <v>32711564111.019768</v>
      </c>
    </row>
    <row r="17" spans="3:68">
      <c r="C17" s="51" t="str">
        <v>Llamadas a internacional</v>
      </c>
      <c r="G17" s="51" t="str">
        <v>minutos</v>
      </c>
      <c r="I17" s="108"/>
      <c r="O17" s="301">
        <v>159944205.93579862</v>
      </c>
      <c r="P17" s="301">
        <v>451081990.03456247</v>
      </c>
      <c r="Q17" s="301">
        <v>663558146.76064622</v>
      </c>
      <c r="R17" s="301">
        <v>835526346.08448136</v>
      </c>
      <c r="S17" s="313">
        <v>891762305.17122447</v>
      </c>
      <c r="T17" s="105">
        <v>1019829681.7574197</v>
      </c>
      <c r="U17" s="105">
        <v>1198832179.234216</v>
      </c>
      <c r="V17" s="105">
        <v>1261173909.801451</v>
      </c>
      <c r="W17" s="105">
        <v>1278245044.9978726</v>
      </c>
      <c r="X17" s="105">
        <v>1599782953.3442581</v>
      </c>
      <c r="Y17" s="105">
        <v>1755504343.531997</v>
      </c>
      <c r="Z17" s="105">
        <v>1905850554.0397689</v>
      </c>
      <c r="AA17" s="105">
        <v>2051083931.0588579</v>
      </c>
      <c r="AB17" s="105">
        <v>2199834836.2958403</v>
      </c>
      <c r="AC17" s="105">
        <v>2352085139.9095922</v>
      </c>
      <c r="AD17" s="105">
        <v>2507900845.4117322</v>
      </c>
      <c r="AE17" s="105">
        <v>2654149914.5223031</v>
      </c>
      <c r="AF17" s="105">
        <v>2802493622.4464579</v>
      </c>
      <c r="AG17" s="105">
        <v>2952872077.3239145</v>
      </c>
      <c r="AH17" s="105">
        <v>3105233747.593399</v>
      </c>
      <c r="AI17" s="105">
        <v>3153476747.5843282</v>
      </c>
      <c r="AJ17" s="105">
        <v>3177201996.4166384</v>
      </c>
      <c r="AK17" s="105">
        <v>3200335562.6625776</v>
      </c>
      <c r="AL17" s="105">
        <v>3222856899.1449566</v>
      </c>
      <c r="AM17" s="105">
        <v>3244750205.6185598</v>
      </c>
      <c r="AN17" s="105">
        <v>3266053816.4560351</v>
      </c>
      <c r="AO17" s="105">
        <v>3286809517.4678836</v>
      </c>
      <c r="AP17" s="105">
        <v>3307007391.8118811</v>
      </c>
      <c r="AQ17" s="105">
        <v>3326628147.498353</v>
      </c>
      <c r="AR17" s="105">
        <v>3345665999.6416559</v>
      </c>
      <c r="AS17" s="105">
        <v>3364118592.323051</v>
      </c>
      <c r="AT17" s="105">
        <v>3381983864.2387199</v>
      </c>
      <c r="AU17" s="105">
        <v>3399258055.8303623</v>
      </c>
      <c r="AV17" s="105">
        <v>3415938174.8518424</v>
      </c>
      <c r="AW17" s="105">
        <v>3432025169.835258</v>
      </c>
      <c r="AX17" s="105">
        <v>3447522993.2476516</v>
      </c>
      <c r="AY17" s="105">
        <v>3462434441.0932441</v>
      </c>
      <c r="AZ17" s="105">
        <v>3476760553.5445561</v>
      </c>
      <c r="BA17" s="105">
        <v>3490503172.8188505</v>
      </c>
      <c r="BB17" s="105">
        <v>3503667202.1836958</v>
      </c>
      <c r="BC17" s="105">
        <v>3516260560.8098426</v>
      </c>
      <c r="BD17" s="105">
        <v>3528291179.7372661</v>
      </c>
      <c r="BE17" s="105">
        <v>3539765781.3492956</v>
      </c>
      <c r="BF17" s="105">
        <v>3550423268.1151161</v>
      </c>
      <c r="BG17" s="105">
        <v>3557809165.1136632</v>
      </c>
      <c r="BH17" s="105">
        <v>3562467236.5959435</v>
      </c>
      <c r="BI17" s="105">
        <v>3567131406.671185</v>
      </c>
      <c r="BJ17" s="105">
        <v>3571801683.323988</v>
      </c>
      <c r="BK17" s="105">
        <v>3576478074.5494065</v>
      </c>
      <c r="BL17" s="105">
        <v>3581160588.3529611</v>
      </c>
      <c r="BM17" s="105">
        <v>3585849232.7506528</v>
      </c>
      <c r="BN17" s="161">
        <v>3590544015.7689815</v>
      </c>
      <c r="BO17" s="161">
        <v>3595244945.4449525</v>
      </c>
      <c r="BP17" s="161">
        <v>3599952029.8260932</v>
      </c>
    </row>
    <row r="18" spans="3:68">
      <c r="C18" s="51" t="str">
        <v>Llamadas entrantes de fijos</v>
      </c>
      <c r="G18" s="51" t="str">
        <v>minutos</v>
      </c>
      <c r="I18" s="108"/>
      <c r="O18" s="301">
        <v>12135199410.618467</v>
      </c>
      <c r="P18" s="301">
        <v>14381224069.764082</v>
      </c>
      <c r="Q18" s="301">
        <v>18950262422.328949</v>
      </c>
      <c r="R18" s="301">
        <v>19547420129.520176</v>
      </c>
      <c r="S18" s="313">
        <v>19017410402.957203</v>
      </c>
      <c r="T18" s="105">
        <v>18771952510.153751</v>
      </c>
      <c r="U18" s="105">
        <v>18534787037.333637</v>
      </c>
      <c r="V18" s="105">
        <v>20742205208.708088</v>
      </c>
      <c r="W18" s="105">
        <v>20390376940.889355</v>
      </c>
      <c r="X18" s="105">
        <v>33040728863.173084</v>
      </c>
      <c r="Y18" s="105">
        <v>34319550192.736622</v>
      </c>
      <c r="Z18" s="105">
        <v>35324862772.199699</v>
      </c>
      <c r="AA18" s="105">
        <v>36097767441.486877</v>
      </c>
      <c r="AB18" s="105">
        <v>36896413201.768372</v>
      </c>
      <c r="AC18" s="105">
        <v>37606918209.368446</v>
      </c>
      <c r="AD18" s="105">
        <v>38382285665.713623</v>
      </c>
      <c r="AE18" s="105">
        <v>38972194258.172974</v>
      </c>
      <c r="AF18" s="105">
        <v>39659444499.577278</v>
      </c>
      <c r="AG18" s="105">
        <v>40298586611.994461</v>
      </c>
      <c r="AH18" s="105">
        <v>40892319509.716179</v>
      </c>
      <c r="AI18" s="105">
        <v>41413824324.112579</v>
      </c>
      <c r="AJ18" s="105">
        <v>41825922505.510803</v>
      </c>
      <c r="AK18" s="105">
        <v>42224412320.354752</v>
      </c>
      <c r="AL18" s="105">
        <v>42610856885.763687</v>
      </c>
      <c r="AM18" s="105">
        <v>42988344078.950386</v>
      </c>
      <c r="AN18" s="105">
        <v>43358317955.726746</v>
      </c>
      <c r="AO18" s="105">
        <v>43717538717.372833</v>
      </c>
      <c r="AP18" s="105">
        <v>44063812498.381935</v>
      </c>
      <c r="AQ18" s="105">
        <v>44397980873.796631</v>
      </c>
      <c r="AR18" s="105">
        <v>44720763806.503632</v>
      </c>
      <c r="AS18" s="105">
        <v>45031837201.524292</v>
      </c>
      <c r="AT18" s="105">
        <v>45330439740.010002</v>
      </c>
      <c r="AU18" s="105">
        <v>45616467560.194618</v>
      </c>
      <c r="AV18" s="105">
        <v>45890458352.119293</v>
      </c>
      <c r="AW18" s="105">
        <v>46152822959.10128</v>
      </c>
      <c r="AX18" s="105">
        <v>46403175809.013031</v>
      </c>
      <c r="AY18" s="105">
        <v>46640810794.695122</v>
      </c>
      <c r="AZ18" s="105">
        <v>46865581522.389214</v>
      </c>
      <c r="BA18" s="105">
        <v>47077925640.934822</v>
      </c>
      <c r="BB18" s="105">
        <v>47278251984.69825</v>
      </c>
      <c r="BC18" s="105">
        <v>47466360032.026016</v>
      </c>
      <c r="BD18" s="105">
        <v>47641772184.150894</v>
      </c>
      <c r="BE18" s="105">
        <v>47804449813.157906</v>
      </c>
      <c r="BF18" s="105">
        <v>47952687680.211418</v>
      </c>
      <c r="BG18" s="105">
        <v>48055226874.477905</v>
      </c>
      <c r="BH18" s="105">
        <v>48120255875.966904</v>
      </c>
      <c r="BI18" s="105">
        <v>48185372738.894127</v>
      </c>
      <c r="BJ18" s="105">
        <v>48250577581.787811</v>
      </c>
      <c r="BK18" s="105">
        <v>48315870523.335693</v>
      </c>
      <c r="BL18" s="105">
        <v>48381251682.385536</v>
      </c>
      <c r="BM18" s="105">
        <v>48446721177.945061</v>
      </c>
      <c r="BN18" s="161">
        <v>48512279129.182358</v>
      </c>
      <c r="BO18" s="161">
        <v>48577925655.426018</v>
      </c>
      <c r="BP18" s="161">
        <v>48643660876.165344</v>
      </c>
    </row>
    <row r="19" spans="3:68">
      <c r="C19" s="51" t="str">
        <v>Llamadas entrantes de otros móviles</v>
      </c>
      <c r="G19" s="51" t="str">
        <v>minutos</v>
      </c>
      <c r="I19" s="108"/>
      <c r="O19" s="301">
        <v>303893991.2780174</v>
      </c>
      <c r="P19" s="301">
        <v>857055781.06566858</v>
      </c>
      <c r="Q19" s="301">
        <v>1891140718.2678416</v>
      </c>
      <c r="R19" s="301">
        <v>3175000115.1210289</v>
      </c>
      <c r="S19" s="313">
        <v>9827220602.9868908</v>
      </c>
      <c r="T19" s="105">
        <v>11238523092.966763</v>
      </c>
      <c r="U19" s="105">
        <v>13211130615.16106</v>
      </c>
      <c r="V19" s="105">
        <v>13898136486.011988</v>
      </c>
      <c r="W19" s="105">
        <v>14086260395.876554</v>
      </c>
      <c r="X19" s="105">
        <v>14536694436.054823</v>
      </c>
      <c r="Y19" s="105">
        <v>15951682801.560745</v>
      </c>
      <c r="Z19" s="105">
        <v>17317828701.041367</v>
      </c>
      <c r="AA19" s="105">
        <v>18637515986.888153</v>
      </c>
      <c r="AB19" s="105">
        <v>19989165879.141533</v>
      </c>
      <c r="AC19" s="105">
        <v>21372613637.978497</v>
      </c>
      <c r="AD19" s="105">
        <v>22788459015.307941</v>
      </c>
      <c r="AE19" s="105">
        <v>24117375556.625996</v>
      </c>
      <c r="AF19" s="105">
        <v>25465325382.630138</v>
      </c>
      <c r="AG19" s="105">
        <v>26831764275.94997</v>
      </c>
      <c r="AH19" s="105">
        <v>28216223986.465355</v>
      </c>
      <c r="AI19" s="105">
        <v>28654592046.382919</v>
      </c>
      <c r="AJ19" s="105">
        <v>28870175474.105846</v>
      </c>
      <c r="AK19" s="105">
        <v>29080382479.393959</v>
      </c>
      <c r="AL19" s="105">
        <v>29285026356.897167</v>
      </c>
      <c r="AM19" s="105">
        <v>29483963535.05397</v>
      </c>
      <c r="AN19" s="105">
        <v>29677542345.53051</v>
      </c>
      <c r="AO19" s="105">
        <v>29866142482.058167</v>
      </c>
      <c r="AP19" s="105">
        <v>30049673833.597294</v>
      </c>
      <c r="AQ19" s="105">
        <v>30227961100.268364</v>
      </c>
      <c r="AR19" s="105">
        <v>30400951716.743847</v>
      </c>
      <c r="AS19" s="105">
        <v>30568624275.575451</v>
      </c>
      <c r="AT19" s="105">
        <v>30730960046.382504</v>
      </c>
      <c r="AU19" s="105">
        <v>30887924867.311886</v>
      </c>
      <c r="AV19" s="105">
        <v>31039491548.8204</v>
      </c>
      <c r="AW19" s="105">
        <v>31185668709.903042</v>
      </c>
      <c r="AX19" s="105">
        <v>31326492265.310326</v>
      </c>
      <c r="AY19" s="105">
        <v>31461987621.400612</v>
      </c>
      <c r="AZ19" s="105">
        <v>31592164229.874866</v>
      </c>
      <c r="BA19" s="105">
        <v>31717038830.347282</v>
      </c>
      <c r="BB19" s="105">
        <v>31836655977.175842</v>
      </c>
      <c r="BC19" s="105">
        <v>31951087629.225441</v>
      </c>
      <c r="BD19" s="105">
        <v>32060405853.212624</v>
      </c>
      <c r="BE19" s="105">
        <v>32164671733.193928</v>
      </c>
      <c r="BF19" s="105">
        <v>32261512762.939358</v>
      </c>
      <c r="BG19" s="105">
        <v>32328625946.999489</v>
      </c>
      <c r="BH19" s="105">
        <v>32370952289.868469</v>
      </c>
      <c r="BI19" s="105">
        <v>32413334048.618824</v>
      </c>
      <c r="BJ19" s="105">
        <v>32455771295.803967</v>
      </c>
      <c r="BK19" s="105">
        <v>32498264104.072273</v>
      </c>
      <c r="BL19" s="105">
        <v>32540812546.167236</v>
      </c>
      <c r="BM19" s="105">
        <v>32583416694.927597</v>
      </c>
      <c r="BN19" s="161">
        <v>32626076623.287479</v>
      </c>
      <c r="BO19" s="161">
        <v>32668792404.276459</v>
      </c>
      <c r="BP19" s="161">
        <v>32711564111.019768</v>
      </c>
    </row>
    <row r="20" spans="3:68">
      <c r="C20" s="51" t="str">
        <v>Llamadas entrantes internacionales</v>
      </c>
      <c r="G20" s="51" t="str">
        <v>minutos</v>
      </c>
      <c r="I20" s="108"/>
      <c r="O20" s="301">
        <v>2113381662.4581823</v>
      </c>
      <c r="P20" s="301">
        <v>2005463225.3216619</v>
      </c>
      <c r="Q20" s="301">
        <v>1795147769.52</v>
      </c>
      <c r="R20" s="301">
        <v>1707395039.7484486</v>
      </c>
      <c r="S20" s="313">
        <v>1869440953.035933</v>
      </c>
      <c r="T20" s="105">
        <v>2299989150.9096928</v>
      </c>
      <c r="U20" s="105">
        <v>2855229173.1046925</v>
      </c>
      <c r="V20" s="105">
        <v>3141840650.2707076</v>
      </c>
      <c r="W20" s="105">
        <v>3618103713.4203215</v>
      </c>
      <c r="X20" s="105">
        <v>4130204546.7044296</v>
      </c>
      <c r="Y20" s="105">
        <v>4378016819.5066957</v>
      </c>
      <c r="Z20" s="105">
        <v>4553137492.2869635</v>
      </c>
      <c r="AA20" s="105">
        <v>4689731617.0555725</v>
      </c>
      <c r="AB20" s="105">
        <v>4806974907.4819613</v>
      </c>
      <c r="AC20" s="105">
        <v>4903114405.6316004</v>
      </c>
      <c r="AD20" s="105">
        <v>4976661121.716074</v>
      </c>
      <c r="AE20" s="105">
        <v>5026427732.9332352</v>
      </c>
      <c r="AF20" s="105">
        <v>5076692010.2625666</v>
      </c>
      <c r="AG20" s="105">
        <v>5127458930.3651934</v>
      </c>
      <c r="AH20" s="105">
        <v>5178733519.6688452</v>
      </c>
      <c r="AI20" s="105">
        <v>5224961113.803751</v>
      </c>
      <c r="AJ20" s="105">
        <v>5294492290.2091465</v>
      </c>
      <c r="AK20" s="105">
        <v>5361469508.7845507</v>
      </c>
      <c r="AL20" s="105">
        <v>5426383514.3538551</v>
      </c>
      <c r="AM20" s="105">
        <v>5490196788.5887861</v>
      </c>
      <c r="AN20" s="105">
        <v>5553258075.5509462</v>
      </c>
      <c r="AO20" s="105">
        <v>5614460043.4133339</v>
      </c>
      <c r="AP20" s="105">
        <v>5673123274.2538795</v>
      </c>
      <c r="AQ20" s="105">
        <v>5729531949.9384842</v>
      </c>
      <c r="AR20" s="105">
        <v>5783906627.9122505</v>
      </c>
      <c r="AS20" s="105">
        <v>5836134775.1860199</v>
      </c>
      <c r="AT20" s="105">
        <v>5885963949.9677544</v>
      </c>
      <c r="AU20" s="105">
        <v>5933353286.9123554</v>
      </c>
      <c r="AV20" s="105">
        <v>5978466247.4002323</v>
      </c>
      <c r="AW20" s="105">
        <v>6021419223.7249832</v>
      </c>
      <c r="AX20" s="105">
        <v>6062067546.0726538</v>
      </c>
      <c r="AY20" s="105">
        <v>6100165914.1678324</v>
      </c>
      <c r="AZ20" s="105">
        <v>6135653372.6413918</v>
      </c>
      <c r="BA20" s="105">
        <v>6168656845.7205305</v>
      </c>
      <c r="BB20" s="105">
        <v>6199288325.3704214</v>
      </c>
      <c r="BC20" s="105">
        <v>6227456342.4691057</v>
      </c>
      <c r="BD20" s="105">
        <v>6252980339.2782049</v>
      </c>
      <c r="BE20" s="105">
        <v>6275826231.2865772</v>
      </c>
      <c r="BF20" s="105">
        <v>6296119572.1273232</v>
      </c>
      <c r="BG20" s="105">
        <v>6310120840.0750189</v>
      </c>
      <c r="BH20" s="105">
        <v>6319068141.2969732</v>
      </c>
      <c r="BI20" s="105">
        <v>6328028129.1538105</v>
      </c>
      <c r="BJ20" s="105">
        <v>6337000821.6342716</v>
      </c>
      <c r="BK20" s="105">
        <v>6345986236.7526073</v>
      </c>
      <c r="BL20" s="105">
        <v>6354984392.5486116</v>
      </c>
      <c r="BM20" s="105">
        <v>6363995307.087656</v>
      </c>
      <c r="BN20" s="161">
        <v>6373018998.4607258</v>
      </c>
      <c r="BO20" s="161">
        <v>6382055484.7844639</v>
      </c>
      <c r="BP20" s="161">
        <v>6391104784.2011967</v>
      </c>
    </row>
    <row r="21" spans="3:68">
      <c r="C21" s="51" t="str">
        <v>Roaming en originación</v>
      </c>
      <c r="G21" s="51" t="str">
        <v>minutos</v>
      </c>
      <c r="I21" s="108"/>
      <c r="O21" s="301">
        <v>162237174.89173034</v>
      </c>
      <c r="P21" s="301">
        <v>304956838.33322525</v>
      </c>
      <c r="Q21" s="301">
        <v>448602690.76776087</v>
      </c>
      <c r="R21" s="301">
        <v>564862881.85993099</v>
      </c>
      <c r="S21" s="313">
        <v>602881558.4256165</v>
      </c>
      <c r="T21" s="105">
        <v>689462320.06135428</v>
      </c>
      <c r="U21" s="105">
        <v>810478093.00341368</v>
      </c>
      <c r="V21" s="105">
        <v>852624615.07703722</v>
      </c>
      <c r="W21" s="105">
        <v>864165664.22391403</v>
      </c>
      <c r="X21" s="105">
        <v>853217575.11693764</v>
      </c>
      <c r="Y21" s="105">
        <v>911950308.32831013</v>
      </c>
      <c r="Z21" s="105">
        <v>964987622.29861724</v>
      </c>
      <c r="AA21" s="105">
        <v>1012880953.6093125</v>
      </c>
      <c r="AB21" s="105">
        <v>1060161366.8895615</v>
      </c>
      <c r="AC21" s="105">
        <v>1106863595.2515726</v>
      </c>
      <c r="AD21" s="105">
        <v>1153057859.9594171</v>
      </c>
      <c r="AE21" s="105">
        <v>1192876366.0774395</v>
      </c>
      <c r="AF21" s="105">
        <v>1231865328.547893</v>
      </c>
      <c r="AG21" s="105">
        <v>1270052506.3758771</v>
      </c>
      <c r="AH21" s="105">
        <v>1307466841.0919573</v>
      </c>
      <c r="AI21" s="105">
        <v>1327779683.1934009</v>
      </c>
      <c r="AJ21" s="105">
        <v>1337769261.6491106</v>
      </c>
      <c r="AK21" s="105">
        <v>1347509710.5947692</v>
      </c>
      <c r="AL21" s="105">
        <v>1356992378.5873497</v>
      </c>
      <c r="AM21" s="105">
        <v>1366210612.892025</v>
      </c>
      <c r="AN21" s="105">
        <v>1375180554.2972779</v>
      </c>
      <c r="AO21" s="105">
        <v>1383919796.8285825</v>
      </c>
      <c r="AP21" s="105">
        <v>1392424164.9734235</v>
      </c>
      <c r="AQ21" s="105">
        <v>1400685535.78878</v>
      </c>
      <c r="AR21" s="105">
        <v>1408701473.5333288</v>
      </c>
      <c r="AS21" s="105">
        <v>1416470986.2412846</v>
      </c>
      <c r="AT21" s="105">
        <v>1423993205.9952505</v>
      </c>
      <c r="AU21" s="105">
        <v>1431266549.8233104</v>
      </c>
      <c r="AV21" s="105">
        <v>1438289757.8323538</v>
      </c>
      <c r="AW21" s="105">
        <v>1445063229.404319</v>
      </c>
      <c r="AX21" s="105">
        <v>1451588628.7358527</v>
      </c>
      <c r="AY21" s="105">
        <v>1457867133.0918922</v>
      </c>
      <c r="AZ21" s="105">
        <v>1463899180.4398129</v>
      </c>
      <c r="BA21" s="105">
        <v>1469685546.450042</v>
      </c>
      <c r="BB21" s="105">
        <v>1475228295.6562927</v>
      </c>
      <c r="BC21" s="105">
        <v>1480530762.4462495</v>
      </c>
      <c r="BD21" s="105">
        <v>1485596286.2051644</v>
      </c>
      <c r="BE21" s="105">
        <v>1490427697.4102294</v>
      </c>
      <c r="BF21" s="105">
        <v>1494915060.2589958</v>
      </c>
      <c r="BG21" s="105">
        <v>1498024911.6268055</v>
      </c>
      <c r="BH21" s="105">
        <v>1499986204.8825023</v>
      </c>
      <c r="BI21" s="105">
        <v>1501950065.9668143</v>
      </c>
      <c r="BJ21" s="105">
        <v>1503916498.2416787</v>
      </c>
      <c r="BK21" s="105">
        <v>1505885505.0734341</v>
      </c>
      <c r="BL21" s="105">
        <v>1507857089.8328254</v>
      </c>
      <c r="BM21" s="105">
        <v>1509831255.8950114</v>
      </c>
      <c r="BN21" s="161">
        <v>1511808006.639571</v>
      </c>
      <c r="BO21" s="161">
        <v>1513787345.450506</v>
      </c>
      <c r="BP21" s="161">
        <v>1515769275.7162497</v>
      </c>
    </row>
    <row r="22" spans="3:68">
      <c r="C22" s="51" t="str">
        <v>Roaming en terminación</v>
      </c>
      <c r="G22" s="51" t="str">
        <v>minutos</v>
      </c>
      <c r="I22" s="108"/>
      <c r="O22" s="301">
        <v>108158116.59448691</v>
      </c>
      <c r="P22" s="301">
        <v>203304558.88881686</v>
      </c>
      <c r="Q22" s="301">
        <v>299068460.51184058</v>
      </c>
      <c r="R22" s="301">
        <v>376575254.57328737</v>
      </c>
      <c r="S22" s="313">
        <v>401921038.95041108</v>
      </c>
      <c r="T22" s="105">
        <v>459641546.70756954</v>
      </c>
      <c r="U22" s="105">
        <v>540318728.66894245</v>
      </c>
      <c r="V22" s="105">
        <v>568416410.0513581</v>
      </c>
      <c r="W22" s="105">
        <v>576110442.81594265</v>
      </c>
      <c r="X22" s="105">
        <v>568811716.74462509</v>
      </c>
      <c r="Y22" s="105">
        <v>607966872.21887338</v>
      </c>
      <c r="Z22" s="105">
        <v>643325081.53241146</v>
      </c>
      <c r="AA22" s="105">
        <v>675253969.07287502</v>
      </c>
      <c r="AB22" s="105">
        <v>706774244.59304106</v>
      </c>
      <c r="AC22" s="105">
        <v>737909063.50104856</v>
      </c>
      <c r="AD22" s="105">
        <v>768705239.97294474</v>
      </c>
      <c r="AE22" s="105">
        <v>795250910.71829319</v>
      </c>
      <c r="AF22" s="105">
        <v>821243552.36526215</v>
      </c>
      <c r="AG22" s="105">
        <v>846701670.91725159</v>
      </c>
      <c r="AH22" s="105">
        <v>871644560.72797167</v>
      </c>
      <c r="AI22" s="105">
        <v>885186455.4622674</v>
      </c>
      <c r="AJ22" s="105">
        <v>891846174.43274045</v>
      </c>
      <c r="AK22" s="105">
        <v>898339807.06317961</v>
      </c>
      <c r="AL22" s="105">
        <v>904661585.72489989</v>
      </c>
      <c r="AM22" s="105">
        <v>910807075.26135015</v>
      </c>
      <c r="AN22" s="105">
        <v>916787036.19818544</v>
      </c>
      <c r="AO22" s="105">
        <v>922613197.8857218</v>
      </c>
      <c r="AP22" s="105">
        <v>928282776.64894915</v>
      </c>
      <c r="AQ22" s="105">
        <v>933790357.19252002</v>
      </c>
      <c r="AR22" s="105">
        <v>939134315.68888593</v>
      </c>
      <c r="AS22" s="105">
        <v>944313990.82752311</v>
      </c>
      <c r="AT22" s="105">
        <v>949328803.99683368</v>
      </c>
      <c r="AU22" s="105">
        <v>954177699.88220692</v>
      </c>
      <c r="AV22" s="105">
        <v>958859838.55490267</v>
      </c>
      <c r="AW22" s="105">
        <v>963375486.26954615</v>
      </c>
      <c r="AX22" s="105">
        <v>967725752.49056864</v>
      </c>
      <c r="AY22" s="105">
        <v>971911422.06126165</v>
      </c>
      <c r="AZ22" s="105">
        <v>975932786.95987535</v>
      </c>
      <c r="BA22" s="105">
        <v>979790364.30002809</v>
      </c>
      <c r="BB22" s="105">
        <v>983485530.43752849</v>
      </c>
      <c r="BC22" s="105">
        <v>987020508.29749966</v>
      </c>
      <c r="BD22" s="105">
        <v>990397524.13677645</v>
      </c>
      <c r="BE22" s="105">
        <v>993618464.940153</v>
      </c>
      <c r="BF22" s="105">
        <v>996610040.17266393</v>
      </c>
      <c r="BG22" s="105">
        <v>998683274.4178704</v>
      </c>
      <c r="BH22" s="105">
        <v>999990803.25500166</v>
      </c>
      <c r="BI22" s="105">
        <v>1001300043.9778763</v>
      </c>
      <c r="BJ22" s="105">
        <v>1002610998.827786</v>
      </c>
      <c r="BK22" s="105">
        <v>1003923670.0489562</v>
      </c>
      <c r="BL22" s="105">
        <v>1005238059.8885504</v>
      </c>
      <c r="BM22" s="105">
        <v>1006554170.5966744</v>
      </c>
      <c r="BN22" s="161">
        <v>1007872004.4263808</v>
      </c>
      <c r="BO22" s="161">
        <v>1009191563.6336707</v>
      </c>
      <c r="BP22" s="161">
        <v>1010512850.4774998</v>
      </c>
    </row>
    <row r="23" spans="3:68">
      <c r="C23" s="51" t="str">
        <v>SMS on-net</v>
      </c>
      <c r="G23" s="51" t="str">
        <v>mensajes</v>
      </c>
      <c r="I23" s="108"/>
      <c r="O23" s="301">
        <v>14446976726</v>
      </c>
      <c r="P23" s="301">
        <v>16644970096</v>
      </c>
      <c r="Q23" s="301">
        <v>26544444990.609043</v>
      </c>
      <c r="R23" s="301">
        <v>38311794750</v>
      </c>
      <c r="S23" s="313">
        <v>47971242666.666664</v>
      </c>
      <c r="T23" s="105">
        <v>61144964027.027023</v>
      </c>
      <c r="U23" s="105">
        <v>67150282831.271271</v>
      </c>
      <c r="V23" s="105">
        <v>51941009705.540565</v>
      </c>
      <c r="W23" s="105">
        <v>34678853939.235321</v>
      </c>
      <c r="X23" s="105">
        <v>23286538018.375259</v>
      </c>
      <c r="Y23" s="105">
        <v>15460927675.351295</v>
      </c>
      <c r="Z23" s="105">
        <v>11282831818.656313</v>
      </c>
      <c r="AA23" s="105">
        <v>8794166140.6644421</v>
      </c>
      <c r="AB23" s="105">
        <v>7290827933.1958294</v>
      </c>
      <c r="AC23" s="105">
        <v>6406141546.0455246</v>
      </c>
      <c r="AD23" s="105">
        <v>5946681283.4906788</v>
      </c>
      <c r="AE23" s="105">
        <v>5815359130.5070734</v>
      </c>
      <c r="AF23" s="105">
        <v>5796288722.6473932</v>
      </c>
      <c r="AG23" s="105">
        <v>5767852246.9980345</v>
      </c>
      <c r="AH23" s="105">
        <v>5908225632.9801674</v>
      </c>
      <c r="AI23" s="105">
        <v>6000015994.7779455</v>
      </c>
      <c r="AJ23" s="105">
        <v>6045157241.6836004</v>
      </c>
      <c r="AK23" s="105">
        <v>6089172713.6854858</v>
      </c>
      <c r="AL23" s="105">
        <v>6132023316.3485813</v>
      </c>
      <c r="AM23" s="105">
        <v>6173678987.06847</v>
      </c>
      <c r="AN23" s="105">
        <v>6214212663.3891506</v>
      </c>
      <c r="AO23" s="105">
        <v>6253703849.7913713</v>
      </c>
      <c r="AP23" s="105">
        <v>6292133677.8271523</v>
      </c>
      <c r="AQ23" s="105">
        <v>6329465441.2652817</v>
      </c>
      <c r="AR23" s="105">
        <v>6365688133.3950214</v>
      </c>
      <c r="AS23" s="105">
        <v>6400797271.6876373</v>
      </c>
      <c r="AT23" s="105">
        <v>6434788934.1684799</v>
      </c>
      <c r="AU23" s="105">
        <v>6467655967.6502113</v>
      </c>
      <c r="AV23" s="105">
        <v>6499392678.8849897</v>
      </c>
      <c r="AW23" s="105">
        <v>6530000872.6134996</v>
      </c>
      <c r="AX23" s="105">
        <v>6559488069.0641584</v>
      </c>
      <c r="AY23" s="105">
        <v>6587859588.1018028</v>
      </c>
      <c r="AZ23" s="105">
        <v>6615117408.8283072</v>
      </c>
      <c r="BA23" s="105">
        <v>6641265036.3695841</v>
      </c>
      <c r="BB23" s="105">
        <v>6666311800.0107937</v>
      </c>
      <c r="BC23" s="105">
        <v>6690272767.296423</v>
      </c>
      <c r="BD23" s="105">
        <v>6713163028.3541307</v>
      </c>
      <c r="BE23" s="105">
        <v>6734995373.6405258</v>
      </c>
      <c r="BF23" s="105">
        <v>6755273021.5122099</v>
      </c>
      <c r="BG23" s="105">
        <v>6769325923.6498327</v>
      </c>
      <c r="BH23" s="105">
        <v>6778188682.3240185</v>
      </c>
      <c r="BI23" s="105">
        <v>6787063044.5894928</v>
      </c>
      <c r="BJ23" s="105">
        <v>6795949025.6382895</v>
      </c>
      <c r="BK23" s="105">
        <v>6804846640.682333</v>
      </c>
      <c r="BL23" s="105">
        <v>6813755904.9534655</v>
      </c>
      <c r="BM23" s="105">
        <v>6822676833.7034636</v>
      </c>
      <c r="BN23" s="161">
        <v>6831609442.2040854</v>
      </c>
      <c r="BO23" s="161">
        <v>6840553745.7470741</v>
      </c>
      <c r="BP23" s="161">
        <v>6849509759.6441965</v>
      </c>
    </row>
    <row r="24" spans="3:68">
      <c r="C24" s="51" t="str">
        <v>SMS salientes a otras redes</v>
      </c>
      <c r="G24" s="51" t="str">
        <v>mensajes</v>
      </c>
      <c r="I24" s="108"/>
      <c r="O24" s="301">
        <v>7223488363.000001</v>
      </c>
      <c r="P24" s="301">
        <v>8322485048.000001</v>
      </c>
      <c r="Q24" s="301">
        <v>13272222495.304523</v>
      </c>
      <c r="R24" s="301">
        <v>12770598250</v>
      </c>
      <c r="S24" s="313">
        <v>14991013333.333336</v>
      </c>
      <c r="T24" s="105">
        <v>22646282972.972973</v>
      </c>
      <c r="U24" s="105">
        <v>29246939168.728725</v>
      </c>
      <c r="V24" s="105">
        <v>25738692564.459435</v>
      </c>
      <c r="W24" s="105">
        <v>19065454502.271778</v>
      </c>
      <c r="X24" s="105">
        <v>13919675591.224737</v>
      </c>
      <c r="Y24" s="105">
        <v>9881023028.0564194</v>
      </c>
      <c r="Z24" s="105">
        <v>7210817058.5111799</v>
      </c>
      <c r="AA24" s="105">
        <v>5620319813.4736118</v>
      </c>
      <c r="AB24" s="105">
        <v>4659541795.5648708</v>
      </c>
      <c r="AC24" s="105">
        <v>4094141921.2755313</v>
      </c>
      <c r="AD24" s="105">
        <v>3800502527.1776524</v>
      </c>
      <c r="AE24" s="105">
        <v>3716575013.578733</v>
      </c>
      <c r="AF24" s="105">
        <v>3704387184.8033395</v>
      </c>
      <c r="AG24" s="105">
        <v>3686213535.9364581</v>
      </c>
      <c r="AH24" s="105">
        <v>3775925659.849113</v>
      </c>
      <c r="AI24" s="105">
        <v>3834588548.501224</v>
      </c>
      <c r="AJ24" s="105">
        <v>3863438156.3356276</v>
      </c>
      <c r="AK24" s="105">
        <v>3891568285.4956498</v>
      </c>
      <c r="AL24" s="105">
        <v>3918953950.869091</v>
      </c>
      <c r="AM24" s="105">
        <v>3945575939.5540619</v>
      </c>
      <c r="AN24" s="105">
        <v>3971480865.6714611</v>
      </c>
      <c r="AO24" s="105">
        <v>3996719540.2477427</v>
      </c>
      <c r="AP24" s="105">
        <v>4021279904.5259595</v>
      </c>
      <c r="AQ24" s="105">
        <v>4045138499.6863389</v>
      </c>
      <c r="AR24" s="105">
        <v>4068288291.379807</v>
      </c>
      <c r="AS24" s="105">
        <v>4090726414.8384418</v>
      </c>
      <c r="AT24" s="105">
        <v>4112450363.5424118</v>
      </c>
      <c r="AU24" s="105">
        <v>4133455565.9155297</v>
      </c>
      <c r="AV24" s="105">
        <v>4153738383.423665</v>
      </c>
      <c r="AW24" s="105">
        <v>4173299969.4700689</v>
      </c>
      <c r="AX24" s="105">
        <v>4192145130.2055593</v>
      </c>
      <c r="AY24" s="105">
        <v>4210277265.5365353</v>
      </c>
      <c r="AZ24" s="105">
        <v>4227697640.2998567</v>
      </c>
      <c r="BA24" s="105">
        <v>4244408494.6088319</v>
      </c>
      <c r="BB24" s="105">
        <v>4260415790.775907</v>
      </c>
      <c r="BC24" s="105">
        <v>4275729158.4143353</v>
      </c>
      <c r="BD24" s="105">
        <v>4290358241.5701947</v>
      </c>
      <c r="BE24" s="105">
        <v>4304311214.5781002</v>
      </c>
      <c r="BF24" s="105">
        <v>4317270586.0842714</v>
      </c>
      <c r="BG24" s="105">
        <v>4326251745.0773535</v>
      </c>
      <c r="BH24" s="105">
        <v>4331915902.1312256</v>
      </c>
      <c r="BI24" s="105">
        <v>4337587474.998373</v>
      </c>
      <c r="BJ24" s="105">
        <v>4343266473.3879728</v>
      </c>
      <c r="BK24" s="105">
        <v>4348952907.0219097</v>
      </c>
      <c r="BL24" s="105">
        <v>4354646785.6347971</v>
      </c>
      <c r="BM24" s="105">
        <v>4360348118.9739943</v>
      </c>
      <c r="BN24" s="161">
        <v>4366056916.7996225</v>
      </c>
      <c r="BO24" s="161">
        <v>4371773188.8845825</v>
      </c>
      <c r="BP24" s="161">
        <v>4377496945.0145693</v>
      </c>
    </row>
    <row r="25" spans="3:68">
      <c r="C25" s="51" t="str">
        <v>SMS entrantes de otras redes</v>
      </c>
      <c r="G25" s="51" t="str">
        <v>mensajes</v>
      </c>
      <c r="I25" s="108"/>
      <c r="O25" s="301">
        <v>7223488363.000001</v>
      </c>
      <c r="P25" s="301">
        <v>8322485048.000001</v>
      </c>
      <c r="Q25" s="301">
        <v>13272222495.304523</v>
      </c>
      <c r="R25" s="301">
        <v>12770598250</v>
      </c>
      <c r="S25" s="313">
        <v>14991013333.333336</v>
      </c>
      <c r="T25" s="105">
        <v>22646282972.972973</v>
      </c>
      <c r="U25" s="105">
        <v>29246939168.728725</v>
      </c>
      <c r="V25" s="105">
        <v>25738692564.459435</v>
      </c>
      <c r="W25" s="105">
        <v>19065454502.271778</v>
      </c>
      <c r="X25" s="105">
        <v>13919675591.224737</v>
      </c>
      <c r="Y25" s="105">
        <v>9881023028.0564194</v>
      </c>
      <c r="Z25" s="105">
        <v>7210817058.5111799</v>
      </c>
      <c r="AA25" s="105">
        <v>5620319813.4736118</v>
      </c>
      <c r="AB25" s="105">
        <v>4659541795.5648708</v>
      </c>
      <c r="AC25" s="105">
        <v>4094141921.2755313</v>
      </c>
      <c r="AD25" s="105">
        <v>3800502527.1776524</v>
      </c>
      <c r="AE25" s="105">
        <v>3716575013.578733</v>
      </c>
      <c r="AF25" s="105">
        <v>3704387184.8033395</v>
      </c>
      <c r="AG25" s="105">
        <v>3686213535.9364581</v>
      </c>
      <c r="AH25" s="105">
        <v>3775925659.849113</v>
      </c>
      <c r="AI25" s="105">
        <v>3834588548.501224</v>
      </c>
      <c r="AJ25" s="105">
        <v>3863438156.3356276</v>
      </c>
      <c r="AK25" s="105">
        <v>3891568285.4956498</v>
      </c>
      <c r="AL25" s="105">
        <v>3918953950.869091</v>
      </c>
      <c r="AM25" s="105">
        <v>3945575939.5540619</v>
      </c>
      <c r="AN25" s="105">
        <v>3971480865.6714611</v>
      </c>
      <c r="AO25" s="105">
        <v>3996719540.2477427</v>
      </c>
      <c r="AP25" s="105">
        <v>4021279904.5259595</v>
      </c>
      <c r="AQ25" s="105">
        <v>4045138499.6863389</v>
      </c>
      <c r="AR25" s="105">
        <v>4068288291.379807</v>
      </c>
      <c r="AS25" s="105">
        <v>4090726414.8384418</v>
      </c>
      <c r="AT25" s="105">
        <v>4112450363.5424118</v>
      </c>
      <c r="AU25" s="105">
        <v>4133455565.9155297</v>
      </c>
      <c r="AV25" s="105">
        <v>4153738383.423665</v>
      </c>
      <c r="AW25" s="105">
        <v>4173299969.4700689</v>
      </c>
      <c r="AX25" s="105">
        <v>4192145130.2055593</v>
      </c>
      <c r="AY25" s="105">
        <v>4210277265.5365353</v>
      </c>
      <c r="AZ25" s="105">
        <v>4227697640.2998567</v>
      </c>
      <c r="BA25" s="105">
        <v>4244408494.6088319</v>
      </c>
      <c r="BB25" s="105">
        <v>4260415790.775907</v>
      </c>
      <c r="BC25" s="105">
        <v>4275729158.4143353</v>
      </c>
      <c r="BD25" s="105">
        <v>4290358241.5701947</v>
      </c>
      <c r="BE25" s="105">
        <v>4304311214.5781002</v>
      </c>
      <c r="BF25" s="105">
        <v>4317270586.0842714</v>
      </c>
      <c r="BG25" s="105">
        <v>4326251745.0773535</v>
      </c>
      <c r="BH25" s="105">
        <v>4331915902.1312256</v>
      </c>
      <c r="BI25" s="105">
        <v>4337587474.998373</v>
      </c>
      <c r="BJ25" s="105">
        <v>4343266473.3879728</v>
      </c>
      <c r="BK25" s="105">
        <v>4348952907.0219097</v>
      </c>
      <c r="BL25" s="105">
        <v>4354646785.6347971</v>
      </c>
      <c r="BM25" s="105">
        <v>4360348118.9739943</v>
      </c>
      <c r="BN25" s="161">
        <v>4366056916.7996225</v>
      </c>
      <c r="BO25" s="161">
        <v>4371773188.8845825</v>
      </c>
      <c r="BP25" s="161">
        <v>4377496945.0145693</v>
      </c>
    </row>
    <row r="26" spans="3:68">
      <c r="C26" s="51" t="str">
        <v>Recuperación de correo de voz</v>
      </c>
      <c r="G26" s="51" t="str">
        <v>minutos</v>
      </c>
      <c r="I26" s="108"/>
      <c r="O26" s="301">
        <v>959828002.35651064</v>
      </c>
      <c r="P26" s="301">
        <v>1476206074.9416096</v>
      </c>
      <c r="Q26" s="301">
        <v>2103312577.5716004</v>
      </c>
      <c r="R26" s="301">
        <v>2546577550.1505466</v>
      </c>
      <c r="S26" s="313">
        <v>2833977139.828958</v>
      </c>
      <c r="T26" s="105">
        <v>3170606444.8943543</v>
      </c>
      <c r="U26" s="105">
        <v>3642604635.2037678</v>
      </c>
      <c r="V26" s="105">
        <v>3866570166.5450325</v>
      </c>
      <c r="W26" s="105">
        <v>3913936271.3553615</v>
      </c>
      <c r="X26" s="105">
        <v>4181187695.2421083</v>
      </c>
      <c r="Y26" s="105">
        <v>4434564053.574729</v>
      </c>
      <c r="Z26" s="105">
        <v>4656573086.1992025</v>
      </c>
      <c r="AA26" s="105">
        <v>4851344378.2333755</v>
      </c>
      <c r="AB26" s="105">
        <v>5043055029.9597034</v>
      </c>
      <c r="AC26" s="105">
        <v>5228962328.2436867</v>
      </c>
      <c r="AD26" s="105">
        <v>5413134209.3111229</v>
      </c>
      <c r="AE26" s="105">
        <v>5567322332.9650106</v>
      </c>
      <c r="AF26" s="105">
        <v>5720103073.5752811</v>
      </c>
      <c r="AG26" s="105">
        <v>5867967323.1389313</v>
      </c>
      <c r="AH26" s="105">
        <v>6011113035.1154985</v>
      </c>
      <c r="AI26" s="105">
        <v>6100801138.9198494</v>
      </c>
      <c r="AJ26" s="105">
        <v>6149969181.7766724</v>
      </c>
      <c r="AK26" s="105">
        <v>6197807250.7487974</v>
      </c>
      <c r="AL26" s="105">
        <v>6244334538.3955936</v>
      </c>
      <c r="AM26" s="105">
        <v>6289627578.1071997</v>
      </c>
      <c r="AN26" s="105">
        <v>6333791178.8021812</v>
      </c>
      <c r="AO26" s="105">
        <v>6376782052.2452507</v>
      </c>
      <c r="AP26" s="105">
        <v>6418512847.623476</v>
      </c>
      <c r="AQ26" s="105">
        <v>6458981519.0956898</v>
      </c>
      <c r="AR26" s="105">
        <v>6498202526.98384</v>
      </c>
      <c r="AS26" s="105">
        <v>6536161268.8445587</v>
      </c>
      <c r="AT26" s="105">
        <v>6572829174.9564171</v>
      </c>
      <c r="AU26" s="105">
        <v>6608196743.8616142</v>
      </c>
      <c r="AV26" s="105">
        <v>6642276821.8217077</v>
      </c>
      <c r="AW26" s="105">
        <v>6675084074.071538</v>
      </c>
      <c r="AX26" s="105">
        <v>6706611429.7227669</v>
      </c>
      <c r="AY26" s="105">
        <v>6736839479.0172882</v>
      </c>
      <c r="AZ26" s="105">
        <v>6765764665.9782934</v>
      </c>
      <c r="BA26" s="105">
        <v>6793403987.792387</v>
      </c>
      <c r="BB26" s="105">
        <v>6819778138.1724586</v>
      </c>
      <c r="BC26" s="105">
        <v>6844892209.9482851</v>
      </c>
      <c r="BD26" s="105">
        <v>6868742160.3803673</v>
      </c>
      <c r="BE26" s="105">
        <v>6891336691.4213762</v>
      </c>
      <c r="BF26" s="105">
        <v>6912227723.0798035</v>
      </c>
      <c r="BG26" s="105">
        <v>6926699321.1864738</v>
      </c>
      <c r="BH26" s="105">
        <v>6935838079.4404268</v>
      </c>
      <c r="BI26" s="105">
        <v>6944988894.9987354</v>
      </c>
      <c r="BJ26" s="105">
        <v>6954151783.7693176</v>
      </c>
      <c r="BK26" s="105">
        <v>6963326761.6810703</v>
      </c>
      <c r="BL26" s="105">
        <v>6972513844.6839085</v>
      </c>
      <c r="BM26" s="105">
        <v>6981713048.7487841</v>
      </c>
      <c r="BN26" s="161">
        <v>6990924389.867734</v>
      </c>
      <c r="BO26" s="161">
        <v>7000147884.0538855</v>
      </c>
      <c r="BP26" s="161">
        <v>7009383547.3414917</v>
      </c>
    </row>
    <row r="27" spans="3:68">
      <c r="C27" s="51" t="str">
        <v>Depósito de correo de voz</v>
      </c>
      <c r="G27" s="51" t="str">
        <v>minutos</v>
      </c>
      <c r="I27" s="108"/>
      <c r="O27" s="301">
        <v>1151793602.8278127</v>
      </c>
      <c r="P27" s="301">
        <v>1771447289.9299314</v>
      </c>
      <c r="Q27" s="301">
        <v>2523975093.0859203</v>
      </c>
      <c r="R27" s="301">
        <v>3055893060.180656</v>
      </c>
      <c r="S27" s="313">
        <v>3400772567.7947493</v>
      </c>
      <c r="T27" s="105">
        <v>3804727733.8732247</v>
      </c>
      <c r="U27" s="105">
        <v>4371125562.2445211</v>
      </c>
      <c r="V27" s="105">
        <v>4639884199.8540392</v>
      </c>
      <c r="W27" s="105">
        <v>4696723525.6264334</v>
      </c>
      <c r="X27" s="105">
        <v>5017425234.2905293</v>
      </c>
      <c r="Y27" s="105">
        <v>5321476864.2896738</v>
      </c>
      <c r="Z27" s="105">
        <v>5587887703.4390421</v>
      </c>
      <c r="AA27" s="105">
        <v>5821613253.8800507</v>
      </c>
      <c r="AB27" s="105">
        <v>6051666035.951643</v>
      </c>
      <c r="AC27" s="105">
        <v>6274754793.8924236</v>
      </c>
      <c r="AD27" s="105">
        <v>6495761051.1733475</v>
      </c>
      <c r="AE27" s="105">
        <v>6680786799.558012</v>
      </c>
      <c r="AF27" s="105">
        <v>6864123688.2903366</v>
      </c>
      <c r="AG27" s="105">
        <v>7041560787.766716</v>
      </c>
      <c r="AH27" s="105">
        <v>7213335642.1385975</v>
      </c>
      <c r="AI27" s="105">
        <v>7320961366.7038193</v>
      </c>
      <c r="AJ27" s="105">
        <v>7379963018.1320066</v>
      </c>
      <c r="AK27" s="105">
        <v>7437368700.8985558</v>
      </c>
      <c r="AL27" s="105">
        <v>7493201446.0747118</v>
      </c>
      <c r="AM27" s="105">
        <v>7547553093.7286386</v>
      </c>
      <c r="AN27" s="105">
        <v>7600549414.5626173</v>
      </c>
      <c r="AO27" s="105">
        <v>7652138462.6943007</v>
      </c>
      <c r="AP27" s="105">
        <v>7702215417.1481705</v>
      </c>
      <c r="AQ27" s="105">
        <v>7750777822.9148273</v>
      </c>
      <c r="AR27" s="105">
        <v>7797843032.3806067</v>
      </c>
      <c r="AS27" s="105">
        <v>7843393522.6134691</v>
      </c>
      <c r="AT27" s="105">
        <v>7887395009.9476995</v>
      </c>
      <c r="AU27" s="105">
        <v>7929836092.6339359</v>
      </c>
      <c r="AV27" s="105">
        <v>7970732186.1860485</v>
      </c>
      <c r="AW27" s="105">
        <v>8010100888.8858452</v>
      </c>
      <c r="AX27" s="105">
        <v>8047933715.6673193</v>
      </c>
      <c r="AY27" s="105">
        <v>8084207374.8207455</v>
      </c>
      <c r="AZ27" s="105">
        <v>8118917599.1739511</v>
      </c>
      <c r="BA27" s="105">
        <v>8152084785.3508635</v>
      </c>
      <c r="BB27" s="105">
        <v>8183733765.8069496</v>
      </c>
      <c r="BC27" s="105">
        <v>8213870651.9379416</v>
      </c>
      <c r="BD27" s="105">
        <v>8242490592.45644</v>
      </c>
      <c r="BE27" s="105">
        <v>8269604029.7056513</v>
      </c>
      <c r="BF27" s="105">
        <v>8294673267.6957636</v>
      </c>
      <c r="BG27" s="105">
        <v>8312039185.4237671</v>
      </c>
      <c r="BH27" s="105">
        <v>8323005695.3285112</v>
      </c>
      <c r="BI27" s="105">
        <v>8333986673.9984818</v>
      </c>
      <c r="BJ27" s="105">
        <v>8344982140.523181</v>
      </c>
      <c r="BK27" s="105">
        <v>8355992114.0172834</v>
      </c>
      <c r="BL27" s="105">
        <v>8367016613.6206894</v>
      </c>
      <c r="BM27" s="105">
        <v>8378055658.4985399</v>
      </c>
      <c r="BN27" s="161">
        <v>8389109267.84128</v>
      </c>
      <c r="BO27" s="161">
        <v>8400177460.8646612</v>
      </c>
      <c r="BP27" s="161">
        <v>8411260256.8097897</v>
      </c>
    </row>
    <row r="28" spans="3:68">
      <c r="C28" s="51" t="str">
        <v xml:space="preserve">Datos GPRS </v>
      </c>
      <c r="G28" s="51" t="str">
        <v>megabytes</v>
      </c>
      <c r="I28" s="108"/>
      <c r="O28" s="301">
        <v>0</v>
      </c>
      <c r="P28" s="301">
        <v>650000</v>
      </c>
      <c r="Q28" s="301">
        <v>1125000.0000000009</v>
      </c>
      <c r="R28" s="301">
        <v>6637620.9046601346</v>
      </c>
      <c r="S28" s="313">
        <v>41033277.148442812</v>
      </c>
      <c r="T28" s="105">
        <v>100267745.77872051</v>
      </c>
      <c r="U28" s="105">
        <v>139588804.41759649</v>
      </c>
      <c r="V28" s="105">
        <v>270162155.89268029</v>
      </c>
      <c r="W28" s="105">
        <v>553545874.69007146</v>
      </c>
      <c r="X28" s="105">
        <v>1116370701.2230585</v>
      </c>
      <c r="Y28" s="105">
        <v>1197372407.8309016</v>
      </c>
      <c r="Z28" s="105">
        <v>1096405169.9078352</v>
      </c>
      <c r="AA28" s="105">
        <v>839309944.11635685</v>
      </c>
      <c r="AB28" s="105">
        <v>550560201.00392461</v>
      </c>
      <c r="AC28" s="105">
        <v>316181547.09535086</v>
      </c>
      <c r="AD28" s="105">
        <v>177498035.86287189</v>
      </c>
      <c r="AE28" s="105">
        <v>96512446.926090062</v>
      </c>
      <c r="AF28" s="105">
        <v>50812170.730850153</v>
      </c>
      <c r="AG28" s="105">
        <v>26414117.19812144</v>
      </c>
      <c r="AH28" s="105">
        <v>13628998.433618318</v>
      </c>
      <c r="AI28" s="105">
        <v>13854193.370453155</v>
      </c>
      <c r="AJ28" s="105">
        <v>13958425.686526747</v>
      </c>
      <c r="AK28" s="105">
        <v>14060058.558995187</v>
      </c>
      <c r="AL28" s="105">
        <v>14159001.717788711</v>
      </c>
      <c r="AM28" s="105">
        <v>14255185.747569885</v>
      </c>
      <c r="AN28" s="105">
        <v>14348779.06302952</v>
      </c>
      <c r="AO28" s="105">
        <v>14439965.242086565</v>
      </c>
      <c r="AP28" s="105">
        <v>14528700.71700269</v>
      </c>
      <c r="AQ28" s="105">
        <v>14614900.732132984</v>
      </c>
      <c r="AR28" s="105">
        <v>14698539.872695372</v>
      </c>
      <c r="AS28" s="105">
        <v>14779607.788414136</v>
      </c>
      <c r="AT28" s="105">
        <v>14858095.423347548</v>
      </c>
      <c r="AU28" s="105">
        <v>14933986.260599542</v>
      </c>
      <c r="AV28" s="105">
        <v>15007267.154312415</v>
      </c>
      <c r="AW28" s="105">
        <v>15077942.271679461</v>
      </c>
      <c r="AX28" s="105">
        <v>15146028.977104165</v>
      </c>
      <c r="AY28" s="105">
        <v>15211539.554293143</v>
      </c>
      <c r="AZ28" s="105">
        <v>15274478.573044231</v>
      </c>
      <c r="BA28" s="105">
        <v>15334854.126784541</v>
      </c>
      <c r="BB28" s="105">
        <v>15392687.757076753</v>
      </c>
      <c r="BC28" s="105">
        <v>15448014.255273947</v>
      </c>
      <c r="BD28" s="105">
        <v>15500868.464874329</v>
      </c>
      <c r="BE28" s="105">
        <v>15551279.919375693</v>
      </c>
      <c r="BF28" s="105">
        <v>15598101.537010841</v>
      </c>
      <c r="BG28" s="105">
        <v>15630550.054448148</v>
      </c>
      <c r="BH28" s="105">
        <v>15651014.395305693</v>
      </c>
      <c r="BI28" s="105">
        <v>15671505.529158058</v>
      </c>
      <c r="BJ28" s="105">
        <v>15692023.491084052</v>
      </c>
      <c r="BK28" s="105">
        <v>15712568.316208407</v>
      </c>
      <c r="BL28" s="105">
        <v>15733140.039701836</v>
      </c>
      <c r="BM28" s="105">
        <v>15753738.696781099</v>
      </c>
      <c r="BN28" s="161">
        <v>15774364.322709074</v>
      </c>
      <c r="BO28" s="161">
        <v>15795016.9527948</v>
      </c>
      <c r="BP28" s="161">
        <v>15815696.622393543</v>
      </c>
    </row>
    <row r="29" spans="3:68">
      <c r="C29" s="51" t="str">
        <v>Datos EDGE</v>
      </c>
      <c r="G29" s="51" t="str">
        <v>megabytes</v>
      </c>
      <c r="I29" s="108"/>
      <c r="O29" s="301">
        <v>0</v>
      </c>
      <c r="P29" s="301">
        <v>2100000</v>
      </c>
      <c r="Q29" s="301">
        <v>6750000</v>
      </c>
      <c r="R29" s="301">
        <v>43144535.880290836</v>
      </c>
      <c r="S29" s="313">
        <v>232521903.84117573</v>
      </c>
      <c r="T29" s="105">
        <v>401070983.11488169</v>
      </c>
      <c r="U29" s="105">
        <v>558355217.67038548</v>
      </c>
      <c r="V29" s="105">
        <v>1080648623.5707202</v>
      </c>
      <c r="W29" s="105">
        <v>1845152915.63357</v>
      </c>
      <c r="X29" s="105">
        <v>2790926753.0576458</v>
      </c>
      <c r="Y29" s="105">
        <v>2993431019.5772543</v>
      </c>
      <c r="Z29" s="105">
        <v>2741012924.7695885</v>
      </c>
      <c r="AA29" s="105">
        <v>2098274860.2908921</v>
      </c>
      <c r="AB29" s="105">
        <v>1376400502.5098114</v>
      </c>
      <c r="AC29" s="105">
        <v>790453867.73837709</v>
      </c>
      <c r="AD29" s="105">
        <v>443745089.65717971</v>
      </c>
      <c r="AE29" s="105">
        <v>241281117.31522515</v>
      </c>
      <c r="AF29" s="105">
        <v>127030426.82712539</v>
      </c>
      <c r="AG29" s="105">
        <v>66035292.995303601</v>
      </c>
      <c r="AH29" s="105">
        <v>34072496.084045798</v>
      </c>
      <c r="AI29" s="105">
        <v>34635483.426132888</v>
      </c>
      <c r="AJ29" s="105">
        <v>34896064.216316864</v>
      </c>
      <c r="AK29" s="105">
        <v>35150146.397487968</v>
      </c>
      <c r="AL29" s="105">
        <v>35397504.294471778</v>
      </c>
      <c r="AM29" s="105">
        <v>35637964.368924715</v>
      </c>
      <c r="AN29" s="105">
        <v>35871947.657573804</v>
      </c>
      <c r="AO29" s="105">
        <v>36099913.105216414</v>
      </c>
      <c r="AP29" s="105">
        <v>36321751.792506725</v>
      </c>
      <c r="AQ29" s="105">
        <v>36537251.830332458</v>
      </c>
      <c r="AR29" s="105">
        <v>36746349.681738429</v>
      </c>
      <c r="AS29" s="105">
        <v>36949019.471035339</v>
      </c>
      <c r="AT29" s="105">
        <v>37145238.558368869</v>
      </c>
      <c r="AU29" s="105">
        <v>37334965.651498854</v>
      </c>
      <c r="AV29" s="105">
        <v>37518167.885781035</v>
      </c>
      <c r="AW29" s="105">
        <v>37694855.679198653</v>
      </c>
      <c r="AX29" s="105">
        <v>37865072.442760408</v>
      </c>
      <c r="AY29" s="105">
        <v>38028848.885732859</v>
      </c>
      <c r="AZ29" s="105">
        <v>38186196.432610579</v>
      </c>
      <c r="BA29" s="105">
        <v>38337135.316961348</v>
      </c>
      <c r="BB29" s="105">
        <v>38481719.392691888</v>
      </c>
      <c r="BC29" s="105">
        <v>38620035.638184868</v>
      </c>
      <c r="BD29" s="105">
        <v>38752171.162185825</v>
      </c>
      <c r="BE29" s="105">
        <v>38878199.798439234</v>
      </c>
      <c r="BF29" s="105">
        <v>38995253.842527106</v>
      </c>
      <c r="BG29" s="105">
        <v>39076375.136120372</v>
      </c>
      <c r="BH29" s="105">
        <v>39127535.988264233</v>
      </c>
      <c r="BI29" s="105">
        <v>39178763.822895147</v>
      </c>
      <c r="BJ29" s="105">
        <v>39230058.727710128</v>
      </c>
      <c r="BK29" s="105">
        <v>39281420.790521018</v>
      </c>
      <c r="BL29" s="105">
        <v>39332850.099254593</v>
      </c>
      <c r="BM29" s="105">
        <v>39384346.741952747</v>
      </c>
      <c r="BN29" s="161">
        <v>39435910.806772687</v>
      </c>
      <c r="BO29" s="161">
        <v>39487542.381986998</v>
      </c>
      <c r="BP29" s="161">
        <v>39539241.555983856</v>
      </c>
    </row>
    <row r="30" spans="3:68">
      <c r="C30" s="51" t="str">
        <v>Datos Release 99</v>
      </c>
      <c r="G30" s="51" t="str">
        <v>megabytes</v>
      </c>
      <c r="I30" s="108"/>
      <c r="O30" s="301">
        <v>0</v>
      </c>
      <c r="P30" s="301">
        <v>2250000</v>
      </c>
      <c r="Q30" s="301">
        <v>14625000</v>
      </c>
      <c r="R30" s="301">
        <v>99564313.569901928</v>
      </c>
      <c r="S30" s="313">
        <v>478721566.73183233</v>
      </c>
      <c r="T30" s="105">
        <v>1253346822.2340052</v>
      </c>
      <c r="U30" s="105">
        <v>2093832066.2639453</v>
      </c>
      <c r="V30" s="105">
        <v>2026216169.1951001</v>
      </c>
      <c r="W30" s="105">
        <v>1845152915.63357</v>
      </c>
      <c r="X30" s="105">
        <v>4186390129.5864687</v>
      </c>
      <c r="Y30" s="105">
        <v>5986862039.1545086</v>
      </c>
      <c r="Z30" s="105">
        <v>10964051699.078354</v>
      </c>
      <c r="AA30" s="105">
        <v>16786198882.327137</v>
      </c>
      <c r="AB30" s="105">
        <v>17617926432.125587</v>
      </c>
      <c r="AC30" s="105">
        <v>15176714260.576839</v>
      </c>
      <c r="AD30" s="105">
        <v>14199842869.029751</v>
      </c>
      <c r="AE30" s="105">
        <v>12353593206.539528</v>
      </c>
      <c r="AF30" s="105">
        <v>9755936780.3232288</v>
      </c>
      <c r="AG30" s="105">
        <v>6762014002.7190886</v>
      </c>
      <c r="AH30" s="105">
        <v>3489023599.0062895</v>
      </c>
      <c r="AI30" s="105">
        <v>3546673502.8360076</v>
      </c>
      <c r="AJ30" s="105">
        <v>3573356975.7508473</v>
      </c>
      <c r="AK30" s="105">
        <v>3599374991.1027679</v>
      </c>
      <c r="AL30" s="105">
        <v>3624704439.7539101</v>
      </c>
      <c r="AM30" s="105">
        <v>3649327551.3778906</v>
      </c>
      <c r="AN30" s="105">
        <v>3673287440.1355572</v>
      </c>
      <c r="AO30" s="105">
        <v>3696631101.9741607</v>
      </c>
      <c r="AP30" s="105">
        <v>3719347383.5526886</v>
      </c>
      <c r="AQ30" s="105">
        <v>3741414587.426044</v>
      </c>
      <c r="AR30" s="105">
        <v>3762826207.4100151</v>
      </c>
      <c r="AS30" s="105">
        <v>3783579593.8340187</v>
      </c>
      <c r="AT30" s="105">
        <v>3803672428.3769722</v>
      </c>
      <c r="AU30" s="105">
        <v>3823100482.7134829</v>
      </c>
      <c r="AV30" s="105">
        <v>3841860391.5039783</v>
      </c>
      <c r="AW30" s="105">
        <v>3859953221.549942</v>
      </c>
      <c r="AX30" s="105">
        <v>3877383418.1386662</v>
      </c>
      <c r="AY30" s="105">
        <v>3894154125.8990445</v>
      </c>
      <c r="AZ30" s="105">
        <v>3910266514.6993232</v>
      </c>
      <c r="BA30" s="105">
        <v>3925722656.4568424</v>
      </c>
      <c r="BB30" s="105">
        <v>3940528065.8116488</v>
      </c>
      <c r="BC30" s="105">
        <v>3954691649.3501306</v>
      </c>
      <c r="BD30" s="105">
        <v>3968222327.0078282</v>
      </c>
      <c r="BE30" s="105">
        <v>3981127659.3601775</v>
      </c>
      <c r="BF30" s="105">
        <v>3993113993.4747753</v>
      </c>
      <c r="BG30" s="105">
        <v>4001420813.9387259</v>
      </c>
      <c r="BH30" s="105">
        <v>4006659685.1982574</v>
      </c>
      <c r="BI30" s="105">
        <v>4011905415.4644628</v>
      </c>
      <c r="BJ30" s="105">
        <v>4017158013.7175174</v>
      </c>
      <c r="BK30" s="105">
        <v>4022417488.9493523</v>
      </c>
      <c r="BL30" s="105">
        <v>4027683850.1636701</v>
      </c>
      <c r="BM30" s="105">
        <v>4032957106.3759613</v>
      </c>
      <c r="BN30" s="161">
        <v>4038237266.613523</v>
      </c>
      <c r="BO30" s="161">
        <v>4043524339.9154687</v>
      </c>
      <c r="BP30" s="161">
        <v>4048818335.332747</v>
      </c>
    </row>
    <row r="31" spans="3:68">
      <c r="C31" s="51" t="str">
        <v>Datos - HSDPA</v>
      </c>
      <c r="G31" s="51" t="str">
        <v>megabytes</v>
      </c>
      <c r="I31" s="108"/>
      <c r="O31" s="301">
        <v>0</v>
      </c>
      <c r="P31" s="301">
        <v>0</v>
      </c>
      <c r="Q31" s="301">
        <v>0</v>
      </c>
      <c r="R31" s="301">
        <v>14104944.422402773</v>
      </c>
      <c r="S31" s="313">
        <v>523174283.64264536</v>
      </c>
      <c r="T31" s="105">
        <v>2769896477.1371512</v>
      </c>
      <c r="U31" s="105">
        <v>9492038700.396553</v>
      </c>
      <c r="V31" s="105">
        <v>25834256157.237526</v>
      </c>
      <c r="W31" s="105">
        <v>70890775018.641754</v>
      </c>
      <c r="X31" s="105">
        <v>176972665411.38531</v>
      </c>
      <c r="Y31" s="105">
        <v>333827427303.25531</v>
      </c>
      <c r="Z31" s="105">
        <v>546585387328.30359</v>
      </c>
      <c r="AA31" s="105">
        <v>696648236365.17896</v>
      </c>
      <c r="AB31" s="105">
        <v>778946336385.37769</v>
      </c>
      <c r="AC31" s="105">
        <v>770921752666.56177</v>
      </c>
      <c r="AD31" s="105">
        <v>771943395418.52612</v>
      </c>
      <c r="AE31" s="105">
        <v>750502502597.83484</v>
      </c>
      <c r="AF31" s="105">
        <v>737885451223.52783</v>
      </c>
      <c r="AG31" s="105">
        <v>683899134376.37134</v>
      </c>
      <c r="AH31" s="105">
        <v>649441196684.68066</v>
      </c>
      <c r="AI31" s="105">
        <v>660172056327.64551</v>
      </c>
      <c r="AJ31" s="105">
        <v>665138874719.60266</v>
      </c>
      <c r="AK31" s="105">
        <v>669981825919.56714</v>
      </c>
      <c r="AL31" s="105">
        <v>674696608430.07983</v>
      </c>
      <c r="AM31" s="105">
        <v>679279914511.39514</v>
      </c>
      <c r="AN31" s="105">
        <v>683739769363.52124</v>
      </c>
      <c r="AO31" s="105">
        <v>688084920735.89465</v>
      </c>
      <c r="AP31" s="105">
        <v>692313292563.69971</v>
      </c>
      <c r="AQ31" s="105">
        <v>696420846119.67981</v>
      </c>
      <c r="AR31" s="105">
        <v>700406370353.25293</v>
      </c>
      <c r="AS31" s="105">
        <v>704269372059.03186</v>
      </c>
      <c r="AT31" s="105">
        <v>708009419708.48877</v>
      </c>
      <c r="AU31" s="105">
        <v>711625726247.98938</v>
      </c>
      <c r="AV31" s="105">
        <v>715117665258.68127</v>
      </c>
      <c r="AW31" s="105">
        <v>718485435313.26331</v>
      </c>
      <c r="AX31" s="105">
        <v>721729863850.30566</v>
      </c>
      <c r="AY31" s="105">
        <v>724851536205.93298</v>
      </c>
      <c r="AZ31" s="105">
        <v>727850670137.52405</v>
      </c>
      <c r="BA31" s="105">
        <v>730727651308.41382</v>
      </c>
      <c r="BB31" s="105">
        <v>733483506204.76099</v>
      </c>
      <c r="BC31" s="105">
        <v>736119892684.11719</v>
      </c>
      <c r="BD31" s="105">
        <v>738638471088.82397</v>
      </c>
      <c r="BE31" s="105">
        <v>741040648732.13672</v>
      </c>
      <c r="BF31" s="105">
        <v>743271765533.25671</v>
      </c>
      <c r="BG31" s="105">
        <v>744817983628.28174</v>
      </c>
      <c r="BH31" s="105">
        <v>745793138631.82935</v>
      </c>
      <c r="BI31" s="105">
        <v>746769570359.76038</v>
      </c>
      <c r="BJ31" s="105">
        <v>747747280483.62964</v>
      </c>
      <c r="BK31" s="105">
        <v>748726270677.18103</v>
      </c>
      <c r="BL31" s="105">
        <v>749706542616.34888</v>
      </c>
      <c r="BM31" s="105">
        <v>750688097979.26208</v>
      </c>
      <c r="BN31" s="161">
        <v>751670938446.24707</v>
      </c>
      <c r="BO31" s="161">
        <v>752655065699.82971</v>
      </c>
      <c r="BP31" s="161">
        <v>753640481424.73901</v>
      </c>
    </row>
    <row r="32" spans="3:68">
      <c r="C32" s="51" t="str">
        <v>Datos - HSUPA</v>
      </c>
      <c r="G32" s="51" t="str">
        <v>megabytes</v>
      </c>
      <c r="I32" s="108"/>
      <c r="O32" s="301">
        <v>0</v>
      </c>
      <c r="P32" s="301">
        <v>0</v>
      </c>
      <c r="Q32" s="301">
        <v>0</v>
      </c>
      <c r="R32" s="301">
        <v>2489107.8392475485</v>
      </c>
      <c r="S32" s="313">
        <v>92324873.583996266</v>
      </c>
      <c r="T32" s="105">
        <v>488805260.67126215</v>
      </c>
      <c r="U32" s="105">
        <v>1675065653.0111566</v>
      </c>
      <c r="V32" s="105">
        <v>4558986380.6889763</v>
      </c>
      <c r="W32" s="105">
        <v>12510136767.995607</v>
      </c>
      <c r="X32" s="105">
        <v>31230470366.715061</v>
      </c>
      <c r="Y32" s="105">
        <v>58910722465.280357</v>
      </c>
      <c r="Z32" s="105">
        <v>96456244822.64183</v>
      </c>
      <c r="AA32" s="105">
        <v>122937924064.44339</v>
      </c>
      <c r="AB32" s="105">
        <v>137461118185.65491</v>
      </c>
      <c r="AC32" s="105">
        <v>136045015176.4521</v>
      </c>
      <c r="AD32" s="105">
        <v>136225305073.85759</v>
      </c>
      <c r="AE32" s="105">
        <v>132441618105.50029</v>
      </c>
      <c r="AF32" s="105">
        <v>130215079627.68141</v>
      </c>
      <c r="AG32" s="105">
        <v>120688082537.00671</v>
      </c>
      <c r="AH32" s="105">
        <v>114607270003.17896</v>
      </c>
      <c r="AI32" s="105">
        <v>116500951116.64334</v>
      </c>
      <c r="AJ32" s="105">
        <v>117377448479.9299</v>
      </c>
      <c r="AK32" s="105">
        <v>118232086926.98245</v>
      </c>
      <c r="AL32" s="105">
        <v>119064107370.0141</v>
      </c>
      <c r="AM32" s="105">
        <v>119872926090.24623</v>
      </c>
      <c r="AN32" s="105">
        <v>120659959299.44496</v>
      </c>
      <c r="AO32" s="105">
        <v>121426750718.09908</v>
      </c>
      <c r="AP32" s="105">
        <v>122172933981.82939</v>
      </c>
      <c r="AQ32" s="105">
        <v>122897796374.06117</v>
      </c>
      <c r="AR32" s="105">
        <v>123601124179.98582</v>
      </c>
      <c r="AS32" s="105">
        <v>124282830363.35858</v>
      </c>
      <c r="AT32" s="105">
        <v>124942838772.08627</v>
      </c>
      <c r="AU32" s="105">
        <v>125581010514.35109</v>
      </c>
      <c r="AV32" s="105">
        <v>126197235045.64966</v>
      </c>
      <c r="AW32" s="105">
        <v>126791547408.22296</v>
      </c>
      <c r="AX32" s="105">
        <v>127364093620.6422</v>
      </c>
      <c r="AY32" s="105">
        <v>127914976977.51759</v>
      </c>
      <c r="AZ32" s="105">
        <v>128444235906.62192</v>
      </c>
      <c r="BA32" s="105">
        <v>128951938466.1907</v>
      </c>
      <c r="BB32" s="105">
        <v>129438265800.84019</v>
      </c>
      <c r="BC32" s="105">
        <v>129903510473.66776</v>
      </c>
      <c r="BD32" s="105">
        <v>130347965486.26309</v>
      </c>
      <c r="BE32" s="105">
        <v>130771879188.02414</v>
      </c>
      <c r="BF32" s="105">
        <v>131165605682.33943</v>
      </c>
      <c r="BG32" s="105">
        <v>131438467699.10857</v>
      </c>
      <c r="BH32" s="105">
        <v>131610553876.20522</v>
      </c>
      <c r="BI32" s="105">
        <v>131782865357.6048</v>
      </c>
      <c r="BJ32" s="105">
        <v>131955402438.28761</v>
      </c>
      <c r="BK32" s="105">
        <v>132128165413.62019</v>
      </c>
      <c r="BL32" s="105">
        <v>132301154579.35571</v>
      </c>
      <c r="BM32" s="105">
        <v>132474370231.63452</v>
      </c>
      <c r="BN32" s="161">
        <v>132647812666.9848</v>
      </c>
      <c r="BO32" s="161">
        <v>132821482182.32292</v>
      </c>
      <c r="BP32" s="161">
        <v>132995379074.95398</v>
      </c>
    </row>
    <row r="33" spans="1:79">
      <c r="C33" s="51" t="str">
        <v>Datos - LTE</v>
      </c>
      <c r="G33" s="51" t="str">
        <v>megabytes</v>
      </c>
      <c r="I33" s="108"/>
      <c r="O33" s="301">
        <v>0</v>
      </c>
      <c r="P33" s="301">
        <v>0</v>
      </c>
      <c r="Q33" s="301">
        <v>0</v>
      </c>
      <c r="R33" s="301">
        <v>0</v>
      </c>
      <c r="S33" s="313">
        <v>0</v>
      </c>
      <c r="T33" s="105">
        <v>0</v>
      </c>
      <c r="U33" s="105">
        <v>0</v>
      </c>
      <c r="V33" s="105">
        <v>0</v>
      </c>
      <c r="W33" s="105">
        <v>4612882289.0839252</v>
      </c>
      <c r="X33" s="105">
        <v>62795851943.797035</v>
      </c>
      <c r="Y33" s="105">
        <v>195770388680.35242</v>
      </c>
      <c r="Z33" s="105">
        <v>438562067963.13416</v>
      </c>
      <c r="AA33" s="105">
        <v>839309944116.35681</v>
      </c>
      <c r="AB33" s="105">
        <v>1266288462309.0264</v>
      </c>
      <c r="AC33" s="105">
        <v>1606202259244.3823</v>
      </c>
      <c r="AD33" s="105">
        <v>1916978787319.0166</v>
      </c>
      <c r="AE33" s="105">
        <v>2192762794160.7661</v>
      </c>
      <c r="AF33" s="105">
        <v>2373944616545.3188</v>
      </c>
      <c r="AG33" s="105">
        <v>2569565321033.2539</v>
      </c>
      <c r="AH33" s="105">
        <v>2721438407224.9058</v>
      </c>
      <c r="AI33" s="105">
        <v>2766405332212.0859</v>
      </c>
      <c r="AJ33" s="105">
        <v>2787218441085.6606</v>
      </c>
      <c r="AK33" s="105">
        <v>2807512493060.1592</v>
      </c>
      <c r="AL33" s="105">
        <v>2827269463008.0498</v>
      </c>
      <c r="AM33" s="105">
        <v>2846475490074.7549</v>
      </c>
      <c r="AN33" s="105">
        <v>2865164203305.7349</v>
      </c>
      <c r="AO33" s="105">
        <v>2883372259539.8452</v>
      </c>
      <c r="AP33" s="105">
        <v>2901090959171.0972</v>
      </c>
      <c r="AQ33" s="105">
        <v>2918303378192.3145</v>
      </c>
      <c r="AR33" s="105">
        <v>2935004441779.812</v>
      </c>
      <c r="AS33" s="105">
        <v>2951192083190.5347</v>
      </c>
      <c r="AT33" s="105">
        <v>2966864494134.0386</v>
      </c>
      <c r="AU33" s="105">
        <v>2982018376516.5166</v>
      </c>
      <c r="AV33" s="105">
        <v>2996651105373.103</v>
      </c>
      <c r="AW33" s="105">
        <v>3010763512808.9546</v>
      </c>
      <c r="AX33" s="105">
        <v>3024359066148.1597</v>
      </c>
      <c r="AY33" s="105">
        <v>3037440218201.2549</v>
      </c>
      <c r="AZ33" s="105">
        <v>3050007881465.4722</v>
      </c>
      <c r="BA33" s="105">
        <v>3062063672036.3369</v>
      </c>
      <c r="BB33" s="105">
        <v>3073611891333.0864</v>
      </c>
      <c r="BC33" s="105">
        <v>3084659486493.1016</v>
      </c>
      <c r="BD33" s="105">
        <v>3095213415066.106</v>
      </c>
      <c r="BE33" s="105">
        <v>3105279574300.9385</v>
      </c>
      <c r="BF33" s="105">
        <v>3114628914910.3247</v>
      </c>
      <c r="BG33" s="105">
        <v>3121108234872.2065</v>
      </c>
      <c r="BH33" s="105">
        <v>3125194554454.6406</v>
      </c>
      <c r="BI33" s="105">
        <v>3129286224062.2813</v>
      </c>
      <c r="BJ33" s="105">
        <v>3133383250699.6636</v>
      </c>
      <c r="BK33" s="105">
        <v>3137485641380.4946</v>
      </c>
      <c r="BL33" s="105">
        <v>3141593403127.6626</v>
      </c>
      <c r="BM33" s="105">
        <v>3145706542973.25</v>
      </c>
      <c r="BN33" s="161">
        <v>3149825067958.5479</v>
      </c>
      <c r="BO33" s="161">
        <v>3153948985134.0659</v>
      </c>
      <c r="BP33" s="161">
        <v>3158078301559.543</v>
      </c>
    </row>
    <row r="34" spans="1:79">
      <c r="C34" s="51" t="str">
        <v>Llamadas en tránsito Local</v>
      </c>
      <c r="G34" s="51" t="str">
        <v>minutos</v>
      </c>
      <c r="I34" s="108"/>
      <c r="O34" s="301">
        <v>0</v>
      </c>
      <c r="P34" s="301">
        <v>0</v>
      </c>
      <c r="Q34" s="301">
        <v>0</v>
      </c>
      <c r="R34" s="301">
        <v>0</v>
      </c>
      <c r="S34" s="313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</v>
      </c>
      <c r="AQ34" s="105">
        <v>0</v>
      </c>
      <c r="AR34" s="105">
        <v>0</v>
      </c>
      <c r="AS34" s="105">
        <v>0</v>
      </c>
      <c r="AT34" s="105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v>0</v>
      </c>
      <c r="BI34" s="105">
        <v>0</v>
      </c>
      <c r="BJ34" s="105">
        <v>0</v>
      </c>
      <c r="BK34" s="105">
        <v>0</v>
      </c>
      <c r="BL34" s="105">
        <v>0</v>
      </c>
      <c r="BM34" s="105">
        <v>0</v>
      </c>
      <c r="BN34" s="161">
        <v>0</v>
      </c>
      <c r="BO34" s="161">
        <v>0</v>
      </c>
      <c r="BP34" s="161">
        <v>0</v>
      </c>
    </row>
    <row r="35" spans="1:79">
      <c r="C35" s="51" t="str">
        <v>Llamadas en tránsito Larga Distancia</v>
      </c>
      <c r="G35" s="51" t="str">
        <v>minutos</v>
      </c>
      <c r="I35" s="108"/>
      <c r="O35" s="301">
        <v>758706966.16993523</v>
      </c>
      <c r="P35" s="301">
        <v>1147589094.0210381</v>
      </c>
      <c r="Q35" s="301">
        <v>1577893360.5390625</v>
      </c>
      <c r="R35" s="301">
        <v>1771121035.2562675</v>
      </c>
      <c r="S35" s="313">
        <v>1798044710.060524</v>
      </c>
      <c r="T35" s="105">
        <v>1907435823.1772385</v>
      </c>
      <c r="U35" s="105">
        <v>2587563624.6624069</v>
      </c>
      <c r="V35" s="105">
        <v>3263795412.0455017</v>
      </c>
      <c r="W35" s="105">
        <v>3574402732.2485657</v>
      </c>
      <c r="X35" s="105">
        <v>4296375027.9077454</v>
      </c>
      <c r="Y35" s="105">
        <v>4557651740.2930145</v>
      </c>
      <c r="Z35" s="105">
        <v>4640167789.8790436</v>
      </c>
      <c r="AA35" s="105">
        <v>4712558910.0279236</v>
      </c>
      <c r="AB35" s="105">
        <v>4809669095.7778473</v>
      </c>
      <c r="AC35" s="105">
        <v>4906987749.1363678</v>
      </c>
      <c r="AD35" s="105">
        <v>5028112181.3343201</v>
      </c>
      <c r="AE35" s="105">
        <v>5135063168.0033112</v>
      </c>
      <c r="AF35" s="105">
        <v>5264341799.2827606</v>
      </c>
      <c r="AG35" s="105">
        <v>5392837699.8243561</v>
      </c>
      <c r="AH35" s="105">
        <v>5520714783.2980347</v>
      </c>
      <c r="AI35" s="105">
        <v>5591011062.4421234</v>
      </c>
      <c r="AJ35" s="105">
        <v>5646738354.3966217</v>
      </c>
      <c r="AK35" s="105">
        <v>5700686113.9953308</v>
      </c>
      <c r="AL35" s="105">
        <v>5753057932.4066162</v>
      </c>
      <c r="AM35" s="105">
        <v>5804272996.8203888</v>
      </c>
      <c r="AN35" s="105">
        <v>5854527971.3802032</v>
      </c>
      <c r="AO35" s="105">
        <v>5903368947.1533661</v>
      </c>
      <c r="AP35" s="105">
        <v>5950483068.1132507</v>
      </c>
      <c r="AQ35" s="105">
        <v>5995980431.6466522</v>
      </c>
      <c r="AR35" s="105">
        <v>6039955791.3999786</v>
      </c>
      <c r="AS35" s="105">
        <v>6082358009.3813324</v>
      </c>
      <c r="AT35" s="105">
        <v>6123073812.416748</v>
      </c>
      <c r="AU35" s="105">
        <v>6162082791.8712921</v>
      </c>
      <c r="AV35" s="105">
        <v>6199456316.4112549</v>
      </c>
      <c r="AW35" s="105">
        <v>6235248499.059494</v>
      </c>
      <c r="AX35" s="105">
        <v>6269400047.3765411</v>
      </c>
      <c r="AY35" s="105">
        <v>6301805714.6314697</v>
      </c>
      <c r="AZ35" s="105">
        <v>6332440535.7297668</v>
      </c>
      <c r="BA35" s="105">
        <v>6361363825.727356</v>
      </c>
      <c r="BB35" s="105">
        <v>6388631204.6159973</v>
      </c>
      <c r="BC35" s="105">
        <v>6414210795.2004852</v>
      </c>
      <c r="BD35" s="105">
        <v>6438031059.293396</v>
      </c>
      <c r="BE35" s="105">
        <v>6460084211.7611237</v>
      </c>
      <c r="BF35" s="105">
        <v>6480155492.6337891</v>
      </c>
      <c r="BG35" s="105">
        <v>6494037579.2939453</v>
      </c>
      <c r="BH35" s="105">
        <v>6502844638.7392578</v>
      </c>
      <c r="BI35" s="105">
        <v>6511663652.297348</v>
      </c>
      <c r="BJ35" s="105">
        <v>6520494636.2081146</v>
      </c>
      <c r="BK35" s="105">
        <v>6529337606.7334747</v>
      </c>
      <c r="BL35" s="105">
        <v>6538192580.1575012</v>
      </c>
      <c r="BM35" s="105">
        <v>6547059572.7864075</v>
      </c>
      <c r="BN35" s="161">
        <v>6555938600.9485779</v>
      </c>
      <c r="BO35" s="161">
        <v>6564829680.9946289</v>
      </c>
      <c r="BP35" s="161">
        <v>6573732829.2973175</v>
      </c>
    </row>
    <row r="36" spans="1:79">
      <c r="C36" s="51" t="str">
        <v>Mobile Service23</v>
      </c>
      <c r="G36" s="51" t="str">
        <v>Mobile Unit23</v>
      </c>
      <c r="I36" s="108"/>
      <c r="O36" s="301">
        <v>0</v>
      </c>
      <c r="P36" s="301">
        <v>0</v>
      </c>
      <c r="Q36" s="301">
        <v>0</v>
      </c>
      <c r="R36" s="301">
        <v>0</v>
      </c>
      <c r="S36" s="313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05">
        <v>0</v>
      </c>
      <c r="AJ36" s="105">
        <v>0</v>
      </c>
      <c r="AK36" s="105">
        <v>0</v>
      </c>
      <c r="AL36" s="105">
        <v>0</v>
      </c>
      <c r="AM36" s="105">
        <v>0</v>
      </c>
      <c r="AN36" s="105">
        <v>0</v>
      </c>
      <c r="AO36" s="105">
        <v>0</v>
      </c>
      <c r="AP36" s="105">
        <v>0</v>
      </c>
      <c r="AQ36" s="105">
        <v>0</v>
      </c>
      <c r="AR36" s="105">
        <v>0</v>
      </c>
      <c r="AS36" s="105">
        <v>0</v>
      </c>
      <c r="AT36" s="105">
        <v>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  <c r="BE36" s="105">
        <v>0</v>
      </c>
      <c r="BF36" s="105">
        <v>0</v>
      </c>
      <c r="BG36" s="105">
        <v>0</v>
      </c>
      <c r="BH36" s="105">
        <v>0</v>
      </c>
      <c r="BI36" s="105">
        <v>0</v>
      </c>
      <c r="BJ36" s="105">
        <v>0</v>
      </c>
      <c r="BK36" s="105">
        <v>0</v>
      </c>
      <c r="BL36" s="105">
        <v>0</v>
      </c>
      <c r="BM36" s="105">
        <v>0</v>
      </c>
      <c r="BN36" s="161">
        <v>0</v>
      </c>
      <c r="BO36" s="161">
        <v>0</v>
      </c>
      <c r="BP36" s="161">
        <v>0</v>
      </c>
    </row>
    <row r="37" spans="1:79">
      <c r="C37" s="51" t="str">
        <v>Mobile Service24</v>
      </c>
      <c r="G37" s="51" t="str">
        <v>Mobile Unit24</v>
      </c>
      <c r="I37" s="108"/>
      <c r="O37" s="301">
        <v>0</v>
      </c>
      <c r="P37" s="301">
        <v>0</v>
      </c>
      <c r="Q37" s="301">
        <v>0</v>
      </c>
      <c r="R37" s="301">
        <v>0</v>
      </c>
      <c r="S37" s="313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0</v>
      </c>
      <c r="AO37" s="105">
        <v>0</v>
      </c>
      <c r="AP37" s="105">
        <v>0</v>
      </c>
      <c r="AQ37" s="105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61">
        <v>0</v>
      </c>
      <c r="BO37" s="161">
        <v>0</v>
      </c>
      <c r="BP37" s="161">
        <v>0</v>
      </c>
    </row>
    <row r="38" spans="1:79">
      <c r="C38" s="51" t="str">
        <v>Mobile Service25</v>
      </c>
      <c r="G38" s="51" t="str">
        <v>Mobile Unit25</v>
      </c>
      <c r="I38" s="108"/>
      <c r="O38" s="301">
        <v>0</v>
      </c>
      <c r="P38" s="301">
        <v>0</v>
      </c>
      <c r="Q38" s="301">
        <v>0</v>
      </c>
      <c r="R38" s="301">
        <v>0</v>
      </c>
      <c r="S38" s="313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05">
        <v>0</v>
      </c>
      <c r="AJ38" s="105">
        <v>0</v>
      </c>
      <c r="AK38" s="105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5">
        <v>0</v>
      </c>
      <c r="BB38" s="105">
        <v>0</v>
      </c>
      <c r="BC38" s="105">
        <v>0</v>
      </c>
      <c r="BD38" s="105">
        <v>0</v>
      </c>
      <c r="BE38" s="105">
        <v>0</v>
      </c>
      <c r="BF38" s="105">
        <v>0</v>
      </c>
      <c r="BG38" s="105">
        <v>0</v>
      </c>
      <c r="BH38" s="105">
        <v>0</v>
      </c>
      <c r="BI38" s="105">
        <v>0</v>
      </c>
      <c r="BJ38" s="105">
        <v>0</v>
      </c>
      <c r="BK38" s="105">
        <v>0</v>
      </c>
      <c r="BL38" s="105">
        <v>0</v>
      </c>
      <c r="BM38" s="105">
        <v>0</v>
      </c>
      <c r="BN38" s="161">
        <v>0</v>
      </c>
      <c r="BO38" s="161">
        <v>0</v>
      </c>
      <c r="BP38" s="161">
        <v>0</v>
      </c>
    </row>
    <row r="39" spans="1:79">
      <c r="C39" s="51" t="str">
        <v>Mobile Service26</v>
      </c>
      <c r="G39" s="51" t="str">
        <v>Mobile Unit26</v>
      </c>
      <c r="I39" s="108"/>
      <c r="O39" s="301">
        <v>0</v>
      </c>
      <c r="P39" s="301">
        <v>0</v>
      </c>
      <c r="Q39" s="301">
        <v>0</v>
      </c>
      <c r="R39" s="301">
        <v>0</v>
      </c>
      <c r="S39" s="313">
        <v>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  <c r="BH39" s="105">
        <v>0</v>
      </c>
      <c r="BI39" s="105">
        <v>0</v>
      </c>
      <c r="BJ39" s="105">
        <v>0</v>
      </c>
      <c r="BK39" s="105">
        <v>0</v>
      </c>
      <c r="BL39" s="105">
        <v>0</v>
      </c>
      <c r="BM39" s="105">
        <v>0</v>
      </c>
      <c r="BN39" s="161">
        <v>0</v>
      </c>
      <c r="BO39" s="161">
        <v>0</v>
      </c>
      <c r="BP39" s="161">
        <v>0</v>
      </c>
    </row>
    <row r="40" spans="1:79">
      <c r="C40" s="51" t="str">
        <v>Mobile Service27</v>
      </c>
      <c r="G40" s="51" t="str">
        <v>Mobile Unit27</v>
      </c>
      <c r="I40" s="108"/>
      <c r="O40" s="301">
        <v>0</v>
      </c>
      <c r="P40" s="301">
        <v>0</v>
      </c>
      <c r="Q40" s="301">
        <v>0</v>
      </c>
      <c r="R40" s="301">
        <v>0</v>
      </c>
      <c r="S40" s="313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  <c r="AO40" s="105">
        <v>0</v>
      </c>
      <c r="AP40" s="105">
        <v>0</v>
      </c>
      <c r="AQ40" s="105">
        <v>0</v>
      </c>
      <c r="AR40" s="105">
        <v>0</v>
      </c>
      <c r="AS40" s="105">
        <v>0</v>
      </c>
      <c r="AT40" s="105">
        <v>0</v>
      </c>
      <c r="AU40" s="105">
        <v>0</v>
      </c>
      <c r="AV40" s="105">
        <v>0</v>
      </c>
      <c r="AW40" s="105">
        <v>0</v>
      </c>
      <c r="AX40" s="105">
        <v>0</v>
      </c>
      <c r="AY40" s="105">
        <v>0</v>
      </c>
      <c r="AZ40" s="105">
        <v>0</v>
      </c>
      <c r="BA40" s="105">
        <v>0</v>
      </c>
      <c r="BB40" s="105">
        <v>0</v>
      </c>
      <c r="BC40" s="105">
        <v>0</v>
      </c>
      <c r="BD40" s="105">
        <v>0</v>
      </c>
      <c r="BE40" s="105">
        <v>0</v>
      </c>
      <c r="BF40" s="105">
        <v>0</v>
      </c>
      <c r="BG40" s="105">
        <v>0</v>
      </c>
      <c r="BH40" s="105">
        <v>0</v>
      </c>
      <c r="BI40" s="105">
        <v>0</v>
      </c>
      <c r="BJ40" s="105">
        <v>0</v>
      </c>
      <c r="BK40" s="105">
        <v>0</v>
      </c>
      <c r="BL40" s="105">
        <v>0</v>
      </c>
      <c r="BM40" s="105">
        <v>0</v>
      </c>
      <c r="BN40" s="161">
        <v>0</v>
      </c>
      <c r="BO40" s="161">
        <v>0</v>
      </c>
      <c r="BP40" s="161">
        <v>0</v>
      </c>
    </row>
    <row r="41" spans="1:79">
      <c r="C41" s="51" t="str">
        <v>Mobile Service28</v>
      </c>
      <c r="G41" s="51" t="str">
        <v>Mobile Unit28</v>
      </c>
      <c r="I41" s="108"/>
      <c r="O41" s="301">
        <v>0</v>
      </c>
      <c r="P41" s="301">
        <v>0</v>
      </c>
      <c r="Q41" s="301">
        <v>0</v>
      </c>
      <c r="R41" s="301">
        <v>0</v>
      </c>
      <c r="S41" s="313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0</v>
      </c>
      <c r="AJ41" s="105">
        <v>0</v>
      </c>
      <c r="AK41" s="105">
        <v>0</v>
      </c>
      <c r="AL41" s="105">
        <v>0</v>
      </c>
      <c r="AM41" s="105">
        <v>0</v>
      </c>
      <c r="AN41" s="105">
        <v>0</v>
      </c>
      <c r="AO41" s="105">
        <v>0</v>
      </c>
      <c r="AP41" s="105">
        <v>0</v>
      </c>
      <c r="AQ41" s="105">
        <v>0</v>
      </c>
      <c r="AR41" s="105">
        <v>0</v>
      </c>
      <c r="AS41" s="105">
        <v>0</v>
      </c>
      <c r="AT41" s="105">
        <v>0</v>
      </c>
      <c r="AU41" s="105">
        <v>0</v>
      </c>
      <c r="AV41" s="105">
        <v>0</v>
      </c>
      <c r="AW41" s="105">
        <v>0</v>
      </c>
      <c r="AX41" s="105">
        <v>0</v>
      </c>
      <c r="AY41" s="105">
        <v>0</v>
      </c>
      <c r="AZ41" s="105">
        <v>0</v>
      </c>
      <c r="BA41" s="105">
        <v>0</v>
      </c>
      <c r="BB41" s="105">
        <v>0</v>
      </c>
      <c r="BC41" s="105">
        <v>0</v>
      </c>
      <c r="BD41" s="105">
        <v>0</v>
      </c>
      <c r="BE41" s="105">
        <v>0</v>
      </c>
      <c r="BF41" s="105">
        <v>0</v>
      </c>
      <c r="BG41" s="105">
        <v>0</v>
      </c>
      <c r="BH41" s="105">
        <v>0</v>
      </c>
      <c r="BI41" s="105">
        <v>0</v>
      </c>
      <c r="BJ41" s="105">
        <v>0</v>
      </c>
      <c r="BK41" s="105">
        <v>0</v>
      </c>
      <c r="BL41" s="105">
        <v>0</v>
      </c>
      <c r="BM41" s="105">
        <v>0</v>
      </c>
      <c r="BN41" s="161">
        <v>0</v>
      </c>
      <c r="BO41" s="161">
        <v>0</v>
      </c>
      <c r="BP41" s="161">
        <v>0</v>
      </c>
    </row>
    <row r="42" spans="1:79">
      <c r="C42" s="51" t="str">
        <v>Mobile Service29</v>
      </c>
      <c r="G42" s="51" t="str">
        <v>Mobile Unit29</v>
      </c>
      <c r="I42" s="108"/>
      <c r="O42" s="301">
        <v>0</v>
      </c>
      <c r="P42" s="301">
        <v>0</v>
      </c>
      <c r="Q42" s="301">
        <v>0</v>
      </c>
      <c r="R42" s="301">
        <v>0</v>
      </c>
      <c r="S42" s="313">
        <v>0</v>
      </c>
      <c r="T42" s="105"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0</v>
      </c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5">
        <v>0</v>
      </c>
      <c r="AN42" s="105">
        <v>0</v>
      </c>
      <c r="AO42" s="105">
        <v>0</v>
      </c>
      <c r="AP42" s="105">
        <v>0</v>
      </c>
      <c r="AQ42" s="105">
        <v>0</v>
      </c>
      <c r="AR42" s="105">
        <v>0</v>
      </c>
      <c r="AS42" s="105">
        <v>0</v>
      </c>
      <c r="AT42" s="105">
        <v>0</v>
      </c>
      <c r="AU42" s="105">
        <v>0</v>
      </c>
      <c r="AV42" s="105">
        <v>0</v>
      </c>
      <c r="AW42" s="105">
        <v>0</v>
      </c>
      <c r="AX42" s="105">
        <v>0</v>
      </c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  <c r="BE42" s="105">
        <v>0</v>
      </c>
      <c r="BF42" s="105">
        <v>0</v>
      </c>
      <c r="BG42" s="105">
        <v>0</v>
      </c>
      <c r="BH42" s="105">
        <v>0</v>
      </c>
      <c r="BI42" s="105">
        <v>0</v>
      </c>
      <c r="BJ42" s="105">
        <v>0</v>
      </c>
      <c r="BK42" s="105">
        <v>0</v>
      </c>
      <c r="BL42" s="105">
        <v>0</v>
      </c>
      <c r="BM42" s="105">
        <v>0</v>
      </c>
      <c r="BN42" s="161">
        <v>0</v>
      </c>
      <c r="BO42" s="161">
        <v>0</v>
      </c>
      <c r="BP42" s="161">
        <v>0</v>
      </c>
    </row>
    <row r="43" spans="1:79">
      <c r="C43" s="51" t="str">
        <v>Mobile Service30</v>
      </c>
      <c r="G43" s="51" t="str">
        <v>Mobile Unit30</v>
      </c>
      <c r="I43" s="108"/>
      <c r="O43" s="301">
        <v>0</v>
      </c>
      <c r="P43" s="301">
        <v>0</v>
      </c>
      <c r="Q43" s="301">
        <v>0</v>
      </c>
      <c r="R43" s="301">
        <v>0</v>
      </c>
      <c r="S43" s="313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0</v>
      </c>
      <c r="AO43" s="105">
        <v>0</v>
      </c>
      <c r="AP43" s="105">
        <v>0</v>
      </c>
      <c r="AQ43" s="105">
        <v>0</v>
      </c>
      <c r="AR43" s="105">
        <v>0</v>
      </c>
      <c r="AS43" s="105">
        <v>0</v>
      </c>
      <c r="AT43" s="105">
        <v>0</v>
      </c>
      <c r="AU43" s="105">
        <v>0</v>
      </c>
      <c r="AV43" s="105">
        <v>0</v>
      </c>
      <c r="AW43" s="105">
        <v>0</v>
      </c>
      <c r="AX43" s="105">
        <v>0</v>
      </c>
      <c r="AY43" s="105">
        <v>0</v>
      </c>
      <c r="AZ43" s="105">
        <v>0</v>
      </c>
      <c r="BA43" s="105">
        <v>0</v>
      </c>
      <c r="BB43" s="105">
        <v>0</v>
      </c>
      <c r="BC43" s="105">
        <v>0</v>
      </c>
      <c r="BD43" s="105">
        <v>0</v>
      </c>
      <c r="BE43" s="105">
        <v>0</v>
      </c>
      <c r="BF43" s="105">
        <v>0</v>
      </c>
      <c r="BG43" s="105">
        <v>0</v>
      </c>
      <c r="BH43" s="105">
        <v>0</v>
      </c>
      <c r="BI43" s="105">
        <v>0</v>
      </c>
      <c r="BJ43" s="105">
        <v>0</v>
      </c>
      <c r="BK43" s="105">
        <v>0</v>
      </c>
      <c r="BL43" s="105">
        <v>0</v>
      </c>
      <c r="BM43" s="105">
        <v>0</v>
      </c>
      <c r="BN43" s="161">
        <v>0</v>
      </c>
      <c r="BO43" s="161">
        <v>0</v>
      </c>
      <c r="BP43" s="161">
        <v>0</v>
      </c>
    </row>
    <row r="44" spans="1:79" ht="12">
      <c r="BM44" s="19"/>
      <c r="BQ44" s="19" t="s">
        <v>481</v>
      </c>
    </row>
    <row r="45" spans="1:79" s="85" customFormat="1" ht="18" customHeight="1">
      <c r="A45" s="83">
        <v>2</v>
      </c>
      <c r="B45" s="83" t="s">
        <v>343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</row>
    <row r="47" spans="1:79" ht="15.5">
      <c r="B47" s="17" t="s">
        <v>344</v>
      </c>
    </row>
    <row r="49" spans="3:69" ht="12">
      <c r="C49" s="56" t="s">
        <v>346</v>
      </c>
      <c r="I49" s="310">
        <f t="array" ref="I49:BP49">Mobile.operator.market.share</f>
        <v>0</v>
      </c>
      <c r="J49" s="310">
        <v>0</v>
      </c>
      <c r="K49" s="310">
        <v>0</v>
      </c>
      <c r="L49" s="310">
        <v>0</v>
      </c>
      <c r="M49" s="310">
        <v>0</v>
      </c>
      <c r="N49" s="311">
        <v>0</v>
      </c>
      <c r="O49" s="311">
        <v>0</v>
      </c>
      <c r="P49" s="311">
        <v>0</v>
      </c>
      <c r="Q49" s="311">
        <v>0</v>
      </c>
      <c r="R49" s="311">
        <v>0</v>
      </c>
      <c r="S49" s="312">
        <v>0</v>
      </c>
      <c r="T49" s="58">
        <v>0</v>
      </c>
      <c r="U49" s="58">
        <v>3.1999999999999994E-2</v>
      </c>
      <c r="V49" s="58">
        <v>6.3999999999999987E-2</v>
      </c>
      <c r="W49" s="58">
        <v>9.5999999999999974E-2</v>
      </c>
      <c r="X49" s="58">
        <v>0.12799999999999997</v>
      </c>
      <c r="Y49" s="58">
        <v>0.15999999999999998</v>
      </c>
      <c r="Z49" s="58">
        <v>0.15999999999999998</v>
      </c>
      <c r="AA49" s="58">
        <v>0.15999999999999998</v>
      </c>
      <c r="AB49" s="58">
        <v>0.15999999999999998</v>
      </c>
      <c r="AC49" s="58">
        <v>0.15999999999999998</v>
      </c>
      <c r="AD49" s="58">
        <v>0.15999999999999998</v>
      </c>
      <c r="AE49" s="58">
        <v>0.15999999999999998</v>
      </c>
      <c r="AF49" s="58">
        <v>0.15999999999999998</v>
      </c>
      <c r="AG49" s="58">
        <v>0.15999999999999998</v>
      </c>
      <c r="AH49" s="58">
        <v>0.15999999999999998</v>
      </c>
      <c r="AI49" s="58">
        <v>0.15999999999999998</v>
      </c>
      <c r="AJ49" s="58">
        <v>0.15999999999999998</v>
      </c>
      <c r="AK49" s="58">
        <v>0.15999999999999998</v>
      </c>
      <c r="AL49" s="58">
        <v>0.15999999999999998</v>
      </c>
      <c r="AM49" s="58">
        <v>0.15999999999999998</v>
      </c>
      <c r="AN49" s="58">
        <v>0.15999999999999998</v>
      </c>
      <c r="AO49" s="58">
        <v>0.15999999999999998</v>
      </c>
      <c r="AP49" s="58">
        <v>0.15999999999999998</v>
      </c>
      <c r="AQ49" s="58">
        <v>0.15999999999999998</v>
      </c>
      <c r="AR49" s="58">
        <v>0.15999999999999998</v>
      </c>
      <c r="AS49" s="58">
        <v>0.15999999999999998</v>
      </c>
      <c r="AT49" s="58">
        <v>0.15999999999999998</v>
      </c>
      <c r="AU49" s="58">
        <v>0.15999999999999998</v>
      </c>
      <c r="AV49" s="58">
        <v>0.15999999999999998</v>
      </c>
      <c r="AW49" s="58">
        <v>0.15999999999999998</v>
      </c>
      <c r="AX49" s="58">
        <v>0.15999999999999998</v>
      </c>
      <c r="AY49" s="58">
        <v>0.15999999999999998</v>
      </c>
      <c r="AZ49" s="58">
        <v>0.15999999999999998</v>
      </c>
      <c r="BA49" s="58">
        <v>0.15999999999999998</v>
      </c>
      <c r="BB49" s="58">
        <v>0.15999999999999998</v>
      </c>
      <c r="BC49" s="58">
        <v>0.15999999999999998</v>
      </c>
      <c r="BD49" s="58">
        <v>0.15999999999999998</v>
      </c>
      <c r="BE49" s="58">
        <v>0.15999999999999998</v>
      </c>
      <c r="BF49" s="58">
        <v>0.15999999999999998</v>
      </c>
      <c r="BG49" s="58">
        <v>0.15999999999999998</v>
      </c>
      <c r="BH49" s="58">
        <v>0.15999999999999998</v>
      </c>
      <c r="BI49" s="58">
        <v>0.15999999999999998</v>
      </c>
      <c r="BJ49" s="58">
        <v>0.15999999999999998</v>
      </c>
      <c r="BK49" s="58">
        <v>0.15999999999999998</v>
      </c>
      <c r="BL49" s="58">
        <v>0.15999999999999998</v>
      </c>
      <c r="BM49" s="58">
        <v>0.15999999999999998</v>
      </c>
      <c r="BN49" s="93">
        <v>0.15999999999999998</v>
      </c>
      <c r="BO49" s="93">
        <v>0.15999999999999998</v>
      </c>
      <c r="BP49" s="93">
        <v>0.15999999999999998</v>
      </c>
      <c r="BQ49" s="19" t="s">
        <v>544</v>
      </c>
    </row>
    <row r="51" spans="3:69">
      <c r="C51" s="214" t="s">
        <v>476</v>
      </c>
      <c r="G51" t="s">
        <v>83</v>
      </c>
      <c r="S51" s="227">
        <f>1-S52</f>
        <v>0</v>
      </c>
      <c r="T51" s="227">
        <f>1-T52</f>
        <v>0</v>
      </c>
      <c r="U51" s="227">
        <f>1-U52</f>
        <v>0.23475000000000001</v>
      </c>
      <c r="V51" s="227">
        <f>1-V52</f>
        <v>0.39499103521447265</v>
      </c>
      <c r="W51" s="227">
        <f t="shared" ref="W51:BP51" si="0">1-W52</f>
        <v>0.49817781121520277</v>
      </c>
      <c r="X51" s="227">
        <f t="shared" si="0"/>
        <v>0.55117539263763593</v>
      </c>
      <c r="Y51" s="227">
        <f t="shared" si="0"/>
        <v>0.59311854432284128</v>
      </c>
      <c r="Z51" s="227">
        <f t="shared" si="0"/>
        <v>0.59311854432284128</v>
      </c>
      <c r="AA51" s="227">
        <f t="shared" si="0"/>
        <v>0.59311854432284128</v>
      </c>
      <c r="AB51" s="227">
        <f t="shared" si="0"/>
        <v>0.59311854432284128</v>
      </c>
      <c r="AC51" s="227">
        <f t="shared" si="0"/>
        <v>0.59311854432284128</v>
      </c>
      <c r="AD51" s="227">
        <f t="shared" si="0"/>
        <v>0.59311854432284128</v>
      </c>
      <c r="AE51" s="227">
        <f t="shared" si="0"/>
        <v>0.59311854432284128</v>
      </c>
      <c r="AF51" s="227">
        <f t="shared" si="0"/>
        <v>0.59311854432284128</v>
      </c>
      <c r="AG51" s="227">
        <f t="shared" si="0"/>
        <v>0.59311854432284128</v>
      </c>
      <c r="AH51" s="227">
        <f t="shared" si="0"/>
        <v>0.59311854432284128</v>
      </c>
      <c r="AI51" s="227">
        <f t="shared" si="0"/>
        <v>0.59311854432284128</v>
      </c>
      <c r="AJ51" s="227">
        <f t="shared" si="0"/>
        <v>0.59311854432284128</v>
      </c>
      <c r="AK51" s="227">
        <f t="shared" si="0"/>
        <v>0.59311854432284128</v>
      </c>
      <c r="AL51" s="227">
        <f t="shared" si="0"/>
        <v>0.59311854432284128</v>
      </c>
      <c r="AM51" s="227">
        <f t="shared" si="0"/>
        <v>0.59311854432284128</v>
      </c>
      <c r="AN51" s="227">
        <f t="shared" si="0"/>
        <v>0.59311854432284128</v>
      </c>
      <c r="AO51" s="227">
        <f t="shared" si="0"/>
        <v>0.59311854432284128</v>
      </c>
      <c r="AP51" s="227">
        <f t="shared" si="0"/>
        <v>0.59311854432284128</v>
      </c>
      <c r="AQ51" s="227">
        <f t="shared" si="0"/>
        <v>0.59311854432284128</v>
      </c>
      <c r="AR51" s="227">
        <f t="shared" si="0"/>
        <v>0.59311854432284128</v>
      </c>
      <c r="AS51" s="227">
        <f t="shared" si="0"/>
        <v>0.59311854432284128</v>
      </c>
      <c r="AT51" s="227">
        <f t="shared" si="0"/>
        <v>0.59311854432284128</v>
      </c>
      <c r="AU51" s="227">
        <f t="shared" si="0"/>
        <v>0.59311854432284128</v>
      </c>
      <c r="AV51" s="227">
        <f t="shared" si="0"/>
        <v>0.59311854432284128</v>
      </c>
      <c r="AW51" s="227">
        <f t="shared" si="0"/>
        <v>0.59311854432284128</v>
      </c>
      <c r="AX51" s="227">
        <f t="shared" si="0"/>
        <v>0.59311854432284128</v>
      </c>
      <c r="AY51" s="227">
        <f t="shared" si="0"/>
        <v>0.59311854432284128</v>
      </c>
      <c r="AZ51" s="227">
        <f t="shared" si="0"/>
        <v>0.59311854432284128</v>
      </c>
      <c r="BA51" s="227">
        <f t="shared" si="0"/>
        <v>0.59311854432284128</v>
      </c>
      <c r="BB51" s="227">
        <f t="shared" si="0"/>
        <v>0.59311854432284128</v>
      </c>
      <c r="BC51" s="227">
        <f t="shared" si="0"/>
        <v>0.59311854432284128</v>
      </c>
      <c r="BD51" s="227">
        <f t="shared" si="0"/>
        <v>0.59311854432284128</v>
      </c>
      <c r="BE51" s="227">
        <f t="shared" si="0"/>
        <v>0.59311854432284128</v>
      </c>
      <c r="BF51" s="227">
        <f t="shared" si="0"/>
        <v>0.59311854432284128</v>
      </c>
      <c r="BG51" s="227">
        <f t="shared" si="0"/>
        <v>0.59311854432284128</v>
      </c>
      <c r="BH51" s="227">
        <f t="shared" si="0"/>
        <v>0.59311854432284128</v>
      </c>
      <c r="BI51" s="227">
        <f t="shared" si="0"/>
        <v>0.59311854432284128</v>
      </c>
      <c r="BJ51" s="227">
        <f t="shared" si="0"/>
        <v>0.59311854432284128</v>
      </c>
      <c r="BK51" s="227">
        <f t="shared" si="0"/>
        <v>0.59311854432284128</v>
      </c>
      <c r="BL51" s="227">
        <f t="shared" si="0"/>
        <v>0.59311854432284128</v>
      </c>
      <c r="BM51" s="227">
        <f t="shared" si="0"/>
        <v>0.59311854432284128</v>
      </c>
      <c r="BN51" s="227">
        <f t="shared" si="0"/>
        <v>0.59311854432284128</v>
      </c>
      <c r="BO51" s="227">
        <f t="shared" si="0"/>
        <v>0.59311854432284128</v>
      </c>
      <c r="BP51" s="227">
        <f t="shared" si="0"/>
        <v>0.59311854432284128</v>
      </c>
    </row>
    <row r="52" spans="3:69">
      <c r="C52" s="214" t="s">
        <v>477</v>
      </c>
      <c r="G52" t="s">
        <v>83</v>
      </c>
      <c r="S52" s="227">
        <f t="shared" ref="S52:AX52" si="1">INDEX($F$114:$F$214,MATCH(ROUND(S49,2),$E$114:$E$214,0))</f>
        <v>1</v>
      </c>
      <c r="T52" s="227">
        <f t="shared" si="1"/>
        <v>1</v>
      </c>
      <c r="U52" s="227">
        <f t="shared" si="1"/>
        <v>0.76524999999999999</v>
      </c>
      <c r="V52" s="227">
        <f t="shared" si="1"/>
        <v>0.60500896478552735</v>
      </c>
      <c r="W52" s="227">
        <f t="shared" si="1"/>
        <v>0.50182218878479723</v>
      </c>
      <c r="X52" s="227">
        <f t="shared" si="1"/>
        <v>0.44882460736236407</v>
      </c>
      <c r="Y52" s="227">
        <f t="shared" si="1"/>
        <v>0.40688145567715872</v>
      </c>
      <c r="Z52" s="227">
        <f t="shared" si="1"/>
        <v>0.40688145567715872</v>
      </c>
      <c r="AA52" s="227">
        <f t="shared" si="1"/>
        <v>0.40688145567715872</v>
      </c>
      <c r="AB52" s="227">
        <f t="shared" si="1"/>
        <v>0.40688145567715872</v>
      </c>
      <c r="AC52" s="227">
        <f t="shared" si="1"/>
        <v>0.40688145567715872</v>
      </c>
      <c r="AD52" s="227">
        <f t="shared" si="1"/>
        <v>0.40688145567715872</v>
      </c>
      <c r="AE52" s="227">
        <f t="shared" si="1"/>
        <v>0.40688145567715872</v>
      </c>
      <c r="AF52" s="227">
        <f t="shared" si="1"/>
        <v>0.40688145567715872</v>
      </c>
      <c r="AG52" s="227">
        <f t="shared" si="1"/>
        <v>0.40688145567715872</v>
      </c>
      <c r="AH52" s="227">
        <f t="shared" si="1"/>
        <v>0.40688145567715872</v>
      </c>
      <c r="AI52" s="227">
        <f t="shared" si="1"/>
        <v>0.40688145567715872</v>
      </c>
      <c r="AJ52" s="227">
        <f t="shared" si="1"/>
        <v>0.40688145567715872</v>
      </c>
      <c r="AK52" s="227">
        <f t="shared" si="1"/>
        <v>0.40688145567715872</v>
      </c>
      <c r="AL52" s="227">
        <f t="shared" si="1"/>
        <v>0.40688145567715872</v>
      </c>
      <c r="AM52" s="227">
        <f t="shared" si="1"/>
        <v>0.40688145567715872</v>
      </c>
      <c r="AN52" s="227">
        <f t="shared" si="1"/>
        <v>0.40688145567715872</v>
      </c>
      <c r="AO52" s="227">
        <f t="shared" si="1"/>
        <v>0.40688145567715872</v>
      </c>
      <c r="AP52" s="227">
        <f t="shared" si="1"/>
        <v>0.40688145567715872</v>
      </c>
      <c r="AQ52" s="227">
        <f t="shared" si="1"/>
        <v>0.40688145567715872</v>
      </c>
      <c r="AR52" s="227">
        <f t="shared" si="1"/>
        <v>0.40688145567715872</v>
      </c>
      <c r="AS52" s="227">
        <f t="shared" si="1"/>
        <v>0.40688145567715872</v>
      </c>
      <c r="AT52" s="227">
        <f t="shared" si="1"/>
        <v>0.40688145567715872</v>
      </c>
      <c r="AU52" s="227">
        <f t="shared" si="1"/>
        <v>0.40688145567715872</v>
      </c>
      <c r="AV52" s="227">
        <f t="shared" si="1"/>
        <v>0.40688145567715872</v>
      </c>
      <c r="AW52" s="227">
        <f t="shared" si="1"/>
        <v>0.40688145567715872</v>
      </c>
      <c r="AX52" s="227">
        <f t="shared" si="1"/>
        <v>0.40688145567715872</v>
      </c>
      <c r="AY52" s="227">
        <f t="shared" ref="AY52:BP52" si="2">INDEX($F$114:$F$214,MATCH(ROUND(AY49,2),$E$114:$E$214,0))</f>
        <v>0.40688145567715872</v>
      </c>
      <c r="AZ52" s="227">
        <f t="shared" si="2"/>
        <v>0.40688145567715872</v>
      </c>
      <c r="BA52" s="227">
        <f t="shared" si="2"/>
        <v>0.40688145567715872</v>
      </c>
      <c r="BB52" s="227">
        <f t="shared" si="2"/>
        <v>0.40688145567715872</v>
      </c>
      <c r="BC52" s="227">
        <f t="shared" si="2"/>
        <v>0.40688145567715872</v>
      </c>
      <c r="BD52" s="227">
        <f t="shared" si="2"/>
        <v>0.40688145567715872</v>
      </c>
      <c r="BE52" s="227">
        <f t="shared" si="2"/>
        <v>0.40688145567715872</v>
      </c>
      <c r="BF52" s="227">
        <f t="shared" si="2"/>
        <v>0.40688145567715872</v>
      </c>
      <c r="BG52" s="227">
        <f t="shared" si="2"/>
        <v>0.40688145567715872</v>
      </c>
      <c r="BH52" s="227">
        <f t="shared" si="2"/>
        <v>0.40688145567715872</v>
      </c>
      <c r="BI52" s="227">
        <f t="shared" si="2"/>
        <v>0.40688145567715872</v>
      </c>
      <c r="BJ52" s="227">
        <f t="shared" si="2"/>
        <v>0.40688145567715872</v>
      </c>
      <c r="BK52" s="227">
        <f t="shared" si="2"/>
        <v>0.40688145567715872</v>
      </c>
      <c r="BL52" s="227">
        <f t="shared" si="2"/>
        <v>0.40688145567715872</v>
      </c>
      <c r="BM52" s="227">
        <f t="shared" si="2"/>
        <v>0.40688145567715872</v>
      </c>
      <c r="BN52" s="227">
        <f t="shared" si="2"/>
        <v>0.40688145567715872</v>
      </c>
      <c r="BO52" s="227">
        <f t="shared" si="2"/>
        <v>0.40688145567715872</v>
      </c>
      <c r="BP52" s="227">
        <f t="shared" si="2"/>
        <v>0.40688145567715872</v>
      </c>
    </row>
    <row r="53" spans="3:69">
      <c r="C53" s="214"/>
    </row>
    <row r="54" spans="3:69">
      <c r="C54" s="214" t="s">
        <v>478</v>
      </c>
      <c r="G54" t="s">
        <v>145</v>
      </c>
      <c r="S54" s="154">
        <f>S49*SUM(S14:S17)</f>
        <v>0</v>
      </c>
      <c r="T54" s="154">
        <f t="shared" ref="T54:BH54" si="3">T49*SUM(T14:T17)</f>
        <v>0</v>
      </c>
      <c r="U54" s="154">
        <f t="shared" si="3"/>
        <v>4322549829.3515396</v>
      </c>
      <c r="V54" s="154">
        <f t="shared" si="3"/>
        <v>9094662560.8217278</v>
      </c>
      <c r="W54" s="154">
        <f t="shared" si="3"/>
        <v>13826650627.582619</v>
      </c>
      <c r="X54" s="154">
        <f t="shared" si="3"/>
        <v>18201974935.827999</v>
      </c>
      <c r="Y54" s="154">
        <f t="shared" si="3"/>
        <v>24318674888.754929</v>
      </c>
      <c r="Z54" s="154">
        <f t="shared" si="3"/>
        <v>25733003261.296455</v>
      </c>
      <c r="AA54" s="154">
        <f t="shared" si="3"/>
        <v>27010158762.914997</v>
      </c>
      <c r="AB54" s="154">
        <f t="shared" si="3"/>
        <v>28270969783.721638</v>
      </c>
      <c r="AC54" s="154">
        <f t="shared" si="3"/>
        <v>29516362540.041935</v>
      </c>
      <c r="AD54" s="154">
        <f t="shared" si="3"/>
        <v>30748209598.917782</v>
      </c>
      <c r="AE54" s="154">
        <f t="shared" si="3"/>
        <v>31810036428.73172</v>
      </c>
      <c r="AF54" s="154">
        <f t="shared" si="3"/>
        <v>32849742094.610477</v>
      </c>
      <c r="AG54" s="154">
        <f t="shared" si="3"/>
        <v>33868066836.690048</v>
      </c>
      <c r="AH54" s="154">
        <f t="shared" si="3"/>
        <v>34865782429.118858</v>
      </c>
      <c r="AI54" s="154">
        <f t="shared" si="3"/>
        <v>35407458218.490692</v>
      </c>
      <c r="AJ54" s="154">
        <f t="shared" si="3"/>
        <v>35673846977.309601</v>
      </c>
      <c r="AK54" s="154">
        <f t="shared" si="3"/>
        <v>35933592282.527176</v>
      </c>
      <c r="AL54" s="154">
        <f t="shared" si="3"/>
        <v>36186463428.995987</v>
      </c>
      <c r="AM54" s="154">
        <f t="shared" si="3"/>
        <v>36432283010.453995</v>
      </c>
      <c r="AN54" s="154">
        <f t="shared" si="3"/>
        <v>36671481447.927399</v>
      </c>
      <c r="AO54" s="154">
        <f t="shared" si="3"/>
        <v>36904527915.428864</v>
      </c>
      <c r="AP54" s="154">
        <f t="shared" si="3"/>
        <v>37131311065.957954</v>
      </c>
      <c r="AQ54" s="154">
        <f t="shared" si="3"/>
        <v>37351614287.70079</v>
      </c>
      <c r="AR54" s="154">
        <f t="shared" si="3"/>
        <v>37565372627.555428</v>
      </c>
      <c r="AS54" s="154">
        <f t="shared" si="3"/>
        <v>37772559633.100914</v>
      </c>
      <c r="AT54" s="154">
        <f t="shared" si="3"/>
        <v>37973152159.873337</v>
      </c>
      <c r="AU54" s="154">
        <f t="shared" si="3"/>
        <v>38167107995.288269</v>
      </c>
      <c r="AV54" s="154">
        <f t="shared" si="3"/>
        <v>38354393542.196106</v>
      </c>
      <c r="AW54" s="154">
        <f t="shared" si="3"/>
        <v>38535019450.781837</v>
      </c>
      <c r="AX54" s="154">
        <f t="shared" si="3"/>
        <v>38709030099.622742</v>
      </c>
      <c r="AY54" s="154">
        <f t="shared" si="3"/>
        <v>38876456882.450447</v>
      </c>
      <c r="AZ54" s="154">
        <f t="shared" si="3"/>
        <v>39037311478.395012</v>
      </c>
      <c r="BA54" s="154">
        <f t="shared" si="3"/>
        <v>39191614572.001114</v>
      </c>
      <c r="BB54" s="154">
        <f t="shared" si="3"/>
        <v>39339421217.501129</v>
      </c>
      <c r="BC54" s="154">
        <f t="shared" si="3"/>
        <v>39480820331.899979</v>
      </c>
      <c r="BD54" s="154">
        <f t="shared" si="3"/>
        <v>39615900965.471046</v>
      </c>
      <c r="BE54" s="154">
        <f t="shared" si="3"/>
        <v>39744738597.60611</v>
      </c>
      <c r="BF54" s="154">
        <f t="shared" si="3"/>
        <v>39864401606.906555</v>
      </c>
      <c r="BG54" s="154">
        <f t="shared" si="3"/>
        <v>39947330976.714806</v>
      </c>
      <c r="BH54" s="154">
        <f t="shared" si="3"/>
        <v>39999632130.200058</v>
      </c>
      <c r="BI54" s="154">
        <f t="shared" ref="BI54:BP54" si="4">BI49*SUM(BI14:BI17)</f>
        <v>40052001759.115044</v>
      </c>
      <c r="BJ54" s="154">
        <f t="shared" si="4"/>
        <v>40104439953.111427</v>
      </c>
      <c r="BK54" s="154">
        <f t="shared" si="4"/>
        <v>40156946801.958237</v>
      </c>
      <c r="BL54" s="154">
        <f t="shared" si="4"/>
        <v>40209522395.542007</v>
      </c>
      <c r="BM54" s="154">
        <f t="shared" si="4"/>
        <v>40262166823.866959</v>
      </c>
      <c r="BN54" s="154">
        <f t="shared" si="4"/>
        <v>40314880177.055222</v>
      </c>
      <c r="BO54" s="154">
        <f t="shared" si="4"/>
        <v>40367662545.346817</v>
      </c>
      <c r="BP54" s="154">
        <f t="shared" si="4"/>
        <v>40420514019.099983</v>
      </c>
    </row>
    <row r="55" spans="3:69">
      <c r="C55" s="62" t="s">
        <v>370</v>
      </c>
      <c r="G55" t="s">
        <v>145</v>
      </c>
      <c r="S55" s="154">
        <f>S54*S51</f>
        <v>0</v>
      </c>
      <c r="T55" s="154">
        <f t="shared" ref="T55:BH55" si="5">T54*T51</f>
        <v>0</v>
      </c>
      <c r="U55" s="154">
        <f t="shared" si="5"/>
        <v>1014718572.440274</v>
      </c>
      <c r="V55" s="154">
        <f t="shared" si="5"/>
        <v>3592310179.8252811</v>
      </c>
      <c r="W55" s="154">
        <f t="shared" si="5"/>
        <v>6888130546.0864191</v>
      </c>
      <c r="X55" s="154">
        <f t="shared" si="5"/>
        <v>10032480682.035406</v>
      </c>
      <c r="Y55" s="154">
        <f t="shared" si="5"/>
        <v>14423857049.878757</v>
      </c>
      <c r="Z55" s="154">
        <f t="shared" si="5"/>
        <v>15262721435.395081</v>
      </c>
      <c r="AA55" s="154">
        <f t="shared" si="5"/>
        <v>16020226047.388979</v>
      </c>
      <c r="AB55" s="154">
        <f t="shared" si="5"/>
        <v>16768036444.716009</v>
      </c>
      <c r="AC55" s="154">
        <f t="shared" si="5"/>
        <v>17506701983.454914</v>
      </c>
      <c r="AD55" s="154">
        <f t="shared" si="5"/>
        <v>18237333317.843731</v>
      </c>
      <c r="AE55" s="154">
        <f t="shared" si="5"/>
        <v>18867122501.465912</v>
      </c>
      <c r="AF55" s="154">
        <f t="shared" si="5"/>
        <v>19483791212.536129</v>
      </c>
      <c r="AG55" s="154">
        <f t="shared" si="5"/>
        <v>20087778501.206299</v>
      </c>
      <c r="AH55" s="154">
        <f t="shared" si="5"/>
        <v>20679542121.035873</v>
      </c>
      <c r="AI55" s="154">
        <f t="shared" si="5"/>
        <v>21000820076.723022</v>
      </c>
      <c r="AJ55" s="154">
        <f t="shared" si="5"/>
        <v>21158820189.577663</v>
      </c>
      <c r="AK55" s="154">
        <f t="shared" si="5"/>
        <v>21312879946.903004</v>
      </c>
      <c r="AL55" s="154">
        <f t="shared" si="5"/>
        <v>21462862513.19783</v>
      </c>
      <c r="AM55" s="154">
        <f t="shared" si="5"/>
        <v>21608662665.518253</v>
      </c>
      <c r="AN55" s="154">
        <f t="shared" si="5"/>
        <v>21750535694.556778</v>
      </c>
      <c r="AO55" s="154">
        <f t="shared" si="5"/>
        <v>21888759876.120827</v>
      </c>
      <c r="AP55" s="154">
        <f t="shared" si="5"/>
        <v>22023269168.23959</v>
      </c>
      <c r="AQ55" s="154">
        <f t="shared" si="5"/>
        <v>22153935094.429333</v>
      </c>
      <c r="AR55" s="154">
        <f t="shared" si="5"/>
        <v>22280719129.800781</v>
      </c>
      <c r="AS55" s="154">
        <f t="shared" si="5"/>
        <v>22403605584.932529</v>
      </c>
      <c r="AT55" s="154">
        <f t="shared" si="5"/>
        <v>22522580732.41383</v>
      </c>
      <c r="AU55" s="154">
        <f t="shared" si="5"/>
        <v>22637619535.178055</v>
      </c>
      <c r="AV55" s="154">
        <f t="shared" si="5"/>
        <v>22748702066.13274</v>
      </c>
      <c r="AW55" s="154">
        <f t="shared" si="5"/>
        <v>22855834642.100098</v>
      </c>
      <c r="AX55" s="154">
        <f t="shared" si="5"/>
        <v>22959043584.837288</v>
      </c>
      <c r="AY55" s="154">
        <f t="shared" si="5"/>
        <v>23058347514.548714</v>
      </c>
      <c r="AZ55" s="154">
        <f t="shared" si="5"/>
        <v>23153753358.342991</v>
      </c>
      <c r="BA55" s="154">
        <f t="shared" si="5"/>
        <v>23245273384.607155</v>
      </c>
      <c r="BB55" s="154">
        <f t="shared" si="5"/>
        <v>23332940247.027367</v>
      </c>
      <c r="BC55" s="154">
        <f t="shared" si="5"/>
        <v>23416806683.92815</v>
      </c>
      <c r="BD55" s="154">
        <f t="shared" si="5"/>
        <v>23496925512.678028</v>
      </c>
      <c r="BE55" s="154">
        <f t="shared" si="5"/>
        <v>23573341501.503979</v>
      </c>
      <c r="BF55" s="154">
        <f t="shared" si="5"/>
        <v>23644315851.389549</v>
      </c>
      <c r="BG55" s="154">
        <f t="shared" si="5"/>
        <v>23693502798.491833</v>
      </c>
      <c r="BH55" s="154">
        <f t="shared" si="5"/>
        <v>23724523582.513409</v>
      </c>
      <c r="BI55" s="154">
        <f t="shared" ref="BI55:BP55" si="6">BI54*BI51</f>
        <v>23755584980.582191</v>
      </c>
      <c r="BJ55" s="154">
        <f t="shared" si="6"/>
        <v>23786687045.872246</v>
      </c>
      <c r="BK55" s="154">
        <f t="shared" si="6"/>
        <v>23817829831.627247</v>
      </c>
      <c r="BL55" s="154">
        <f t="shared" si="6"/>
        <v>23849013391.160561</v>
      </c>
      <c r="BM55" s="154">
        <f t="shared" si="6"/>
        <v>23880237777.855366</v>
      </c>
      <c r="BN55" s="154">
        <f t="shared" si="6"/>
        <v>23911503045.164764</v>
      </c>
      <c r="BO55" s="154">
        <f t="shared" si="6"/>
        <v>23942809246.611786</v>
      </c>
      <c r="BP55" s="154">
        <f t="shared" si="6"/>
        <v>23974156435.789581</v>
      </c>
    </row>
    <row r="56" spans="3:69">
      <c r="C56" s="62" t="s">
        <v>371</v>
      </c>
      <c r="G56" t="s">
        <v>145</v>
      </c>
      <c r="S56" s="154">
        <f>IFERROR(S$54*S$52*S15/SUM(S$15:S$17),0)</f>
        <v>0</v>
      </c>
      <c r="T56" s="154">
        <f t="shared" ref="T56:BH56" si="7">IFERROR(T$54*T$52*T15/SUM(T$15:T$17),0)</f>
        <v>0</v>
      </c>
      <c r="U56" s="154">
        <f t="shared" si="7"/>
        <v>1319824671.5075951</v>
      </c>
      <c r="V56" s="154">
        <f t="shared" si="7"/>
        <v>2195438600.0175819</v>
      </c>
      <c r="W56" s="154">
        <f t="shared" si="7"/>
        <v>2768469512.5169835</v>
      </c>
      <c r="X56" s="154">
        <f t="shared" si="7"/>
        <v>3225316331.3973169</v>
      </c>
      <c r="Y56" s="154">
        <f t="shared" si="7"/>
        <v>3906474082.788312</v>
      </c>
      <c r="Z56" s="154">
        <f t="shared" si="7"/>
        <v>4133667264.8658628</v>
      </c>
      <c r="AA56" s="154">
        <f t="shared" si="7"/>
        <v>4338825436.089673</v>
      </c>
      <c r="AB56" s="154">
        <f t="shared" si="7"/>
        <v>4541358082.2394218</v>
      </c>
      <c r="AC56" s="154">
        <f t="shared" si="7"/>
        <v>4741413987.7405558</v>
      </c>
      <c r="AD56" s="154">
        <f t="shared" si="7"/>
        <v>4939293955.7680349</v>
      </c>
      <c r="AE56" s="154">
        <f t="shared" si="7"/>
        <v>5109862418.4845409</v>
      </c>
      <c r="AF56" s="154">
        <f t="shared" si="7"/>
        <v>5276877408.2429533</v>
      </c>
      <c r="AG56" s="154">
        <f t="shared" si="7"/>
        <v>5440457834.8489847</v>
      </c>
      <c r="AH56" s="154">
        <f t="shared" si="7"/>
        <v>5600727673.6311636</v>
      </c>
      <c r="AI56" s="154">
        <f t="shared" si="7"/>
        <v>5687740738.3698778</v>
      </c>
      <c r="AJ56" s="154">
        <f t="shared" si="7"/>
        <v>5730532575.7965708</v>
      </c>
      <c r="AK56" s="154">
        <f t="shared" si="7"/>
        <v>5772257230.1044245</v>
      </c>
      <c r="AL56" s="154">
        <f t="shared" si="7"/>
        <v>5812877641.5571117</v>
      </c>
      <c r="AM56" s="154">
        <f t="shared" si="7"/>
        <v>5852365312.1806297</v>
      </c>
      <c r="AN56" s="154">
        <f t="shared" si="7"/>
        <v>5890789383.4307213</v>
      </c>
      <c r="AO56" s="154">
        <f t="shared" si="7"/>
        <v>5928225221.9188147</v>
      </c>
      <c r="AP56" s="154">
        <f t="shared" si="7"/>
        <v>5964654941.2192106</v>
      </c>
      <c r="AQ56" s="154">
        <f t="shared" si="7"/>
        <v>6000043745.5035734</v>
      </c>
      <c r="AR56" s="154">
        <f t="shared" si="7"/>
        <v>6034381200.9135342</v>
      </c>
      <c r="AS56" s="154">
        <f t="shared" si="7"/>
        <v>6067663058.2168798</v>
      </c>
      <c r="AT56" s="154">
        <f t="shared" si="7"/>
        <v>6099885599.5610123</v>
      </c>
      <c r="AU56" s="154">
        <f t="shared" si="7"/>
        <v>6131042044.0515127</v>
      </c>
      <c r="AV56" s="154">
        <f t="shared" si="7"/>
        <v>6161126994.7498178</v>
      </c>
      <c r="AW56" s="154">
        <f t="shared" si="7"/>
        <v>6190142162.4675522</v>
      </c>
      <c r="AX56" s="154">
        <f t="shared" si="7"/>
        <v>6218094676.0372972</v>
      </c>
      <c r="AY56" s="154">
        <f t="shared" si="7"/>
        <v>6244989578.4476042</v>
      </c>
      <c r="AZ56" s="154">
        <f t="shared" si="7"/>
        <v>6270828745.7965384</v>
      </c>
      <c r="BA56" s="154">
        <f t="shared" si="7"/>
        <v>6295615500.7831364</v>
      </c>
      <c r="BB56" s="154">
        <f t="shared" si="7"/>
        <v>6319358687.1430426</v>
      </c>
      <c r="BC56" s="154">
        <f t="shared" si="7"/>
        <v>6342072588.2192783</v>
      </c>
      <c r="BD56" s="154">
        <f t="shared" si="7"/>
        <v>6363771508.7626839</v>
      </c>
      <c r="BE56" s="154">
        <f t="shared" si="7"/>
        <v>6384467573.5411224</v>
      </c>
      <c r="BF56" s="154">
        <f t="shared" si="7"/>
        <v>6403689856.2781134</v>
      </c>
      <c r="BG56" s="154">
        <f t="shared" si="7"/>
        <v>6417011364.7624311</v>
      </c>
      <c r="BH56" s="154">
        <f t="shared" si="7"/>
        <v>6425412854.6266899</v>
      </c>
      <c r="BI56" s="154">
        <f t="shared" ref="BI56:BM58" si="8">IFERROR(BI$54*BI$52*BI15/SUM(BI$15:BI$17),0)</f>
        <v>6433825344.1647701</v>
      </c>
      <c r="BJ56" s="154">
        <f t="shared" si="8"/>
        <v>6442248847.7780294</v>
      </c>
      <c r="BK56" s="154">
        <f t="shared" si="8"/>
        <v>6450683379.8866758</v>
      </c>
      <c r="BL56" s="154">
        <f t="shared" si="8"/>
        <v>6459128954.9297962</v>
      </c>
      <c r="BM56" s="154">
        <f t="shared" si="8"/>
        <v>6467585587.3653765</v>
      </c>
      <c r="BN56" s="154">
        <f t="shared" ref="BN56:BP58" si="9">IFERROR(BN$54*BN$52*BN15/SUM(BN$15:BN$17),0)</f>
        <v>6476053291.6703529</v>
      </c>
      <c r="BO56" s="154">
        <f t="shared" si="9"/>
        <v>6484532082.3405914</v>
      </c>
      <c r="BP56" s="154">
        <f t="shared" si="9"/>
        <v>6493021973.8909454</v>
      </c>
    </row>
    <row r="57" spans="3:69">
      <c r="C57" s="62" t="s">
        <v>372</v>
      </c>
      <c r="G57" t="s">
        <v>145</v>
      </c>
      <c r="S57" s="154">
        <f>IFERROR(S$54*S$52*S16/SUM(S$15:S$17),0)</f>
        <v>0</v>
      </c>
      <c r="T57" s="154">
        <f t="shared" ref="T57:BH57" si="10">IFERROR(T$54*T$52*T16/SUM(T$15:T$17),0)</f>
        <v>0</v>
      </c>
      <c r="U57" s="154">
        <f t="shared" si="10"/>
        <v>1822615022.5581076</v>
      </c>
      <c r="V57" s="154">
        <f t="shared" si="10"/>
        <v>3031796161.9290414</v>
      </c>
      <c r="W57" s="154">
        <f t="shared" si="10"/>
        <v>3823124564.9044056</v>
      </c>
      <c r="X57" s="154">
        <f t="shared" si="10"/>
        <v>4454008267.1677217</v>
      </c>
      <c r="Y57" s="154">
        <f t="shared" si="10"/>
        <v>5394654685.7552881</v>
      </c>
      <c r="Z57" s="154">
        <f t="shared" si="10"/>
        <v>5708397651.4814301</v>
      </c>
      <c r="AA57" s="154">
        <f t="shared" si="10"/>
        <v>5991711316.5047846</v>
      </c>
      <c r="AB57" s="154">
        <f t="shared" si="10"/>
        <v>6271399256.425869</v>
      </c>
      <c r="AC57" s="154">
        <f t="shared" si="10"/>
        <v>6547666935.4512434</v>
      </c>
      <c r="AD57" s="154">
        <f t="shared" si="10"/>
        <v>6820929748.4415722</v>
      </c>
      <c r="AE57" s="154">
        <f t="shared" si="10"/>
        <v>7056476673.145319</v>
      </c>
      <c r="AF57" s="154">
        <f t="shared" si="10"/>
        <v>7287116420.9069338</v>
      </c>
      <c r="AG57" s="154">
        <f t="shared" si="10"/>
        <v>7513013200.5057411</v>
      </c>
      <c r="AH57" s="154">
        <f t="shared" si="10"/>
        <v>7734338215.9668427</v>
      </c>
      <c r="AI57" s="154">
        <f t="shared" si="10"/>
        <v>7854499114.8917332</v>
      </c>
      <c r="AJ57" s="154">
        <f t="shared" si="10"/>
        <v>7913592604.6714516</v>
      </c>
      <c r="AK57" s="154">
        <f t="shared" si="10"/>
        <v>7971212365.3822994</v>
      </c>
      <c r="AL57" s="154">
        <f t="shared" si="10"/>
        <v>8027307219.2931538</v>
      </c>
      <c r="AM57" s="154">
        <f t="shared" si="10"/>
        <v>8081837812.0589638</v>
      </c>
      <c r="AN57" s="154">
        <f t="shared" si="10"/>
        <v>8134899624.7376623</v>
      </c>
      <c r="AO57" s="154">
        <f t="shared" si="10"/>
        <v>8186596735.0307417</v>
      </c>
      <c r="AP57" s="154">
        <f t="shared" si="10"/>
        <v>8236904442.6360521</v>
      </c>
      <c r="AQ57" s="154">
        <f t="shared" si="10"/>
        <v>8285774696.1715984</v>
      </c>
      <c r="AR57" s="154">
        <f t="shared" si="10"/>
        <v>8333193086.975832</v>
      </c>
      <c r="AS57" s="154">
        <f t="shared" si="10"/>
        <v>8379153747.0614033</v>
      </c>
      <c r="AT57" s="154">
        <f t="shared" si="10"/>
        <v>8423651542.2509222</v>
      </c>
      <c r="AU57" s="154">
        <f t="shared" si="10"/>
        <v>8466677108.4520874</v>
      </c>
      <c r="AV57" s="154">
        <f t="shared" si="10"/>
        <v>8508222992.7497473</v>
      </c>
      <c r="AW57" s="154">
        <f t="shared" si="10"/>
        <v>8548291557.693284</v>
      </c>
      <c r="AX57" s="154">
        <f t="shared" si="10"/>
        <v>8586892647.8610296</v>
      </c>
      <c r="AY57" s="154">
        <f t="shared" si="10"/>
        <v>8624033227.380024</v>
      </c>
      <c r="AZ57" s="154">
        <f t="shared" si="10"/>
        <v>8659715887.0523605</v>
      </c>
      <c r="BA57" s="154">
        <f t="shared" si="10"/>
        <v>8693945215.3671856</v>
      </c>
      <c r="BB57" s="154">
        <f t="shared" si="10"/>
        <v>8726733425.1022949</v>
      </c>
      <c r="BC57" s="154">
        <f t="shared" si="10"/>
        <v>8758100240.874239</v>
      </c>
      <c r="BD57" s="154">
        <f t="shared" si="10"/>
        <v>8788065416.862751</v>
      </c>
      <c r="BE57" s="154">
        <f t="shared" si="10"/>
        <v>8816645696.7948799</v>
      </c>
      <c r="BF57" s="154">
        <f t="shared" si="10"/>
        <v>8843190753.9078712</v>
      </c>
      <c r="BG57" s="154">
        <f t="shared" si="10"/>
        <v>8861587122.7671642</v>
      </c>
      <c r="BH57" s="154">
        <f t="shared" si="10"/>
        <v>8873189180.1987591</v>
      </c>
      <c r="BI57" s="154">
        <f t="shared" si="8"/>
        <v>8884806427.6561069</v>
      </c>
      <c r="BJ57" s="154">
        <f t="shared" si="8"/>
        <v>8896438885.0268002</v>
      </c>
      <c r="BK57" s="154">
        <f t="shared" si="8"/>
        <v>8908086572.2244549</v>
      </c>
      <c r="BL57" s="154">
        <f t="shared" si="8"/>
        <v>8919749509.1887646</v>
      </c>
      <c r="BM57" s="154">
        <f t="shared" si="8"/>
        <v>8931427715.8855209</v>
      </c>
      <c r="BN57" s="154">
        <f t="shared" si="9"/>
        <v>8943121212.3066788</v>
      </c>
      <c r="BO57" s="154">
        <f t="shared" si="9"/>
        <v>8954830018.4703388</v>
      </c>
      <c r="BP57" s="154">
        <f t="shared" si="9"/>
        <v>8966554154.4208298</v>
      </c>
    </row>
    <row r="58" spans="3:69">
      <c r="C58" s="62" t="s">
        <v>373</v>
      </c>
      <c r="G58" t="s">
        <v>145</v>
      </c>
      <c r="S58" s="154">
        <f>IFERROR(S$54*S$52*S17/SUM(S$15:S$17),0)</f>
        <v>0</v>
      </c>
      <c r="T58" s="154">
        <f t="shared" ref="T58:BH58" si="11">IFERROR(T$54*T$52*T17/SUM(T$15:T$17),0)</f>
        <v>0</v>
      </c>
      <c r="U58" s="154">
        <f t="shared" si="11"/>
        <v>165391562.84556329</v>
      </c>
      <c r="V58" s="154">
        <f t="shared" si="11"/>
        <v>275117619.04982233</v>
      </c>
      <c r="W58" s="154">
        <f t="shared" si="11"/>
        <v>346926004.07481003</v>
      </c>
      <c r="X58" s="154">
        <f t="shared" si="11"/>
        <v>490169655.22755569</v>
      </c>
      <c r="Y58" s="154">
        <f t="shared" si="11"/>
        <v>593689070.3325702</v>
      </c>
      <c r="Z58" s="154">
        <f t="shared" si="11"/>
        <v>628216909.55408251</v>
      </c>
      <c r="AA58" s="154">
        <f t="shared" si="11"/>
        <v>659395962.93156111</v>
      </c>
      <c r="AB58" s="154">
        <f t="shared" si="11"/>
        <v>690176000.34033775</v>
      </c>
      <c r="AC58" s="154">
        <f t="shared" si="11"/>
        <v>720579633.39522111</v>
      </c>
      <c r="AD58" s="154">
        <f t="shared" si="11"/>
        <v>750652576.86444294</v>
      </c>
      <c r="AE58" s="154">
        <f t="shared" si="11"/>
        <v>776574835.63594854</v>
      </c>
      <c r="AF58" s="154">
        <f t="shared" si="11"/>
        <v>801957052.92446113</v>
      </c>
      <c r="AG58" s="154">
        <f t="shared" si="11"/>
        <v>826817300.12902498</v>
      </c>
      <c r="AH58" s="154">
        <f t="shared" si="11"/>
        <v>851174418.48497903</v>
      </c>
      <c r="AI58" s="154">
        <f t="shared" si="11"/>
        <v>864398288.50606036</v>
      </c>
      <c r="AJ58" s="154">
        <f t="shared" si="11"/>
        <v>870901607.26391637</v>
      </c>
      <c r="AK58" s="154">
        <f t="shared" si="11"/>
        <v>877242740.13745034</v>
      </c>
      <c r="AL58" s="154">
        <f t="shared" si="11"/>
        <v>883416054.94788933</v>
      </c>
      <c r="AM58" s="154">
        <f t="shared" si="11"/>
        <v>889417220.69614446</v>
      </c>
      <c r="AN58" s="154">
        <f t="shared" si="11"/>
        <v>895256745.20223713</v>
      </c>
      <c r="AO58" s="154">
        <f t="shared" si="11"/>
        <v>900946082.35848224</v>
      </c>
      <c r="AP58" s="154">
        <f t="shared" si="11"/>
        <v>906482513.86310184</v>
      </c>
      <c r="AQ58" s="154">
        <f t="shared" si="11"/>
        <v>911860751.59628761</v>
      </c>
      <c r="AR58" s="154">
        <f t="shared" si="11"/>
        <v>917079209.86527872</v>
      </c>
      <c r="AS58" s="154">
        <f t="shared" si="11"/>
        <v>922137242.89010322</v>
      </c>
      <c r="AT58" s="154">
        <f t="shared" si="11"/>
        <v>927034285.64757013</v>
      </c>
      <c r="AU58" s="154">
        <f t="shared" si="11"/>
        <v>931769307.60661292</v>
      </c>
      <c r="AV58" s="154">
        <f t="shared" si="11"/>
        <v>936341488.56380224</v>
      </c>
      <c r="AW58" s="154">
        <f t="shared" si="11"/>
        <v>940751088.52090442</v>
      </c>
      <c r="AX58" s="154">
        <f t="shared" si="11"/>
        <v>944999190.88712728</v>
      </c>
      <c r="AY58" s="154">
        <f t="shared" si="11"/>
        <v>949086562.07410395</v>
      </c>
      <c r="AZ58" s="154">
        <f t="shared" si="11"/>
        <v>953013487.20312119</v>
      </c>
      <c r="BA58" s="154">
        <f t="shared" si="11"/>
        <v>956780471.24363768</v>
      </c>
      <c r="BB58" s="154">
        <f t="shared" si="11"/>
        <v>960388858.22842598</v>
      </c>
      <c r="BC58" s="154">
        <f t="shared" si="11"/>
        <v>963840818.87830937</v>
      </c>
      <c r="BD58" s="154">
        <f t="shared" si="11"/>
        <v>967138527.16758108</v>
      </c>
      <c r="BE58" s="154">
        <f t="shared" si="11"/>
        <v>970283825.76612782</v>
      </c>
      <c r="BF58" s="154">
        <f t="shared" si="11"/>
        <v>973205145.33102012</v>
      </c>
      <c r="BG58" s="154">
        <f t="shared" si="11"/>
        <v>975229690.69337821</v>
      </c>
      <c r="BH58" s="154">
        <f t="shared" si="11"/>
        <v>976506512.86119878</v>
      </c>
      <c r="BI58" s="154">
        <f t="shared" si="8"/>
        <v>977785006.71197116</v>
      </c>
      <c r="BJ58" s="154">
        <f t="shared" si="8"/>
        <v>979065174.43435097</v>
      </c>
      <c r="BK58" s="154">
        <f t="shared" si="8"/>
        <v>980347018.21985936</v>
      </c>
      <c r="BL58" s="154">
        <f t="shared" si="8"/>
        <v>981630540.26288688</v>
      </c>
      <c r="BM58" s="154">
        <f t="shared" si="8"/>
        <v>982915742.76069558</v>
      </c>
      <c r="BN58" s="154">
        <f t="shared" si="9"/>
        <v>984202627.91342747</v>
      </c>
      <c r="BO58" s="154">
        <f t="shared" si="9"/>
        <v>985491197.92410195</v>
      </c>
      <c r="BP58" s="154">
        <f t="shared" si="9"/>
        <v>986781454.99862397</v>
      </c>
    </row>
    <row r="59" spans="3:69" ht="12">
      <c r="C59" s="214"/>
      <c r="S59" s="170" t="b">
        <f>ROUND(S54,0)=ROUND(SUM(S55:S58),0)</f>
        <v>1</v>
      </c>
      <c r="T59" s="170" t="b">
        <f t="shared" ref="T59:BH59" si="12">ROUND(T54,0)=ROUND(SUM(T55:T58),0)</f>
        <v>1</v>
      </c>
      <c r="U59" s="170" t="b">
        <f t="shared" si="12"/>
        <v>1</v>
      </c>
      <c r="V59" s="170" t="b">
        <f t="shared" si="12"/>
        <v>1</v>
      </c>
      <c r="W59" s="170" t="b">
        <f t="shared" si="12"/>
        <v>1</v>
      </c>
      <c r="X59" s="170" t="b">
        <f t="shared" si="12"/>
        <v>1</v>
      </c>
      <c r="Y59" s="170" t="b">
        <f t="shared" si="12"/>
        <v>1</v>
      </c>
      <c r="Z59" s="170" t="b">
        <f t="shared" si="12"/>
        <v>1</v>
      </c>
      <c r="AA59" s="170" t="b">
        <f t="shared" si="12"/>
        <v>1</v>
      </c>
      <c r="AB59" s="170" t="b">
        <f t="shared" si="12"/>
        <v>1</v>
      </c>
      <c r="AC59" s="170" t="b">
        <f t="shared" si="12"/>
        <v>1</v>
      </c>
      <c r="AD59" s="170" t="b">
        <f t="shared" si="12"/>
        <v>1</v>
      </c>
      <c r="AE59" s="170" t="b">
        <f t="shared" si="12"/>
        <v>1</v>
      </c>
      <c r="AF59" s="170" t="b">
        <f t="shared" si="12"/>
        <v>1</v>
      </c>
      <c r="AG59" s="170" t="b">
        <f t="shared" si="12"/>
        <v>1</v>
      </c>
      <c r="AH59" s="170" t="b">
        <f t="shared" si="12"/>
        <v>1</v>
      </c>
      <c r="AI59" s="170" t="b">
        <f t="shared" si="12"/>
        <v>1</v>
      </c>
      <c r="AJ59" s="170" t="b">
        <f t="shared" si="12"/>
        <v>1</v>
      </c>
      <c r="AK59" s="170" t="b">
        <f t="shared" si="12"/>
        <v>1</v>
      </c>
      <c r="AL59" s="170" t="b">
        <f t="shared" si="12"/>
        <v>1</v>
      </c>
      <c r="AM59" s="170" t="b">
        <f t="shared" si="12"/>
        <v>1</v>
      </c>
      <c r="AN59" s="170" t="b">
        <f t="shared" si="12"/>
        <v>1</v>
      </c>
      <c r="AO59" s="170" t="b">
        <f t="shared" si="12"/>
        <v>1</v>
      </c>
      <c r="AP59" s="170" t="b">
        <f t="shared" si="12"/>
        <v>1</v>
      </c>
      <c r="AQ59" s="170" t="b">
        <f t="shared" si="12"/>
        <v>1</v>
      </c>
      <c r="AR59" s="170" t="b">
        <f t="shared" si="12"/>
        <v>1</v>
      </c>
      <c r="AS59" s="170" t="b">
        <f t="shared" si="12"/>
        <v>1</v>
      </c>
      <c r="AT59" s="170" t="b">
        <f t="shared" si="12"/>
        <v>1</v>
      </c>
      <c r="AU59" s="170" t="b">
        <f t="shared" si="12"/>
        <v>1</v>
      </c>
      <c r="AV59" s="170" t="b">
        <f t="shared" si="12"/>
        <v>1</v>
      </c>
      <c r="AW59" s="170" t="b">
        <f t="shared" si="12"/>
        <v>1</v>
      </c>
      <c r="AX59" s="170" t="b">
        <f t="shared" si="12"/>
        <v>1</v>
      </c>
      <c r="AY59" s="170" t="b">
        <f t="shared" si="12"/>
        <v>1</v>
      </c>
      <c r="AZ59" s="170" t="b">
        <f t="shared" si="12"/>
        <v>1</v>
      </c>
      <c r="BA59" s="170" t="b">
        <f t="shared" si="12"/>
        <v>1</v>
      </c>
      <c r="BB59" s="170" t="b">
        <f t="shared" si="12"/>
        <v>1</v>
      </c>
      <c r="BC59" s="170" t="b">
        <f t="shared" si="12"/>
        <v>1</v>
      </c>
      <c r="BD59" s="170" t="b">
        <f t="shared" si="12"/>
        <v>1</v>
      </c>
      <c r="BE59" s="170" t="b">
        <f t="shared" si="12"/>
        <v>1</v>
      </c>
      <c r="BF59" s="170" t="b">
        <f t="shared" si="12"/>
        <v>1</v>
      </c>
      <c r="BG59" s="170" t="b">
        <f t="shared" si="12"/>
        <v>1</v>
      </c>
      <c r="BH59" s="170" t="b">
        <f t="shared" si="12"/>
        <v>1</v>
      </c>
      <c r="BI59" s="170" t="b">
        <f t="shared" ref="BI59:BP59" si="13">ROUND(BI54,0)=ROUND(SUM(BI55:BI58),0)</f>
        <v>1</v>
      </c>
      <c r="BJ59" s="170" t="b">
        <f t="shared" si="13"/>
        <v>1</v>
      </c>
      <c r="BK59" s="170" t="b">
        <f t="shared" si="13"/>
        <v>1</v>
      </c>
      <c r="BL59" s="170" t="b">
        <f t="shared" si="13"/>
        <v>1</v>
      </c>
      <c r="BM59" s="170" t="b">
        <f t="shared" si="13"/>
        <v>1</v>
      </c>
      <c r="BN59" s="170" t="b">
        <f t="shared" si="13"/>
        <v>1</v>
      </c>
      <c r="BO59" s="170" t="b">
        <f t="shared" si="13"/>
        <v>1</v>
      </c>
      <c r="BP59" s="170" t="b">
        <f t="shared" si="13"/>
        <v>1</v>
      </c>
    </row>
    <row r="60" spans="3:69">
      <c r="C60" s="214"/>
    </row>
    <row r="61" spans="3:69">
      <c r="C61" s="214" t="s">
        <v>178</v>
      </c>
      <c r="G61" t="s">
        <v>83</v>
      </c>
      <c r="S61" s="162">
        <f>1-S62</f>
        <v>0.74</v>
      </c>
      <c r="T61" s="162">
        <f>1-T62</f>
        <v>0.74</v>
      </c>
      <c r="U61" s="162">
        <f t="shared" ref="U61:BP61" si="14">1-U62</f>
        <v>0.74</v>
      </c>
      <c r="V61" s="162">
        <f t="shared" si="14"/>
        <v>0.74</v>
      </c>
      <c r="W61" s="162">
        <f t="shared" si="14"/>
        <v>0.74</v>
      </c>
      <c r="X61" s="162">
        <f t="shared" si="14"/>
        <v>0.74</v>
      </c>
      <c r="Y61" s="162">
        <f t="shared" si="14"/>
        <v>0.74</v>
      </c>
      <c r="Z61" s="162">
        <f t="shared" si="14"/>
        <v>0.74</v>
      </c>
      <c r="AA61" s="162">
        <f t="shared" si="14"/>
        <v>0.74</v>
      </c>
      <c r="AB61" s="162">
        <f t="shared" si="14"/>
        <v>0.74</v>
      </c>
      <c r="AC61" s="162">
        <f t="shared" si="14"/>
        <v>0.74</v>
      </c>
      <c r="AD61" s="162">
        <f t="shared" si="14"/>
        <v>0.74</v>
      </c>
      <c r="AE61" s="162">
        <f t="shared" si="14"/>
        <v>0.74</v>
      </c>
      <c r="AF61" s="162">
        <f t="shared" si="14"/>
        <v>0.74</v>
      </c>
      <c r="AG61" s="162">
        <f t="shared" si="14"/>
        <v>0.74</v>
      </c>
      <c r="AH61" s="162">
        <f t="shared" si="14"/>
        <v>0.74</v>
      </c>
      <c r="AI61" s="162">
        <f t="shared" si="14"/>
        <v>0.74</v>
      </c>
      <c r="AJ61" s="162">
        <f t="shared" si="14"/>
        <v>0.74</v>
      </c>
      <c r="AK61" s="162">
        <f t="shared" si="14"/>
        <v>0.74</v>
      </c>
      <c r="AL61" s="162">
        <f t="shared" si="14"/>
        <v>0.74</v>
      </c>
      <c r="AM61" s="162">
        <f t="shared" si="14"/>
        <v>0.74</v>
      </c>
      <c r="AN61" s="162">
        <f t="shared" si="14"/>
        <v>0.74</v>
      </c>
      <c r="AO61" s="162">
        <f t="shared" si="14"/>
        <v>0.74</v>
      </c>
      <c r="AP61" s="162">
        <f t="shared" si="14"/>
        <v>0.74</v>
      </c>
      <c r="AQ61" s="162">
        <f t="shared" si="14"/>
        <v>0.74</v>
      </c>
      <c r="AR61" s="162">
        <f t="shared" si="14"/>
        <v>0.74</v>
      </c>
      <c r="AS61" s="162">
        <f t="shared" si="14"/>
        <v>0.74</v>
      </c>
      <c r="AT61" s="162">
        <f t="shared" si="14"/>
        <v>0.74</v>
      </c>
      <c r="AU61" s="162">
        <f t="shared" si="14"/>
        <v>0.74</v>
      </c>
      <c r="AV61" s="162">
        <f t="shared" si="14"/>
        <v>0.74</v>
      </c>
      <c r="AW61" s="162">
        <f t="shared" si="14"/>
        <v>0.74</v>
      </c>
      <c r="AX61" s="162">
        <f t="shared" si="14"/>
        <v>0.74</v>
      </c>
      <c r="AY61" s="162">
        <f t="shared" si="14"/>
        <v>0.74</v>
      </c>
      <c r="AZ61" s="162">
        <f t="shared" si="14"/>
        <v>0.74</v>
      </c>
      <c r="BA61" s="162">
        <f t="shared" si="14"/>
        <v>0.74</v>
      </c>
      <c r="BB61" s="162">
        <f t="shared" si="14"/>
        <v>0.74</v>
      </c>
      <c r="BC61" s="162">
        <f t="shared" si="14"/>
        <v>0.74</v>
      </c>
      <c r="BD61" s="162">
        <f t="shared" si="14"/>
        <v>0.74</v>
      </c>
      <c r="BE61" s="162">
        <f t="shared" si="14"/>
        <v>0.74</v>
      </c>
      <c r="BF61" s="162">
        <f t="shared" si="14"/>
        <v>0.74</v>
      </c>
      <c r="BG61" s="162">
        <f t="shared" si="14"/>
        <v>0.74</v>
      </c>
      <c r="BH61" s="162">
        <f t="shared" si="14"/>
        <v>0.74</v>
      </c>
      <c r="BI61" s="162">
        <f t="shared" si="14"/>
        <v>0.74</v>
      </c>
      <c r="BJ61" s="162">
        <f t="shared" si="14"/>
        <v>0.74</v>
      </c>
      <c r="BK61" s="162">
        <f t="shared" si="14"/>
        <v>0.74</v>
      </c>
      <c r="BL61" s="162">
        <f t="shared" si="14"/>
        <v>0.74</v>
      </c>
      <c r="BM61" s="162">
        <f t="shared" si="14"/>
        <v>0.74</v>
      </c>
      <c r="BN61" s="162">
        <f t="shared" si="14"/>
        <v>0.74</v>
      </c>
      <c r="BO61" s="162">
        <f t="shared" si="14"/>
        <v>0.74</v>
      </c>
      <c r="BP61" s="162">
        <f t="shared" si="14"/>
        <v>0.74</v>
      </c>
    </row>
    <row r="62" spans="3:69">
      <c r="C62" s="214" t="s">
        <v>179</v>
      </c>
      <c r="G62" t="s">
        <v>83</v>
      </c>
      <c r="S62" s="331">
        <v>0.26</v>
      </c>
      <c r="T62" s="163">
        <f>S62</f>
        <v>0.26</v>
      </c>
      <c r="U62" s="163">
        <f t="shared" ref="U62:BP62" si="15">T62</f>
        <v>0.26</v>
      </c>
      <c r="V62" s="163">
        <f t="shared" si="15"/>
        <v>0.26</v>
      </c>
      <c r="W62" s="163">
        <f t="shared" si="15"/>
        <v>0.26</v>
      </c>
      <c r="X62" s="163">
        <f t="shared" si="15"/>
        <v>0.26</v>
      </c>
      <c r="Y62" s="163">
        <f t="shared" si="15"/>
        <v>0.26</v>
      </c>
      <c r="Z62" s="163">
        <f t="shared" si="15"/>
        <v>0.26</v>
      </c>
      <c r="AA62" s="163">
        <f t="shared" si="15"/>
        <v>0.26</v>
      </c>
      <c r="AB62" s="163">
        <f t="shared" si="15"/>
        <v>0.26</v>
      </c>
      <c r="AC62" s="163">
        <f t="shared" si="15"/>
        <v>0.26</v>
      </c>
      <c r="AD62" s="163">
        <f t="shared" si="15"/>
        <v>0.26</v>
      </c>
      <c r="AE62" s="163">
        <f t="shared" si="15"/>
        <v>0.26</v>
      </c>
      <c r="AF62" s="163">
        <f t="shared" si="15"/>
        <v>0.26</v>
      </c>
      <c r="AG62" s="163">
        <f t="shared" si="15"/>
        <v>0.26</v>
      </c>
      <c r="AH62" s="163">
        <f t="shared" si="15"/>
        <v>0.26</v>
      </c>
      <c r="AI62" s="163">
        <f t="shared" si="15"/>
        <v>0.26</v>
      </c>
      <c r="AJ62" s="163">
        <f t="shared" si="15"/>
        <v>0.26</v>
      </c>
      <c r="AK62" s="163">
        <f t="shared" si="15"/>
        <v>0.26</v>
      </c>
      <c r="AL62" s="163">
        <f t="shared" si="15"/>
        <v>0.26</v>
      </c>
      <c r="AM62" s="163">
        <f t="shared" si="15"/>
        <v>0.26</v>
      </c>
      <c r="AN62" s="163">
        <f t="shared" si="15"/>
        <v>0.26</v>
      </c>
      <c r="AO62" s="163">
        <f t="shared" si="15"/>
        <v>0.26</v>
      </c>
      <c r="AP62" s="163">
        <f t="shared" si="15"/>
        <v>0.26</v>
      </c>
      <c r="AQ62" s="163">
        <f t="shared" si="15"/>
        <v>0.26</v>
      </c>
      <c r="AR62" s="163">
        <f t="shared" si="15"/>
        <v>0.26</v>
      </c>
      <c r="AS62" s="163">
        <f t="shared" si="15"/>
        <v>0.26</v>
      </c>
      <c r="AT62" s="163">
        <f t="shared" si="15"/>
        <v>0.26</v>
      </c>
      <c r="AU62" s="163">
        <f t="shared" si="15"/>
        <v>0.26</v>
      </c>
      <c r="AV62" s="163">
        <f t="shared" si="15"/>
        <v>0.26</v>
      </c>
      <c r="AW62" s="163">
        <f t="shared" si="15"/>
        <v>0.26</v>
      </c>
      <c r="AX62" s="163">
        <f t="shared" si="15"/>
        <v>0.26</v>
      </c>
      <c r="AY62" s="163">
        <f t="shared" si="15"/>
        <v>0.26</v>
      </c>
      <c r="AZ62" s="163">
        <f t="shared" si="15"/>
        <v>0.26</v>
      </c>
      <c r="BA62" s="163">
        <f t="shared" si="15"/>
        <v>0.26</v>
      </c>
      <c r="BB62" s="163">
        <f t="shared" si="15"/>
        <v>0.26</v>
      </c>
      <c r="BC62" s="163">
        <f t="shared" si="15"/>
        <v>0.26</v>
      </c>
      <c r="BD62" s="163">
        <f t="shared" si="15"/>
        <v>0.26</v>
      </c>
      <c r="BE62" s="163">
        <f t="shared" si="15"/>
        <v>0.26</v>
      </c>
      <c r="BF62" s="163">
        <f t="shared" si="15"/>
        <v>0.26</v>
      </c>
      <c r="BG62" s="163">
        <f t="shared" si="15"/>
        <v>0.26</v>
      </c>
      <c r="BH62" s="163">
        <f t="shared" si="15"/>
        <v>0.26</v>
      </c>
      <c r="BI62" s="163">
        <f t="shared" si="15"/>
        <v>0.26</v>
      </c>
      <c r="BJ62" s="163">
        <f t="shared" si="15"/>
        <v>0.26</v>
      </c>
      <c r="BK62" s="163">
        <f t="shared" si="15"/>
        <v>0.26</v>
      </c>
      <c r="BL62" s="163">
        <f t="shared" si="15"/>
        <v>0.26</v>
      </c>
      <c r="BM62" s="163">
        <f t="shared" si="15"/>
        <v>0.26</v>
      </c>
      <c r="BN62" s="163">
        <f t="shared" si="15"/>
        <v>0.26</v>
      </c>
      <c r="BO62" s="163">
        <f t="shared" si="15"/>
        <v>0.26</v>
      </c>
      <c r="BP62" s="163">
        <f t="shared" si="15"/>
        <v>0.26</v>
      </c>
    </row>
    <row r="63" spans="3:69">
      <c r="C63" s="214"/>
    </row>
    <row r="64" spans="3:69">
      <c r="C64" s="214" t="s">
        <v>479</v>
      </c>
      <c r="G64" t="s">
        <v>145</v>
      </c>
      <c r="S64" s="154">
        <f>IFERROR(S54/S61*S62,0)</f>
        <v>0</v>
      </c>
      <c r="T64" s="154">
        <f t="shared" ref="T64:BH64" si="16">IFERROR(T54/T61*T62,0)</f>
        <v>0</v>
      </c>
      <c r="U64" s="154">
        <f t="shared" si="16"/>
        <v>1518733723.8262167</v>
      </c>
      <c r="V64" s="154">
        <f t="shared" si="16"/>
        <v>3195421980.8292561</v>
      </c>
      <c r="W64" s="154">
        <f t="shared" si="16"/>
        <v>4858012382.6641626</v>
      </c>
      <c r="X64" s="154">
        <f t="shared" si="16"/>
        <v>6395288490.9665947</v>
      </c>
      <c r="Y64" s="154">
        <f t="shared" si="16"/>
        <v>8544399285.2382193</v>
      </c>
      <c r="Z64" s="154">
        <f t="shared" si="16"/>
        <v>9041325470.1852417</v>
      </c>
      <c r="AA64" s="154">
        <f t="shared" si="16"/>
        <v>9490055781.5647297</v>
      </c>
      <c r="AB64" s="154">
        <f t="shared" si="16"/>
        <v>9933043437.5238209</v>
      </c>
      <c r="AC64" s="154">
        <f t="shared" si="16"/>
        <v>10370613865.420139</v>
      </c>
      <c r="AD64" s="154">
        <f t="shared" si="16"/>
        <v>10803424994.214357</v>
      </c>
      <c r="AE64" s="154">
        <f t="shared" si="16"/>
        <v>11176499285.770605</v>
      </c>
      <c r="AF64" s="154">
        <f t="shared" si="16"/>
        <v>11541801276.484762</v>
      </c>
      <c r="AG64" s="154">
        <f t="shared" si="16"/>
        <v>11899591050.728935</v>
      </c>
      <c r="AH64" s="154">
        <f t="shared" si="16"/>
        <v>12250139772.393112</v>
      </c>
      <c r="AI64" s="154">
        <f t="shared" si="16"/>
        <v>12440458292.983217</v>
      </c>
      <c r="AJ64" s="154">
        <f t="shared" si="16"/>
        <v>12534054343.379049</v>
      </c>
      <c r="AK64" s="154">
        <f t="shared" si="16"/>
        <v>12625316207.374413</v>
      </c>
      <c r="AL64" s="154">
        <f t="shared" si="16"/>
        <v>12714162826.403997</v>
      </c>
      <c r="AM64" s="154">
        <f t="shared" si="16"/>
        <v>12800531868.537889</v>
      </c>
      <c r="AN64" s="154">
        <f t="shared" si="16"/>
        <v>12884574562.785303</v>
      </c>
      <c r="AO64" s="154">
        <f t="shared" si="16"/>
        <v>12966455754.069601</v>
      </c>
      <c r="AP64" s="154">
        <f t="shared" si="16"/>
        <v>13046136320.471716</v>
      </c>
      <c r="AQ64" s="154">
        <f t="shared" si="16"/>
        <v>13123540155.138115</v>
      </c>
      <c r="AR64" s="154">
        <f t="shared" si="16"/>
        <v>13198644436.708664</v>
      </c>
      <c r="AS64" s="154">
        <f t="shared" si="16"/>
        <v>13271439871.08951</v>
      </c>
      <c r="AT64" s="154">
        <f t="shared" si="16"/>
        <v>13341918326.441984</v>
      </c>
      <c r="AU64" s="154">
        <f t="shared" si="16"/>
        <v>13410064971.317499</v>
      </c>
      <c r="AV64" s="154">
        <f t="shared" si="16"/>
        <v>13475868001.312147</v>
      </c>
      <c r="AW64" s="154">
        <f t="shared" si="16"/>
        <v>13539331158.382807</v>
      </c>
      <c r="AX64" s="154">
        <f t="shared" si="16"/>
        <v>13600470035.002586</v>
      </c>
      <c r="AY64" s="154">
        <f t="shared" si="16"/>
        <v>13659295661.40151</v>
      </c>
      <c r="AZ64" s="154">
        <f t="shared" si="16"/>
        <v>13715812141.057709</v>
      </c>
      <c r="BA64" s="154">
        <f t="shared" si="16"/>
        <v>13770026741.513906</v>
      </c>
      <c r="BB64" s="154">
        <f t="shared" si="16"/>
        <v>13821958806.149046</v>
      </c>
      <c r="BC64" s="154">
        <f t="shared" si="16"/>
        <v>13871639576.072966</v>
      </c>
      <c r="BD64" s="154">
        <f t="shared" si="16"/>
        <v>13919100339.219559</v>
      </c>
      <c r="BE64" s="154">
        <f t="shared" si="16"/>
        <v>13964367615.37512</v>
      </c>
      <c r="BF64" s="154">
        <f t="shared" si="16"/>
        <v>14006411375.399603</v>
      </c>
      <c r="BG64" s="154">
        <f t="shared" si="16"/>
        <v>14035548721.548447</v>
      </c>
      <c r="BH64" s="154">
        <f t="shared" si="16"/>
        <v>14053924802.502724</v>
      </c>
      <c r="BI64" s="154">
        <f t="shared" ref="BI64:BP64" si="17">IFERROR(BI54/BI61*BI62,0)</f>
        <v>14072324942.391771</v>
      </c>
      <c r="BJ64" s="154">
        <f t="shared" si="17"/>
        <v>14090749172.714827</v>
      </c>
      <c r="BK64" s="154">
        <f t="shared" si="17"/>
        <v>14109197525.012354</v>
      </c>
      <c r="BL64" s="154">
        <f t="shared" si="17"/>
        <v>14127670030.866112</v>
      </c>
      <c r="BM64" s="154">
        <f t="shared" si="17"/>
        <v>14146166721.899202</v>
      </c>
      <c r="BN64" s="154">
        <f t="shared" si="17"/>
        <v>14164687629.776159</v>
      </c>
      <c r="BO64" s="154">
        <f t="shared" si="17"/>
        <v>14183232786.202936</v>
      </c>
      <c r="BP64" s="154">
        <f t="shared" si="17"/>
        <v>14201802222.927023</v>
      </c>
    </row>
    <row r="65" spans="2:69">
      <c r="C65" s="62" t="s">
        <v>374</v>
      </c>
      <c r="G65" t="s">
        <v>145</v>
      </c>
      <c r="S65" s="180">
        <f>IFERROR(S$64*S18/SUM(S$18:S$20),0)</f>
        <v>0</v>
      </c>
      <c r="T65" s="180">
        <f t="shared" ref="T65:AS65" si="18">IFERROR(T$64*T18/SUM(T$18:T$20),0)</f>
        <v>0</v>
      </c>
      <c r="U65" s="180">
        <f t="shared" si="18"/>
        <v>813539686.39876091</v>
      </c>
      <c r="V65" s="180">
        <f t="shared" si="18"/>
        <v>1754268661.6027205</v>
      </c>
      <c r="W65" s="180">
        <f t="shared" si="18"/>
        <v>2600272398.1121812</v>
      </c>
      <c r="X65" s="180">
        <f t="shared" si="18"/>
        <v>4086534266.4993529</v>
      </c>
      <c r="Y65" s="180">
        <f t="shared" si="18"/>
        <v>5365854812.9318581</v>
      </c>
      <c r="Z65" s="180">
        <f t="shared" si="18"/>
        <v>5584036236.3762627</v>
      </c>
      <c r="AA65" s="180">
        <f t="shared" si="18"/>
        <v>5764741100.153966</v>
      </c>
      <c r="AB65" s="180">
        <f t="shared" si="18"/>
        <v>5940646825.7247448</v>
      </c>
      <c r="AC65" s="180">
        <f t="shared" si="18"/>
        <v>6105051219.5964861</v>
      </c>
      <c r="AD65" s="180">
        <f t="shared" si="18"/>
        <v>6268728747.0143623</v>
      </c>
      <c r="AE65" s="180">
        <f t="shared" si="18"/>
        <v>6394572743.1526852</v>
      </c>
      <c r="AF65" s="180">
        <f t="shared" si="18"/>
        <v>6520397365.1009722</v>
      </c>
      <c r="AG65" s="180">
        <f t="shared" si="18"/>
        <v>6636468802.6235046</v>
      </c>
      <c r="AH65" s="180">
        <f t="shared" si="18"/>
        <v>6743235850.5279198</v>
      </c>
      <c r="AI65" s="180">
        <f t="shared" si="18"/>
        <v>6842659626.5321112</v>
      </c>
      <c r="AJ65" s="180">
        <f t="shared" si="18"/>
        <v>6898859237.4995775</v>
      </c>
      <c r="AK65" s="180">
        <f t="shared" si="18"/>
        <v>6953469847.8284779</v>
      </c>
      <c r="AL65" s="180">
        <f t="shared" si="18"/>
        <v>7006537642.2639427</v>
      </c>
      <c r="AM65" s="180">
        <f t="shared" si="18"/>
        <v>7058183579.0792475</v>
      </c>
      <c r="AN65" s="180">
        <f t="shared" si="18"/>
        <v>7108534771.1748056</v>
      </c>
      <c r="AO65" s="180">
        <f t="shared" si="18"/>
        <v>7157510549.6160402</v>
      </c>
      <c r="AP65" s="180">
        <f t="shared" si="18"/>
        <v>7204999779.9215498</v>
      </c>
      <c r="AQ65" s="180">
        <f t="shared" si="18"/>
        <v>7251014229.0415201</v>
      </c>
      <c r="AR65" s="180">
        <f t="shared" si="18"/>
        <v>7295580266.5638418</v>
      </c>
      <c r="AS65" s="180">
        <f t="shared" si="18"/>
        <v>7338682450.0041265</v>
      </c>
      <c r="AT65" s="180">
        <f t="shared" ref="AT65:BH65" si="19">IFERROR(AT$64*AT18/SUM(AT$18:AT$20),0)</f>
        <v>7380286529.517293</v>
      </c>
      <c r="AU65" s="180">
        <f t="shared" si="19"/>
        <v>7420384781.7882948</v>
      </c>
      <c r="AV65" s="180">
        <f t="shared" si="19"/>
        <v>7458998591.4868383</v>
      </c>
      <c r="AW65" s="180">
        <f t="shared" si="19"/>
        <v>7496149494.9485073</v>
      </c>
      <c r="AX65" s="180">
        <f t="shared" si="19"/>
        <v>7531828735.2174072</v>
      </c>
      <c r="AY65" s="180">
        <f t="shared" si="19"/>
        <v>7566011833.4248867</v>
      </c>
      <c r="AZ65" s="180">
        <f t="shared" si="19"/>
        <v>7598695863.8864622</v>
      </c>
      <c r="BA65" s="180">
        <f t="shared" si="19"/>
        <v>7629904245.6297379</v>
      </c>
      <c r="BB65" s="180">
        <f t="shared" si="19"/>
        <v>7659663687.8467121</v>
      </c>
      <c r="BC65" s="180">
        <f t="shared" si="19"/>
        <v>7687979174.1465015</v>
      </c>
      <c r="BD65" s="180">
        <f t="shared" si="19"/>
        <v>7714843645.1446419</v>
      </c>
      <c r="BE65" s="180">
        <f t="shared" si="19"/>
        <v>7740266856.7070799</v>
      </c>
      <c r="BF65" s="180">
        <f t="shared" si="19"/>
        <v>7763756625.6428394</v>
      </c>
      <c r="BG65" s="180">
        <f t="shared" si="19"/>
        <v>7780027257.1993351</v>
      </c>
      <c r="BH65" s="180">
        <f t="shared" si="19"/>
        <v>7790304170.5036659</v>
      </c>
      <c r="BI65" s="180">
        <f t="shared" ref="BI65:BM67" si="20">IFERROR(BI$64*BI18/SUM(BI$18:BI$20),0)</f>
        <v>7800594642.1665688</v>
      </c>
      <c r="BJ65" s="180">
        <f t="shared" si="20"/>
        <v>7810898690.0539083</v>
      </c>
      <c r="BK65" s="180">
        <f t="shared" si="20"/>
        <v>7821216332.0550556</v>
      </c>
      <c r="BL65" s="180">
        <f t="shared" si="20"/>
        <v>7831547586.0829277</v>
      </c>
      <c r="BM65" s="180">
        <f t="shared" si="20"/>
        <v>7841892470.074007</v>
      </c>
      <c r="BN65" s="180">
        <f t="shared" ref="BN65:BP67" si="21">IFERROR(BN$64*BN18/SUM(BN$18:BN$20),0)</f>
        <v>7852251001.9884081</v>
      </c>
      <c r="BO65" s="180">
        <f t="shared" si="21"/>
        <v>7862623199.8098536</v>
      </c>
      <c r="BP65" s="180">
        <f t="shared" si="21"/>
        <v>7873009081.5457563</v>
      </c>
    </row>
    <row r="66" spans="2:69">
      <c r="C66" s="62" t="s">
        <v>375</v>
      </c>
      <c r="G66" t="s">
        <v>145</v>
      </c>
      <c r="S66" s="180">
        <f>IFERROR(S$64*S19/SUM(S$18:S$20),0)</f>
        <v>0</v>
      </c>
      <c r="T66" s="180">
        <f t="shared" ref="T66:AS66" si="22">IFERROR(T$64*T19/SUM(T$18:T$20),0)</f>
        <v>0</v>
      </c>
      <c r="U66" s="180">
        <f t="shared" si="22"/>
        <v>579870652.73436999</v>
      </c>
      <c r="V66" s="180">
        <f t="shared" si="22"/>
        <v>1175432652.7370586</v>
      </c>
      <c r="W66" s="180">
        <f t="shared" si="22"/>
        <v>1796343157.6670494</v>
      </c>
      <c r="X66" s="180">
        <f t="shared" si="22"/>
        <v>1797923410.8476491</v>
      </c>
      <c r="Y66" s="180">
        <f t="shared" si="22"/>
        <v>2494042417.643115</v>
      </c>
      <c r="Z66" s="180">
        <f t="shared" si="22"/>
        <v>2737544477.5422149</v>
      </c>
      <c r="AA66" s="180">
        <f t="shared" si="22"/>
        <v>2976373943.0297923</v>
      </c>
      <c r="AB66" s="180">
        <f t="shared" si="22"/>
        <v>3218431400.8906465</v>
      </c>
      <c r="AC66" s="180">
        <f t="shared" si="22"/>
        <v>3469598339.0630603</v>
      </c>
      <c r="AD66" s="180">
        <f t="shared" si="22"/>
        <v>3721890597.4906449</v>
      </c>
      <c r="AE66" s="180">
        <f t="shared" si="22"/>
        <v>3957188331.4841948</v>
      </c>
      <c r="AF66" s="180">
        <f t="shared" si="22"/>
        <v>4186746501.9110465</v>
      </c>
      <c r="AG66" s="180">
        <f t="shared" si="22"/>
        <v>4418719898.3224316</v>
      </c>
      <c r="AH66" s="180">
        <f t="shared" si="22"/>
        <v>4652919067.27987</v>
      </c>
      <c r="AI66" s="180">
        <f t="shared" si="22"/>
        <v>4734496833.1352968</v>
      </c>
      <c r="AJ66" s="180">
        <f t="shared" si="22"/>
        <v>4761909955.0410852</v>
      </c>
      <c r="AK66" s="180">
        <f t="shared" si="22"/>
        <v>4788925449.0892715</v>
      </c>
      <c r="AL66" s="180">
        <f t="shared" si="22"/>
        <v>4815360556.4511585</v>
      </c>
      <c r="AM66" s="180">
        <f t="shared" si="22"/>
        <v>4840922155.2497253</v>
      </c>
      <c r="AN66" s="180">
        <f t="shared" si="22"/>
        <v>4865591001.5151386</v>
      </c>
      <c r="AO66" s="180">
        <f t="shared" si="22"/>
        <v>4889736159.9800797</v>
      </c>
      <c r="AP66" s="180">
        <f t="shared" si="22"/>
        <v>4913507957.7086802</v>
      </c>
      <c r="AQ66" s="180">
        <f t="shared" si="22"/>
        <v>4936787028.1308203</v>
      </c>
      <c r="AR66" s="180">
        <f t="shared" si="22"/>
        <v>4959499001.159318</v>
      </c>
      <c r="AS66" s="180">
        <f t="shared" si="22"/>
        <v>4981662762.0145626</v>
      </c>
      <c r="AT66" s="180">
        <f t="shared" ref="AT66:BH66" si="23">IFERROR(AT$64*AT19/SUM(AT$18:AT$20),0)</f>
        <v>5003333119.4285221</v>
      </c>
      <c r="AU66" s="180">
        <f t="shared" si="23"/>
        <v>5024507593.0961342</v>
      </c>
      <c r="AV66" s="180">
        <f t="shared" si="23"/>
        <v>5045134262.2605743</v>
      </c>
      <c r="AW66" s="180">
        <f t="shared" si="23"/>
        <v>5065181710.6947193</v>
      </c>
      <c r="AX66" s="180">
        <f t="shared" si="23"/>
        <v>5084690228.714942</v>
      </c>
      <c r="AY66" s="180">
        <f t="shared" si="23"/>
        <v>5103722825.3686142</v>
      </c>
      <c r="AZ66" s="180">
        <f t="shared" si="23"/>
        <v>5122293159.8552303</v>
      </c>
      <c r="BA66" s="180">
        <f t="shared" si="23"/>
        <v>5140370267.7173567</v>
      </c>
      <c r="BB66" s="180">
        <f t="shared" si="23"/>
        <v>5157933457.644907</v>
      </c>
      <c r="BC66" s="180">
        <f t="shared" si="23"/>
        <v>5175018605.1569977</v>
      </c>
      <c r="BD66" s="180">
        <f t="shared" si="23"/>
        <v>5191683831.60396</v>
      </c>
      <c r="BE66" s="180">
        <f t="shared" si="23"/>
        <v>5207949124.9531813</v>
      </c>
      <c r="BF66" s="180">
        <f t="shared" si="23"/>
        <v>5223284566.1723537</v>
      </c>
      <c r="BG66" s="180">
        <f t="shared" si="23"/>
        <v>5233927866.21175</v>
      </c>
      <c r="BH66" s="180">
        <f t="shared" si="23"/>
        <v>5240611464.6802139</v>
      </c>
      <c r="BI66" s="180">
        <f t="shared" si="20"/>
        <v>5247303601.5413437</v>
      </c>
      <c r="BJ66" s="180">
        <f t="shared" si="20"/>
        <v>5254004287.7076645</v>
      </c>
      <c r="BK66" s="180">
        <f t="shared" si="20"/>
        <v>5260713534.1056566</v>
      </c>
      <c r="BL66" s="180">
        <f t="shared" si="20"/>
        <v>5267431351.6757574</v>
      </c>
      <c r="BM66" s="180">
        <f t="shared" si="20"/>
        <v>5274157751.3724012</v>
      </c>
      <c r="BN66" s="180">
        <f t="shared" si="21"/>
        <v>5280892744.1640396</v>
      </c>
      <c r="BO66" s="180">
        <f t="shared" si="21"/>
        <v>5287636341.0331249</v>
      </c>
      <c r="BP66" s="180">
        <f t="shared" si="21"/>
        <v>5294388552.9761763</v>
      </c>
    </row>
    <row r="67" spans="2:69">
      <c r="C67" s="62" t="s">
        <v>376</v>
      </c>
      <c r="G67" t="s">
        <v>145</v>
      </c>
      <c r="S67" s="180">
        <f>IFERROR(S$64*S20/SUM(S$18:S$20),0)</f>
        <v>0</v>
      </c>
      <c r="T67" s="180">
        <f t="shared" ref="T67:BH67" si="24">IFERROR(T$64*T20/SUM(T$18:T$20),0)</f>
        <v>0</v>
      </c>
      <c r="U67" s="180">
        <f t="shared" si="24"/>
        <v>125323384.69308588</v>
      </c>
      <c r="V67" s="180">
        <f t="shared" si="24"/>
        <v>265720666.48947704</v>
      </c>
      <c r="W67" s="180">
        <f t="shared" si="24"/>
        <v>461396826.88493258</v>
      </c>
      <c r="X67" s="180">
        <f t="shared" si="24"/>
        <v>510830813.61959302</v>
      </c>
      <c r="Y67" s="180">
        <f t="shared" si="24"/>
        <v>684502054.66324627</v>
      </c>
      <c r="Z67" s="180">
        <f t="shared" si="24"/>
        <v>719744756.26676381</v>
      </c>
      <c r="AA67" s="180">
        <f t="shared" si="24"/>
        <v>748940738.38097155</v>
      </c>
      <c r="AB67" s="180">
        <f t="shared" si="24"/>
        <v>773965210.90842927</v>
      </c>
      <c r="AC67" s="180">
        <f t="shared" si="24"/>
        <v>795964306.76059365</v>
      </c>
      <c r="AD67" s="180">
        <f t="shared" si="24"/>
        <v>812805649.70935154</v>
      </c>
      <c r="AE67" s="180">
        <f t="shared" si="24"/>
        <v>824738211.13372517</v>
      </c>
      <c r="AF67" s="180">
        <f t="shared" si="24"/>
        <v>834657409.47274292</v>
      </c>
      <c r="AG67" s="180">
        <f t="shared" si="24"/>
        <v>844402349.78300059</v>
      </c>
      <c r="AH67" s="180">
        <f t="shared" si="24"/>
        <v>853984854.58532441</v>
      </c>
      <c r="AI67" s="180">
        <f t="shared" si="24"/>
        <v>863301833.3158077</v>
      </c>
      <c r="AJ67" s="180">
        <f t="shared" si="24"/>
        <v>873285150.83838642</v>
      </c>
      <c r="AK67" s="180">
        <f t="shared" si="24"/>
        <v>882920910.45666254</v>
      </c>
      <c r="AL67" s="180">
        <f t="shared" si="24"/>
        <v>892264627.68889654</v>
      </c>
      <c r="AM67" s="180">
        <f t="shared" si="24"/>
        <v>901426134.20891595</v>
      </c>
      <c r="AN67" s="180">
        <f t="shared" si="24"/>
        <v>910448790.09535658</v>
      </c>
      <c r="AO67" s="180">
        <f t="shared" si="24"/>
        <v>919209044.47348058</v>
      </c>
      <c r="AP67" s="180">
        <f t="shared" si="24"/>
        <v>927628582.84148657</v>
      </c>
      <c r="AQ67" s="180">
        <f t="shared" si="24"/>
        <v>935738897.96577382</v>
      </c>
      <c r="AR67" s="180">
        <f t="shared" si="24"/>
        <v>943565168.98550427</v>
      </c>
      <c r="AS67" s="180">
        <f t="shared" si="24"/>
        <v>951094659.07082009</v>
      </c>
      <c r="AT67" s="180">
        <f t="shared" si="24"/>
        <v>958298677.49617004</v>
      </c>
      <c r="AU67" s="180">
        <f t="shared" si="24"/>
        <v>965172596.43307114</v>
      </c>
      <c r="AV67" s="180">
        <f t="shared" si="24"/>
        <v>971735147.5647341</v>
      </c>
      <c r="AW67" s="180">
        <f t="shared" si="24"/>
        <v>977999952.73958027</v>
      </c>
      <c r="AX67" s="180">
        <f t="shared" si="24"/>
        <v>983951071.07023704</v>
      </c>
      <c r="AY67" s="180">
        <f t="shared" si="24"/>
        <v>989561002.60800922</v>
      </c>
      <c r="AZ67" s="180">
        <f t="shared" si="24"/>
        <v>994823117.31601691</v>
      </c>
      <c r="BA67" s="180">
        <f t="shared" si="24"/>
        <v>999752228.16681087</v>
      </c>
      <c r="BB67" s="180">
        <f t="shared" si="24"/>
        <v>1004361660.657428</v>
      </c>
      <c r="BC67" s="180">
        <f t="shared" si="24"/>
        <v>1008641796.7694649</v>
      </c>
      <c r="BD67" s="180">
        <f t="shared" si="24"/>
        <v>1012572862.4709561</v>
      </c>
      <c r="BE67" s="180">
        <f t="shared" si="24"/>
        <v>1016151633.714859</v>
      </c>
      <c r="BF67" s="180">
        <f t="shared" si="24"/>
        <v>1019370183.5844115</v>
      </c>
      <c r="BG67" s="180">
        <f t="shared" si="24"/>
        <v>1021593598.1373636</v>
      </c>
      <c r="BH67" s="180">
        <f t="shared" si="24"/>
        <v>1023009167.318845</v>
      </c>
      <c r="BI67" s="180">
        <f t="shared" si="20"/>
        <v>1024426698.6838595</v>
      </c>
      <c r="BJ67" s="180">
        <f t="shared" si="20"/>
        <v>1025846194.9532514</v>
      </c>
      <c r="BK67" s="180">
        <f t="shared" si="20"/>
        <v>1027267658.8516417</v>
      </c>
      <c r="BL67" s="180">
        <f t="shared" si="20"/>
        <v>1028691093.1074277</v>
      </c>
      <c r="BM67" s="180">
        <f t="shared" si="20"/>
        <v>1030116500.4527937</v>
      </c>
      <c r="BN67" s="180">
        <f t="shared" si="21"/>
        <v>1031543883.6237135</v>
      </c>
      <c r="BO67" s="180">
        <f t="shared" si="21"/>
        <v>1032973245.3599552</v>
      </c>
      <c r="BP67" s="180">
        <f t="shared" si="21"/>
        <v>1034404588.405089</v>
      </c>
    </row>
    <row r="68" spans="2:69" ht="12">
      <c r="C68" s="214"/>
      <c r="S68" s="170" t="b">
        <f>ROUND(S64,0)=ROUND(SUM(S65:S67),0)</f>
        <v>1</v>
      </c>
      <c r="T68" s="170" t="b">
        <f t="shared" ref="T68:BH68" si="25">ROUND(T64,0)=ROUND(SUM(T65:T67),0)</f>
        <v>1</v>
      </c>
      <c r="U68" s="170" t="b">
        <f t="shared" si="25"/>
        <v>1</v>
      </c>
      <c r="V68" s="170" t="b">
        <f t="shared" si="25"/>
        <v>1</v>
      </c>
      <c r="W68" s="170" t="b">
        <f t="shared" si="25"/>
        <v>1</v>
      </c>
      <c r="X68" s="170" t="b">
        <f t="shared" si="25"/>
        <v>1</v>
      </c>
      <c r="Y68" s="170" t="b">
        <f t="shared" si="25"/>
        <v>1</v>
      </c>
      <c r="Z68" s="170" t="b">
        <f t="shared" si="25"/>
        <v>1</v>
      </c>
      <c r="AA68" s="170" t="b">
        <f t="shared" si="25"/>
        <v>1</v>
      </c>
      <c r="AB68" s="170" t="b">
        <f t="shared" si="25"/>
        <v>1</v>
      </c>
      <c r="AC68" s="170" t="b">
        <f t="shared" si="25"/>
        <v>1</v>
      </c>
      <c r="AD68" s="170" t="b">
        <f t="shared" si="25"/>
        <v>1</v>
      </c>
      <c r="AE68" s="170" t="b">
        <f t="shared" si="25"/>
        <v>1</v>
      </c>
      <c r="AF68" s="170" t="b">
        <f t="shared" si="25"/>
        <v>1</v>
      </c>
      <c r="AG68" s="170" t="b">
        <f t="shared" si="25"/>
        <v>1</v>
      </c>
      <c r="AH68" s="170" t="b">
        <f t="shared" si="25"/>
        <v>1</v>
      </c>
      <c r="AI68" s="170" t="b">
        <f t="shared" si="25"/>
        <v>1</v>
      </c>
      <c r="AJ68" s="170" t="b">
        <f t="shared" si="25"/>
        <v>1</v>
      </c>
      <c r="AK68" s="170" t="b">
        <f t="shared" si="25"/>
        <v>1</v>
      </c>
      <c r="AL68" s="170" t="b">
        <f t="shared" si="25"/>
        <v>1</v>
      </c>
      <c r="AM68" s="170" t="b">
        <f t="shared" si="25"/>
        <v>1</v>
      </c>
      <c r="AN68" s="170" t="b">
        <f t="shared" si="25"/>
        <v>1</v>
      </c>
      <c r="AO68" s="170" t="b">
        <f t="shared" si="25"/>
        <v>1</v>
      </c>
      <c r="AP68" s="170" t="b">
        <f t="shared" si="25"/>
        <v>1</v>
      </c>
      <c r="AQ68" s="170" t="b">
        <f t="shared" si="25"/>
        <v>1</v>
      </c>
      <c r="AR68" s="170" t="b">
        <f t="shared" si="25"/>
        <v>1</v>
      </c>
      <c r="AS68" s="170" t="b">
        <f t="shared" si="25"/>
        <v>1</v>
      </c>
      <c r="AT68" s="170" t="b">
        <f t="shared" si="25"/>
        <v>1</v>
      </c>
      <c r="AU68" s="170" t="b">
        <f t="shared" si="25"/>
        <v>1</v>
      </c>
      <c r="AV68" s="170" t="b">
        <f t="shared" si="25"/>
        <v>1</v>
      </c>
      <c r="AW68" s="170" t="b">
        <f t="shared" si="25"/>
        <v>1</v>
      </c>
      <c r="AX68" s="170" t="b">
        <f t="shared" si="25"/>
        <v>1</v>
      </c>
      <c r="AY68" s="170" t="b">
        <f t="shared" si="25"/>
        <v>1</v>
      </c>
      <c r="AZ68" s="170" t="b">
        <f t="shared" si="25"/>
        <v>1</v>
      </c>
      <c r="BA68" s="170" t="b">
        <f t="shared" si="25"/>
        <v>1</v>
      </c>
      <c r="BB68" s="170" t="b">
        <f t="shared" si="25"/>
        <v>1</v>
      </c>
      <c r="BC68" s="170" t="b">
        <f t="shared" si="25"/>
        <v>1</v>
      </c>
      <c r="BD68" s="170" t="b">
        <f t="shared" si="25"/>
        <v>1</v>
      </c>
      <c r="BE68" s="170" t="b">
        <f t="shared" si="25"/>
        <v>1</v>
      </c>
      <c r="BF68" s="170" t="b">
        <f t="shared" si="25"/>
        <v>1</v>
      </c>
      <c r="BG68" s="170" t="b">
        <f t="shared" si="25"/>
        <v>1</v>
      </c>
      <c r="BH68" s="170" t="b">
        <f t="shared" si="25"/>
        <v>1</v>
      </c>
      <c r="BI68" s="170" t="b">
        <f t="shared" ref="BI68:BP68" si="26">ROUND(BI64,0)=ROUND(SUM(BI65:BI67),0)</f>
        <v>1</v>
      </c>
      <c r="BJ68" s="170" t="b">
        <f t="shared" si="26"/>
        <v>1</v>
      </c>
      <c r="BK68" s="170" t="b">
        <f t="shared" si="26"/>
        <v>1</v>
      </c>
      <c r="BL68" s="170" t="b">
        <f t="shared" si="26"/>
        <v>1</v>
      </c>
      <c r="BM68" s="170" t="b">
        <f t="shared" si="26"/>
        <v>1</v>
      </c>
      <c r="BN68" s="170" t="b">
        <f t="shared" si="26"/>
        <v>1</v>
      </c>
      <c r="BO68" s="170" t="b">
        <f t="shared" si="26"/>
        <v>1</v>
      </c>
      <c r="BP68" s="170" t="b">
        <f t="shared" si="26"/>
        <v>1</v>
      </c>
    </row>
    <row r="69" spans="2:69" ht="15.5">
      <c r="B69" s="17" t="s">
        <v>341</v>
      </c>
    </row>
    <row r="70" spans="2:69" ht="12">
      <c r="C70" t="s">
        <v>345</v>
      </c>
      <c r="F70" s="53" t="s">
        <v>325</v>
      </c>
      <c r="G70" s="53" t="s">
        <v>82</v>
      </c>
      <c r="S70" s="104">
        <f>S9*S49</f>
        <v>0</v>
      </c>
      <c r="T70" s="104">
        <f t="shared" ref="T70:BH70" si="27">T9*T49</f>
        <v>0</v>
      </c>
      <c r="U70" s="104">
        <f t="shared" si="27"/>
        <v>3124967.6959999995</v>
      </c>
      <c r="V70" s="104">
        <f t="shared" si="27"/>
        <v>6639217.1199999982</v>
      </c>
      <c r="W70" s="104">
        <f t="shared" si="27"/>
        <v>10039290.767999997</v>
      </c>
      <c r="X70" s="104">
        <f t="shared" si="27"/>
        <v>13446120.063999997</v>
      </c>
      <c r="Y70" s="104">
        <f t="shared" si="27"/>
        <v>17612386.519702818</v>
      </c>
      <c r="Z70" s="104">
        <f t="shared" si="27"/>
        <v>18361270.718738824</v>
      </c>
      <c r="AA70" s="104">
        <f t="shared" si="27"/>
        <v>19081742.107486431</v>
      </c>
      <c r="AB70" s="104">
        <f t="shared" si="27"/>
        <v>19774714.30292847</v>
      </c>
      <c r="AC70" s="104">
        <f t="shared" si="27"/>
        <v>20441415.855632629</v>
      </c>
      <c r="AD70" s="104">
        <f t="shared" si="27"/>
        <v>21083688.763181675</v>
      </c>
      <c r="AE70" s="104">
        <f t="shared" si="27"/>
        <v>21703254.764464594</v>
      </c>
      <c r="AF70" s="104">
        <f t="shared" si="27"/>
        <v>22301116.397356033</v>
      </c>
      <c r="AG70" s="104">
        <f t="shared" si="27"/>
        <v>22878049.04101922</v>
      </c>
      <c r="AH70" s="104">
        <f t="shared" si="27"/>
        <v>23434836.744834736</v>
      </c>
      <c r="AI70" s="104">
        <f t="shared" si="27"/>
        <v>23798921.036313493</v>
      </c>
      <c r="AJ70" s="104">
        <f t="shared" si="27"/>
        <v>23977972.720762908</v>
      </c>
      <c r="AK70" s="104">
        <f t="shared" si="27"/>
        <v>24152559.045776144</v>
      </c>
      <c r="AL70" s="104">
        <f t="shared" si="27"/>
        <v>24322524.944204587</v>
      </c>
      <c r="AM70" s="104">
        <f t="shared" si="27"/>
        <v>24487751.173441332</v>
      </c>
      <c r="AN70" s="104">
        <f t="shared" si="27"/>
        <v>24648527.038523518</v>
      </c>
      <c r="AO70" s="104">
        <f t="shared" si="27"/>
        <v>24805167.892087035</v>
      </c>
      <c r="AP70" s="104">
        <f t="shared" si="27"/>
        <v>24957598.892880809</v>
      </c>
      <c r="AQ70" s="104">
        <f t="shared" si="27"/>
        <v>25105674.446509939</v>
      </c>
      <c r="AR70" s="104">
        <f t="shared" si="27"/>
        <v>25249350.895117518</v>
      </c>
      <c r="AS70" s="104">
        <f t="shared" si="27"/>
        <v>25388610.458859716</v>
      </c>
      <c r="AT70" s="104">
        <f t="shared" si="27"/>
        <v>25523437.581317168</v>
      </c>
      <c r="AU70" s="104">
        <f t="shared" si="27"/>
        <v>25653803.889542077</v>
      </c>
      <c r="AV70" s="104">
        <f t="shared" si="27"/>
        <v>25779686.801402003</v>
      </c>
      <c r="AW70" s="104">
        <f t="shared" si="27"/>
        <v>25901093.475358035</v>
      </c>
      <c r="AX70" s="104">
        <f t="shared" si="27"/>
        <v>26018053.740217704</v>
      </c>
      <c r="AY70" s="104">
        <f t="shared" si="27"/>
        <v>26130588.697098624</v>
      </c>
      <c r="AZ70" s="104">
        <f t="shared" si="27"/>
        <v>26238706.196061406</v>
      </c>
      <c r="BA70" s="104">
        <f t="shared" si="27"/>
        <v>26342420.140104786</v>
      </c>
      <c r="BB70" s="104">
        <f t="shared" si="27"/>
        <v>26441767.53361693</v>
      </c>
      <c r="BC70" s="104">
        <f t="shared" si="27"/>
        <v>26536808.141655423</v>
      </c>
      <c r="BD70" s="104">
        <f t="shared" si="27"/>
        <v>26627601.818853471</v>
      </c>
      <c r="BE70" s="104">
        <f t="shared" si="27"/>
        <v>26714199.298253637</v>
      </c>
      <c r="BF70" s="104">
        <f t="shared" si="27"/>
        <v>26794630.107258212</v>
      </c>
      <c r="BG70" s="104">
        <f t="shared" si="27"/>
        <v>26850370.610049434</v>
      </c>
      <c r="BH70" s="104">
        <f t="shared" si="27"/>
        <v>26885524.531978048</v>
      </c>
      <c r="BI70" s="104">
        <f t="shared" ref="BI70:BP70" si="28">BI9*BI49</f>
        <v>26920724.479276098</v>
      </c>
      <c r="BJ70" s="104">
        <f t="shared" si="28"/>
        <v>26955970.512202442</v>
      </c>
      <c r="BK70" s="104">
        <f t="shared" si="28"/>
        <v>26991262.691094801</v>
      </c>
      <c r="BL70" s="104">
        <f t="shared" si="28"/>
        <v>27026601.076369911</v>
      </c>
      <c r="BM70" s="104">
        <f t="shared" si="28"/>
        <v>27061985.728523605</v>
      </c>
      <c r="BN70" s="104">
        <f t="shared" si="28"/>
        <v>27097416.708130926</v>
      </c>
      <c r="BO70" s="104">
        <f t="shared" si="28"/>
        <v>27132894.075846225</v>
      </c>
      <c r="BP70" s="104">
        <f t="shared" si="28"/>
        <v>27168417.892403256</v>
      </c>
      <c r="BQ70" s="107" t="s">
        <v>557</v>
      </c>
    </row>
    <row r="71" spans="2:69" ht="12">
      <c r="C71" t="s">
        <v>545</v>
      </c>
      <c r="F71" s="53" t="s">
        <v>325</v>
      </c>
      <c r="G71" s="53" t="s">
        <v>82</v>
      </c>
      <c r="S71" s="104">
        <f>S10*S49</f>
        <v>0</v>
      </c>
      <c r="T71" s="104">
        <f>T10*T49</f>
        <v>0</v>
      </c>
      <c r="U71" s="104">
        <f t="shared" ref="U71:BP71" si="29">U10*U49</f>
        <v>814787.75599999982</v>
      </c>
      <c r="V71" s="104">
        <f t="shared" si="29"/>
        <v>2141487.5759999994</v>
      </c>
      <c r="W71" s="104">
        <f t="shared" si="29"/>
        <v>4131223.3079999988</v>
      </c>
      <c r="X71" s="104">
        <f t="shared" si="29"/>
        <v>7366544.9119999986</v>
      </c>
      <c r="Y71" s="104">
        <f t="shared" si="29"/>
        <v>10677090.82971308</v>
      </c>
      <c r="Z71" s="104">
        <f t="shared" si="29"/>
        <v>11502065.600144556</v>
      </c>
      <c r="AA71" s="104">
        <f t="shared" si="29"/>
        <v>12144765.332655896</v>
      </c>
      <c r="AB71" s="104">
        <f t="shared" si="29"/>
        <v>12746517.759385556</v>
      </c>
      <c r="AC71" s="104">
        <f t="shared" si="29"/>
        <v>13309464.194641139</v>
      </c>
      <c r="AD71" s="104">
        <f t="shared" si="29"/>
        <v>13836423.424726374</v>
      </c>
      <c r="AE71" s="104">
        <f t="shared" si="29"/>
        <v>14330268.098156059</v>
      </c>
      <c r="AF71" s="104">
        <f t="shared" si="29"/>
        <v>14793419.112044385</v>
      </c>
      <c r="AG71" s="104">
        <f t="shared" si="29"/>
        <v>15228093.513197839</v>
      </c>
      <c r="AH71" s="104">
        <f t="shared" si="29"/>
        <v>15636419.385429194</v>
      </c>
      <c r="AI71" s="104">
        <f t="shared" si="29"/>
        <v>15894783.379891103</v>
      </c>
      <c r="AJ71" s="104">
        <f t="shared" si="29"/>
        <v>16014368.117946474</v>
      </c>
      <c r="AK71" s="104">
        <f t="shared" si="29"/>
        <v>16130970.539247105</v>
      </c>
      <c r="AL71" s="104">
        <f t="shared" si="29"/>
        <v>16244487.077806419</v>
      </c>
      <c r="AM71" s="104">
        <f t="shared" si="29"/>
        <v>16354838.09407253</v>
      </c>
      <c r="AN71" s="104">
        <f t="shared" si="29"/>
        <v>16462216.808607394</v>
      </c>
      <c r="AO71" s="104">
        <f t="shared" si="29"/>
        <v>16566833.838599399</v>
      </c>
      <c r="AP71" s="104">
        <f t="shared" si="29"/>
        <v>16668639.199199574</v>
      </c>
      <c r="AQ71" s="104">
        <f t="shared" si="29"/>
        <v>16767535.651068179</v>
      </c>
      <c r="AR71" s="104">
        <f t="shared" si="29"/>
        <v>16863494.036069117</v>
      </c>
      <c r="AS71" s="104">
        <f t="shared" si="29"/>
        <v>16956502.47943018</v>
      </c>
      <c r="AT71" s="104">
        <f t="shared" si="29"/>
        <v>17046550.591356151</v>
      </c>
      <c r="AU71" s="104">
        <f t="shared" si="29"/>
        <v>17133619.422170337</v>
      </c>
      <c r="AV71" s="104">
        <f t="shared" si="29"/>
        <v>17217693.889756091</v>
      </c>
      <c r="AW71" s="104">
        <f t="shared" si="29"/>
        <v>17298778.775094371</v>
      </c>
      <c r="AX71" s="104">
        <f t="shared" si="29"/>
        <v>17376894.000199009</v>
      </c>
      <c r="AY71" s="104">
        <f t="shared" si="29"/>
        <v>17452053.658048969</v>
      </c>
      <c r="AZ71" s="104">
        <f t="shared" si="29"/>
        <v>17524262.991529547</v>
      </c>
      <c r="BA71" s="104">
        <f t="shared" si="29"/>
        <v>17593531.286152162</v>
      </c>
      <c r="BB71" s="104">
        <f t="shared" si="29"/>
        <v>17659883.25634538</v>
      </c>
      <c r="BC71" s="104">
        <f t="shared" si="29"/>
        <v>17723358.81789542</v>
      </c>
      <c r="BD71" s="104">
        <f t="shared" si="29"/>
        <v>17783997.946414091</v>
      </c>
      <c r="BE71" s="104">
        <f t="shared" si="29"/>
        <v>17841834.525400586</v>
      </c>
      <c r="BF71" s="104">
        <f t="shared" si="29"/>
        <v>17895552.518928379</v>
      </c>
      <c r="BG71" s="104">
        <f t="shared" si="29"/>
        <v>17932780.392242506</v>
      </c>
      <c r="BH71" s="104">
        <f t="shared" si="29"/>
        <v>17956258.934532568</v>
      </c>
      <c r="BI71" s="104">
        <f t="shared" si="29"/>
        <v>17979768.216169011</v>
      </c>
      <c r="BJ71" s="104">
        <f t="shared" si="29"/>
        <v>18003308.277397409</v>
      </c>
      <c r="BK71" s="104">
        <f t="shared" si="29"/>
        <v>18026879.158516031</v>
      </c>
      <c r="BL71" s="104">
        <f t="shared" si="29"/>
        <v>18050480.899875902</v>
      </c>
      <c r="BM71" s="104">
        <f t="shared" si="29"/>
        <v>18074113.541880872</v>
      </c>
      <c r="BN71" s="104">
        <f t="shared" si="29"/>
        <v>18097777.124987703</v>
      </c>
      <c r="BO71" s="104">
        <f t="shared" si="29"/>
        <v>18121471.689706117</v>
      </c>
      <c r="BP71" s="104">
        <f t="shared" si="29"/>
        <v>18145197.276598874</v>
      </c>
      <c r="BQ71" s="107" t="s">
        <v>558</v>
      </c>
    </row>
    <row r="72" spans="2:69" ht="12">
      <c r="C72" t="s">
        <v>571</v>
      </c>
      <c r="G72" t="s">
        <v>83</v>
      </c>
      <c r="S72" s="330">
        <f>Mercado!V499</f>
        <v>0</v>
      </c>
      <c r="T72" s="330">
        <f>Mercado!W499</f>
        <v>0</v>
      </c>
      <c r="U72" s="330">
        <f>Mercado!X499</f>
        <v>0</v>
      </c>
      <c r="V72" s="330">
        <f>Mercado!Y499</f>
        <v>0</v>
      </c>
      <c r="W72" s="330">
        <f>Mercado!Z499</f>
        <v>0.03</v>
      </c>
      <c r="X72" s="330">
        <f>Mercado!AA499</f>
        <v>0.11</v>
      </c>
      <c r="Y72" s="330">
        <f>Mercado!AB499</f>
        <v>0.18</v>
      </c>
      <c r="Z72" s="330">
        <f>Mercado!AC499</f>
        <v>0.27</v>
      </c>
      <c r="AA72" s="330">
        <f>Mercado!AD499</f>
        <v>0.35</v>
      </c>
      <c r="AB72" s="330">
        <f>Mercado!AE499</f>
        <v>0.4</v>
      </c>
      <c r="AC72" s="330">
        <f>Mercado!AF499</f>
        <v>0.45</v>
      </c>
      <c r="AD72" s="330">
        <f>Mercado!AG499</f>
        <v>0.49</v>
      </c>
      <c r="AE72" s="330">
        <f>Mercado!AH499</f>
        <v>0.53</v>
      </c>
      <c r="AF72" s="330">
        <f>Mercado!AI499</f>
        <v>0.56000000000000005</v>
      </c>
      <c r="AG72" s="330">
        <f>Mercado!AJ499</f>
        <v>0.59</v>
      </c>
      <c r="AH72" s="330">
        <f>Mercado!AK499</f>
        <v>0.62</v>
      </c>
      <c r="AI72" s="330">
        <f>Mercado!AL499</f>
        <v>0.62</v>
      </c>
      <c r="AJ72" s="330">
        <f>Mercado!AM499</f>
        <v>0.62</v>
      </c>
      <c r="AK72" s="330">
        <f>Mercado!AN499</f>
        <v>0.62</v>
      </c>
      <c r="AL72" s="330">
        <f>Mercado!AO499</f>
        <v>0.62</v>
      </c>
      <c r="AM72" s="330">
        <f>Mercado!AP499</f>
        <v>0.62</v>
      </c>
      <c r="AN72" s="330">
        <f>Mercado!AQ499</f>
        <v>0.62</v>
      </c>
      <c r="AO72" s="330">
        <f>Mercado!AR499</f>
        <v>0.62</v>
      </c>
      <c r="AP72" s="330">
        <f>Mercado!AS499</f>
        <v>0.62</v>
      </c>
      <c r="AQ72" s="330">
        <f>Mercado!AT499</f>
        <v>0.62</v>
      </c>
      <c r="AR72" s="330">
        <f>Mercado!AU499</f>
        <v>0.62</v>
      </c>
      <c r="AS72" s="330">
        <f>Mercado!AV499</f>
        <v>0.62</v>
      </c>
      <c r="AT72" s="330">
        <f>Mercado!AW499</f>
        <v>0.62</v>
      </c>
      <c r="AU72" s="330">
        <f>Mercado!AX499</f>
        <v>0.62</v>
      </c>
      <c r="AV72" s="330">
        <f>Mercado!AY499</f>
        <v>0.62</v>
      </c>
      <c r="AW72" s="330">
        <f>Mercado!AZ499</f>
        <v>0.62</v>
      </c>
      <c r="AX72" s="330">
        <f>Mercado!BA499</f>
        <v>0.62</v>
      </c>
      <c r="AY72" s="330">
        <f>Mercado!BB499</f>
        <v>0.62</v>
      </c>
      <c r="AZ72" s="330">
        <f>Mercado!BC499</f>
        <v>0.62</v>
      </c>
      <c r="BA72" s="330">
        <f>Mercado!BD499</f>
        <v>0.62</v>
      </c>
      <c r="BB72" s="330">
        <f>Mercado!BE499</f>
        <v>0.62</v>
      </c>
      <c r="BC72" s="330">
        <f>Mercado!BF499</f>
        <v>0.62</v>
      </c>
      <c r="BD72" s="330">
        <f>Mercado!BG499</f>
        <v>0.62</v>
      </c>
      <c r="BE72" s="330">
        <f>Mercado!BH499</f>
        <v>0.62</v>
      </c>
      <c r="BF72" s="330">
        <f>Mercado!BI499</f>
        <v>0.62</v>
      </c>
      <c r="BG72" s="330">
        <f>Mercado!BJ499</f>
        <v>0.62</v>
      </c>
      <c r="BH72" s="330">
        <f>Mercado!BK499</f>
        <v>0.62</v>
      </c>
      <c r="BI72" s="330">
        <f>Mercado!BL499</f>
        <v>0.62</v>
      </c>
      <c r="BJ72" s="330">
        <f>Mercado!BM499</f>
        <v>0.62</v>
      </c>
      <c r="BK72" s="330">
        <f>Mercado!BN499</f>
        <v>0.62</v>
      </c>
      <c r="BL72" s="330">
        <f>Mercado!BO499</f>
        <v>0.62</v>
      </c>
      <c r="BM72" s="330">
        <f>Mercado!BP499</f>
        <v>0.62</v>
      </c>
      <c r="BN72" s="330">
        <f>Mercado!BQ499</f>
        <v>0.62</v>
      </c>
      <c r="BO72" s="330">
        <f>Mercado!BR499</f>
        <v>0.62</v>
      </c>
      <c r="BP72" s="330">
        <f>Mercado!BS499</f>
        <v>0.62</v>
      </c>
      <c r="BQ72" s="107" t="s">
        <v>572</v>
      </c>
    </row>
    <row r="74" spans="2:69" ht="15.5">
      <c r="B74" s="17" t="s">
        <v>342</v>
      </c>
    </row>
    <row r="75" spans="2:69">
      <c r="W75" s="108"/>
    </row>
    <row r="76" spans="2:69">
      <c r="C76" s="51" t="str">
        <f t="array" ref="C76:C105">Mobile.Retail.Services</f>
        <v>Llamadas on-net</v>
      </c>
      <c r="G76" s="51" t="str">
        <f t="array" ref="G76:G105">Mobile.Retail.Services.Units</f>
        <v>minutos</v>
      </c>
      <c r="S76" s="103">
        <f>S55</f>
        <v>0</v>
      </c>
      <c r="T76" s="103">
        <f t="shared" ref="T76:BH76" si="30">T55</f>
        <v>0</v>
      </c>
      <c r="U76" s="103">
        <f t="shared" si="30"/>
        <v>1014718572.440274</v>
      </c>
      <c r="V76" s="103">
        <f t="shared" si="30"/>
        <v>3592310179.8252811</v>
      </c>
      <c r="W76" s="103">
        <f t="shared" si="30"/>
        <v>6888130546.0864191</v>
      </c>
      <c r="X76" s="103">
        <f t="shared" si="30"/>
        <v>10032480682.035406</v>
      </c>
      <c r="Y76" s="103">
        <f t="shared" si="30"/>
        <v>14423857049.878757</v>
      </c>
      <c r="Z76" s="103">
        <f t="shared" si="30"/>
        <v>15262721435.395081</v>
      </c>
      <c r="AA76" s="103">
        <f t="shared" si="30"/>
        <v>16020226047.388979</v>
      </c>
      <c r="AB76" s="103">
        <f t="shared" si="30"/>
        <v>16768036444.716009</v>
      </c>
      <c r="AC76" s="103">
        <f t="shared" si="30"/>
        <v>17506701983.454914</v>
      </c>
      <c r="AD76" s="103">
        <f t="shared" si="30"/>
        <v>18237333317.843731</v>
      </c>
      <c r="AE76" s="103">
        <f t="shared" si="30"/>
        <v>18867122501.465912</v>
      </c>
      <c r="AF76" s="103">
        <f t="shared" si="30"/>
        <v>19483791212.536129</v>
      </c>
      <c r="AG76" s="103">
        <f t="shared" si="30"/>
        <v>20087778501.206299</v>
      </c>
      <c r="AH76" s="103">
        <f t="shared" si="30"/>
        <v>20679542121.035873</v>
      </c>
      <c r="AI76" s="103">
        <f t="shared" si="30"/>
        <v>21000820076.723022</v>
      </c>
      <c r="AJ76" s="103">
        <f t="shared" si="30"/>
        <v>21158820189.577663</v>
      </c>
      <c r="AK76" s="103">
        <f t="shared" si="30"/>
        <v>21312879946.903004</v>
      </c>
      <c r="AL76" s="103">
        <f t="shared" si="30"/>
        <v>21462862513.19783</v>
      </c>
      <c r="AM76" s="103">
        <f t="shared" si="30"/>
        <v>21608662665.518253</v>
      </c>
      <c r="AN76" s="103">
        <f t="shared" si="30"/>
        <v>21750535694.556778</v>
      </c>
      <c r="AO76" s="103">
        <f t="shared" si="30"/>
        <v>21888759876.120827</v>
      </c>
      <c r="AP76" s="103">
        <f t="shared" si="30"/>
        <v>22023269168.23959</v>
      </c>
      <c r="AQ76" s="103">
        <f t="shared" si="30"/>
        <v>22153935094.429333</v>
      </c>
      <c r="AR76" s="103">
        <f t="shared" si="30"/>
        <v>22280719129.800781</v>
      </c>
      <c r="AS76" s="103">
        <f t="shared" si="30"/>
        <v>22403605584.932529</v>
      </c>
      <c r="AT76" s="103">
        <f t="shared" si="30"/>
        <v>22522580732.41383</v>
      </c>
      <c r="AU76" s="103">
        <f t="shared" si="30"/>
        <v>22637619535.178055</v>
      </c>
      <c r="AV76" s="103">
        <f t="shared" si="30"/>
        <v>22748702066.13274</v>
      </c>
      <c r="AW76" s="103">
        <f t="shared" si="30"/>
        <v>22855834642.100098</v>
      </c>
      <c r="AX76" s="103">
        <f t="shared" si="30"/>
        <v>22959043584.837288</v>
      </c>
      <c r="AY76" s="103">
        <f t="shared" si="30"/>
        <v>23058347514.548714</v>
      </c>
      <c r="AZ76" s="103">
        <f t="shared" si="30"/>
        <v>23153753358.342991</v>
      </c>
      <c r="BA76" s="103">
        <f t="shared" si="30"/>
        <v>23245273384.607155</v>
      </c>
      <c r="BB76" s="103">
        <f t="shared" si="30"/>
        <v>23332940247.027367</v>
      </c>
      <c r="BC76" s="103">
        <f t="shared" si="30"/>
        <v>23416806683.92815</v>
      </c>
      <c r="BD76" s="103">
        <f t="shared" si="30"/>
        <v>23496925512.678028</v>
      </c>
      <c r="BE76" s="103">
        <f t="shared" si="30"/>
        <v>23573341501.503979</v>
      </c>
      <c r="BF76" s="103">
        <f t="shared" si="30"/>
        <v>23644315851.389549</v>
      </c>
      <c r="BG76" s="103">
        <f t="shared" si="30"/>
        <v>23693502798.491833</v>
      </c>
      <c r="BH76" s="103">
        <f t="shared" si="30"/>
        <v>23724523582.513409</v>
      </c>
      <c r="BI76" s="103">
        <f t="shared" ref="BI76:BP79" si="31">BI55</f>
        <v>23755584980.582191</v>
      </c>
      <c r="BJ76" s="103">
        <f t="shared" si="31"/>
        <v>23786687045.872246</v>
      </c>
      <c r="BK76" s="103">
        <f t="shared" si="31"/>
        <v>23817829831.627247</v>
      </c>
      <c r="BL76" s="103">
        <f t="shared" si="31"/>
        <v>23849013391.160561</v>
      </c>
      <c r="BM76" s="103">
        <f t="shared" si="31"/>
        <v>23880237777.855366</v>
      </c>
      <c r="BN76" s="103">
        <f t="shared" si="31"/>
        <v>23911503045.164764</v>
      </c>
      <c r="BO76" s="103">
        <f t="shared" si="31"/>
        <v>23942809246.611786</v>
      </c>
      <c r="BP76" s="103">
        <f t="shared" si="31"/>
        <v>23974156435.789581</v>
      </c>
    </row>
    <row r="77" spans="2:69">
      <c r="C77" s="51" t="str">
        <v>Llamadas a redes fijas</v>
      </c>
      <c r="G77" s="51" t="str">
        <v>minutos</v>
      </c>
      <c r="S77" s="103">
        <f>S56</f>
        <v>0</v>
      </c>
      <c r="T77" s="103">
        <f t="shared" ref="T77:BH77" si="32">T56</f>
        <v>0</v>
      </c>
      <c r="U77" s="103">
        <f t="shared" si="32"/>
        <v>1319824671.5075951</v>
      </c>
      <c r="V77" s="103">
        <f t="shared" si="32"/>
        <v>2195438600.0175819</v>
      </c>
      <c r="W77" s="103">
        <f t="shared" si="32"/>
        <v>2768469512.5169835</v>
      </c>
      <c r="X77" s="103">
        <f t="shared" si="32"/>
        <v>3225316331.3973169</v>
      </c>
      <c r="Y77" s="103">
        <f t="shared" si="32"/>
        <v>3906474082.788312</v>
      </c>
      <c r="Z77" s="103">
        <f t="shared" si="32"/>
        <v>4133667264.8658628</v>
      </c>
      <c r="AA77" s="103">
        <f t="shared" si="32"/>
        <v>4338825436.089673</v>
      </c>
      <c r="AB77" s="103">
        <f t="shared" si="32"/>
        <v>4541358082.2394218</v>
      </c>
      <c r="AC77" s="103">
        <f t="shared" si="32"/>
        <v>4741413987.7405558</v>
      </c>
      <c r="AD77" s="103">
        <f t="shared" si="32"/>
        <v>4939293955.7680349</v>
      </c>
      <c r="AE77" s="103">
        <f t="shared" si="32"/>
        <v>5109862418.4845409</v>
      </c>
      <c r="AF77" s="103">
        <f t="shared" si="32"/>
        <v>5276877408.2429533</v>
      </c>
      <c r="AG77" s="103">
        <f t="shared" si="32"/>
        <v>5440457834.8489847</v>
      </c>
      <c r="AH77" s="103">
        <f t="shared" si="32"/>
        <v>5600727673.6311636</v>
      </c>
      <c r="AI77" s="103">
        <f t="shared" si="32"/>
        <v>5687740738.3698778</v>
      </c>
      <c r="AJ77" s="103">
        <f t="shared" si="32"/>
        <v>5730532575.7965708</v>
      </c>
      <c r="AK77" s="103">
        <f t="shared" si="32"/>
        <v>5772257230.1044245</v>
      </c>
      <c r="AL77" s="103">
        <f t="shared" si="32"/>
        <v>5812877641.5571117</v>
      </c>
      <c r="AM77" s="103">
        <f t="shared" si="32"/>
        <v>5852365312.1806297</v>
      </c>
      <c r="AN77" s="103">
        <f t="shared" si="32"/>
        <v>5890789383.4307213</v>
      </c>
      <c r="AO77" s="103">
        <f t="shared" si="32"/>
        <v>5928225221.9188147</v>
      </c>
      <c r="AP77" s="103">
        <f t="shared" si="32"/>
        <v>5964654941.2192106</v>
      </c>
      <c r="AQ77" s="103">
        <f t="shared" si="32"/>
        <v>6000043745.5035734</v>
      </c>
      <c r="AR77" s="103">
        <f t="shared" si="32"/>
        <v>6034381200.9135342</v>
      </c>
      <c r="AS77" s="103">
        <f t="shared" si="32"/>
        <v>6067663058.2168798</v>
      </c>
      <c r="AT77" s="103">
        <f t="shared" si="32"/>
        <v>6099885599.5610123</v>
      </c>
      <c r="AU77" s="103">
        <f t="shared" si="32"/>
        <v>6131042044.0515127</v>
      </c>
      <c r="AV77" s="103">
        <f t="shared" si="32"/>
        <v>6161126994.7498178</v>
      </c>
      <c r="AW77" s="103">
        <f t="shared" si="32"/>
        <v>6190142162.4675522</v>
      </c>
      <c r="AX77" s="103">
        <f t="shared" si="32"/>
        <v>6218094676.0372972</v>
      </c>
      <c r="AY77" s="103">
        <f t="shared" si="32"/>
        <v>6244989578.4476042</v>
      </c>
      <c r="AZ77" s="103">
        <f t="shared" si="32"/>
        <v>6270828745.7965384</v>
      </c>
      <c r="BA77" s="103">
        <f t="shared" si="32"/>
        <v>6295615500.7831364</v>
      </c>
      <c r="BB77" s="103">
        <f t="shared" si="32"/>
        <v>6319358687.1430426</v>
      </c>
      <c r="BC77" s="103">
        <f t="shared" si="32"/>
        <v>6342072588.2192783</v>
      </c>
      <c r="BD77" s="103">
        <f t="shared" si="32"/>
        <v>6363771508.7626839</v>
      </c>
      <c r="BE77" s="103">
        <f t="shared" si="32"/>
        <v>6384467573.5411224</v>
      </c>
      <c r="BF77" s="103">
        <f t="shared" si="32"/>
        <v>6403689856.2781134</v>
      </c>
      <c r="BG77" s="103">
        <f t="shared" si="32"/>
        <v>6417011364.7624311</v>
      </c>
      <c r="BH77" s="103">
        <f t="shared" si="32"/>
        <v>6425412854.6266899</v>
      </c>
      <c r="BI77" s="103">
        <f t="shared" si="31"/>
        <v>6433825344.1647701</v>
      </c>
      <c r="BJ77" s="103">
        <f t="shared" si="31"/>
        <v>6442248847.7780294</v>
      </c>
      <c r="BK77" s="103">
        <f t="shared" si="31"/>
        <v>6450683379.8866758</v>
      </c>
      <c r="BL77" s="103">
        <f t="shared" si="31"/>
        <v>6459128954.9297962</v>
      </c>
      <c r="BM77" s="103">
        <f t="shared" si="31"/>
        <v>6467585587.3653765</v>
      </c>
      <c r="BN77" s="103">
        <f t="shared" si="31"/>
        <v>6476053291.6703529</v>
      </c>
      <c r="BO77" s="103">
        <f t="shared" si="31"/>
        <v>6484532082.3405914</v>
      </c>
      <c r="BP77" s="103">
        <f t="shared" si="31"/>
        <v>6493021973.8909454</v>
      </c>
    </row>
    <row r="78" spans="2:69">
      <c r="C78" s="51" t="str">
        <v>Llamadas a otras redes móviles</v>
      </c>
      <c r="G78" s="51" t="str">
        <v>minutos</v>
      </c>
      <c r="S78" s="103">
        <f>S57</f>
        <v>0</v>
      </c>
      <c r="T78" s="103">
        <f t="shared" ref="T78:BH78" si="33">T57</f>
        <v>0</v>
      </c>
      <c r="U78" s="103">
        <f t="shared" si="33"/>
        <v>1822615022.5581076</v>
      </c>
      <c r="V78" s="103">
        <f t="shared" si="33"/>
        <v>3031796161.9290414</v>
      </c>
      <c r="W78" s="103">
        <f t="shared" si="33"/>
        <v>3823124564.9044056</v>
      </c>
      <c r="X78" s="103">
        <f t="shared" si="33"/>
        <v>4454008267.1677217</v>
      </c>
      <c r="Y78" s="103">
        <f t="shared" si="33"/>
        <v>5394654685.7552881</v>
      </c>
      <c r="Z78" s="103">
        <f t="shared" si="33"/>
        <v>5708397651.4814301</v>
      </c>
      <c r="AA78" s="103">
        <f t="shared" si="33"/>
        <v>5991711316.5047846</v>
      </c>
      <c r="AB78" s="103">
        <f t="shared" si="33"/>
        <v>6271399256.425869</v>
      </c>
      <c r="AC78" s="103">
        <f t="shared" si="33"/>
        <v>6547666935.4512434</v>
      </c>
      <c r="AD78" s="103">
        <f t="shared" si="33"/>
        <v>6820929748.4415722</v>
      </c>
      <c r="AE78" s="103">
        <f t="shared" si="33"/>
        <v>7056476673.145319</v>
      </c>
      <c r="AF78" s="103">
        <f t="shared" si="33"/>
        <v>7287116420.9069338</v>
      </c>
      <c r="AG78" s="103">
        <f t="shared" si="33"/>
        <v>7513013200.5057411</v>
      </c>
      <c r="AH78" s="103">
        <f t="shared" si="33"/>
        <v>7734338215.9668427</v>
      </c>
      <c r="AI78" s="103">
        <f t="shared" si="33"/>
        <v>7854499114.8917332</v>
      </c>
      <c r="AJ78" s="103">
        <f t="shared" si="33"/>
        <v>7913592604.6714516</v>
      </c>
      <c r="AK78" s="103">
        <f t="shared" si="33"/>
        <v>7971212365.3822994</v>
      </c>
      <c r="AL78" s="103">
        <f t="shared" si="33"/>
        <v>8027307219.2931538</v>
      </c>
      <c r="AM78" s="103">
        <f t="shared" si="33"/>
        <v>8081837812.0589638</v>
      </c>
      <c r="AN78" s="103">
        <f t="shared" si="33"/>
        <v>8134899624.7376623</v>
      </c>
      <c r="AO78" s="103">
        <f t="shared" si="33"/>
        <v>8186596735.0307417</v>
      </c>
      <c r="AP78" s="103">
        <f t="shared" si="33"/>
        <v>8236904442.6360521</v>
      </c>
      <c r="AQ78" s="103">
        <f t="shared" si="33"/>
        <v>8285774696.1715984</v>
      </c>
      <c r="AR78" s="103">
        <f t="shared" si="33"/>
        <v>8333193086.975832</v>
      </c>
      <c r="AS78" s="103">
        <f t="shared" si="33"/>
        <v>8379153747.0614033</v>
      </c>
      <c r="AT78" s="103">
        <f t="shared" si="33"/>
        <v>8423651542.2509222</v>
      </c>
      <c r="AU78" s="103">
        <f t="shared" si="33"/>
        <v>8466677108.4520874</v>
      </c>
      <c r="AV78" s="103">
        <f t="shared" si="33"/>
        <v>8508222992.7497473</v>
      </c>
      <c r="AW78" s="103">
        <f t="shared" si="33"/>
        <v>8548291557.693284</v>
      </c>
      <c r="AX78" s="103">
        <f t="shared" si="33"/>
        <v>8586892647.8610296</v>
      </c>
      <c r="AY78" s="103">
        <f t="shared" si="33"/>
        <v>8624033227.380024</v>
      </c>
      <c r="AZ78" s="103">
        <f t="shared" si="33"/>
        <v>8659715887.0523605</v>
      </c>
      <c r="BA78" s="103">
        <f t="shared" si="33"/>
        <v>8693945215.3671856</v>
      </c>
      <c r="BB78" s="103">
        <f t="shared" si="33"/>
        <v>8726733425.1022949</v>
      </c>
      <c r="BC78" s="103">
        <f t="shared" si="33"/>
        <v>8758100240.874239</v>
      </c>
      <c r="BD78" s="103">
        <f t="shared" si="33"/>
        <v>8788065416.862751</v>
      </c>
      <c r="BE78" s="103">
        <f t="shared" si="33"/>
        <v>8816645696.7948799</v>
      </c>
      <c r="BF78" s="103">
        <f t="shared" si="33"/>
        <v>8843190753.9078712</v>
      </c>
      <c r="BG78" s="103">
        <f t="shared" si="33"/>
        <v>8861587122.7671642</v>
      </c>
      <c r="BH78" s="103">
        <f t="shared" si="33"/>
        <v>8873189180.1987591</v>
      </c>
      <c r="BI78" s="103">
        <f t="shared" si="31"/>
        <v>8884806427.6561069</v>
      </c>
      <c r="BJ78" s="103">
        <f t="shared" si="31"/>
        <v>8896438885.0268002</v>
      </c>
      <c r="BK78" s="103">
        <f t="shared" si="31"/>
        <v>8908086572.2244549</v>
      </c>
      <c r="BL78" s="103">
        <f t="shared" si="31"/>
        <v>8919749509.1887646</v>
      </c>
      <c r="BM78" s="103">
        <f t="shared" si="31"/>
        <v>8931427715.8855209</v>
      </c>
      <c r="BN78" s="103">
        <f t="shared" si="31"/>
        <v>8943121212.3066788</v>
      </c>
      <c r="BO78" s="103">
        <f t="shared" si="31"/>
        <v>8954830018.4703388</v>
      </c>
      <c r="BP78" s="103">
        <f t="shared" si="31"/>
        <v>8966554154.4208298</v>
      </c>
    </row>
    <row r="79" spans="2:69">
      <c r="C79" s="51" t="str">
        <v>Llamadas a internacional</v>
      </c>
      <c r="G79" s="51" t="str">
        <v>minutos</v>
      </c>
      <c r="S79" s="103">
        <f>S58</f>
        <v>0</v>
      </c>
      <c r="T79" s="103">
        <f t="shared" ref="T79:BH79" si="34">T58</f>
        <v>0</v>
      </c>
      <c r="U79" s="103">
        <f t="shared" si="34"/>
        <v>165391562.84556329</v>
      </c>
      <c r="V79" s="103">
        <f t="shared" si="34"/>
        <v>275117619.04982233</v>
      </c>
      <c r="W79" s="103">
        <f t="shared" si="34"/>
        <v>346926004.07481003</v>
      </c>
      <c r="X79" s="103">
        <f t="shared" si="34"/>
        <v>490169655.22755569</v>
      </c>
      <c r="Y79" s="103">
        <f t="shared" si="34"/>
        <v>593689070.3325702</v>
      </c>
      <c r="Z79" s="103">
        <f t="shared" si="34"/>
        <v>628216909.55408251</v>
      </c>
      <c r="AA79" s="103">
        <f t="shared" si="34"/>
        <v>659395962.93156111</v>
      </c>
      <c r="AB79" s="103">
        <f t="shared" si="34"/>
        <v>690176000.34033775</v>
      </c>
      <c r="AC79" s="103">
        <f t="shared" si="34"/>
        <v>720579633.39522111</v>
      </c>
      <c r="AD79" s="103">
        <f t="shared" si="34"/>
        <v>750652576.86444294</v>
      </c>
      <c r="AE79" s="103">
        <f t="shared" si="34"/>
        <v>776574835.63594854</v>
      </c>
      <c r="AF79" s="103">
        <f t="shared" si="34"/>
        <v>801957052.92446113</v>
      </c>
      <c r="AG79" s="103">
        <f t="shared" si="34"/>
        <v>826817300.12902498</v>
      </c>
      <c r="AH79" s="103">
        <f t="shared" si="34"/>
        <v>851174418.48497903</v>
      </c>
      <c r="AI79" s="103">
        <f t="shared" si="34"/>
        <v>864398288.50606036</v>
      </c>
      <c r="AJ79" s="103">
        <f t="shared" si="34"/>
        <v>870901607.26391637</v>
      </c>
      <c r="AK79" s="103">
        <f t="shared" si="34"/>
        <v>877242740.13745034</v>
      </c>
      <c r="AL79" s="103">
        <f t="shared" si="34"/>
        <v>883416054.94788933</v>
      </c>
      <c r="AM79" s="103">
        <f t="shared" si="34"/>
        <v>889417220.69614446</v>
      </c>
      <c r="AN79" s="103">
        <f t="shared" si="34"/>
        <v>895256745.20223713</v>
      </c>
      <c r="AO79" s="103">
        <f t="shared" si="34"/>
        <v>900946082.35848224</v>
      </c>
      <c r="AP79" s="103">
        <f t="shared" si="34"/>
        <v>906482513.86310184</v>
      </c>
      <c r="AQ79" s="103">
        <f t="shared" si="34"/>
        <v>911860751.59628761</v>
      </c>
      <c r="AR79" s="103">
        <f t="shared" si="34"/>
        <v>917079209.86527872</v>
      </c>
      <c r="AS79" s="103">
        <f t="shared" si="34"/>
        <v>922137242.89010322</v>
      </c>
      <c r="AT79" s="103">
        <f t="shared" si="34"/>
        <v>927034285.64757013</v>
      </c>
      <c r="AU79" s="103">
        <f t="shared" si="34"/>
        <v>931769307.60661292</v>
      </c>
      <c r="AV79" s="103">
        <f t="shared" si="34"/>
        <v>936341488.56380224</v>
      </c>
      <c r="AW79" s="103">
        <f t="shared" si="34"/>
        <v>940751088.52090442</v>
      </c>
      <c r="AX79" s="103">
        <f t="shared" si="34"/>
        <v>944999190.88712728</v>
      </c>
      <c r="AY79" s="103">
        <f t="shared" si="34"/>
        <v>949086562.07410395</v>
      </c>
      <c r="AZ79" s="103">
        <f t="shared" si="34"/>
        <v>953013487.20312119</v>
      </c>
      <c r="BA79" s="103">
        <f t="shared" si="34"/>
        <v>956780471.24363768</v>
      </c>
      <c r="BB79" s="103">
        <f t="shared" si="34"/>
        <v>960388858.22842598</v>
      </c>
      <c r="BC79" s="103">
        <f t="shared" si="34"/>
        <v>963840818.87830937</v>
      </c>
      <c r="BD79" s="103">
        <f t="shared" si="34"/>
        <v>967138527.16758108</v>
      </c>
      <c r="BE79" s="103">
        <f t="shared" si="34"/>
        <v>970283825.76612782</v>
      </c>
      <c r="BF79" s="103">
        <f t="shared" si="34"/>
        <v>973205145.33102012</v>
      </c>
      <c r="BG79" s="103">
        <f t="shared" si="34"/>
        <v>975229690.69337821</v>
      </c>
      <c r="BH79" s="103">
        <f t="shared" si="34"/>
        <v>976506512.86119878</v>
      </c>
      <c r="BI79" s="103">
        <f t="shared" si="31"/>
        <v>977785006.71197116</v>
      </c>
      <c r="BJ79" s="103">
        <f t="shared" si="31"/>
        <v>979065174.43435097</v>
      </c>
      <c r="BK79" s="103">
        <f t="shared" si="31"/>
        <v>980347018.21985936</v>
      </c>
      <c r="BL79" s="103">
        <f t="shared" si="31"/>
        <v>981630540.26288688</v>
      </c>
      <c r="BM79" s="103">
        <f t="shared" si="31"/>
        <v>982915742.76069558</v>
      </c>
      <c r="BN79" s="103">
        <f t="shared" si="31"/>
        <v>984202627.91342747</v>
      </c>
      <c r="BO79" s="103">
        <f t="shared" si="31"/>
        <v>985491197.92410195</v>
      </c>
      <c r="BP79" s="103">
        <f t="shared" si="31"/>
        <v>986781454.99862397</v>
      </c>
    </row>
    <row r="80" spans="2:69">
      <c r="C80" s="51" t="str">
        <v>Llamadas entrantes de fijos</v>
      </c>
      <c r="G80" s="51" t="str">
        <v>minutos</v>
      </c>
      <c r="S80" s="103">
        <f>S65</f>
        <v>0</v>
      </c>
      <c r="T80" s="103">
        <f t="shared" ref="T80:BH80" si="35">T65</f>
        <v>0</v>
      </c>
      <c r="U80" s="103">
        <f t="shared" si="35"/>
        <v>813539686.39876091</v>
      </c>
      <c r="V80" s="103">
        <f t="shared" si="35"/>
        <v>1754268661.6027205</v>
      </c>
      <c r="W80" s="103">
        <f t="shared" si="35"/>
        <v>2600272398.1121812</v>
      </c>
      <c r="X80" s="103">
        <f t="shared" si="35"/>
        <v>4086534266.4993529</v>
      </c>
      <c r="Y80" s="103">
        <f t="shared" si="35"/>
        <v>5365854812.9318581</v>
      </c>
      <c r="Z80" s="103">
        <f t="shared" si="35"/>
        <v>5584036236.3762627</v>
      </c>
      <c r="AA80" s="103">
        <f t="shared" si="35"/>
        <v>5764741100.153966</v>
      </c>
      <c r="AB80" s="103">
        <f t="shared" si="35"/>
        <v>5940646825.7247448</v>
      </c>
      <c r="AC80" s="103">
        <f t="shared" si="35"/>
        <v>6105051219.5964861</v>
      </c>
      <c r="AD80" s="103">
        <f t="shared" si="35"/>
        <v>6268728747.0143623</v>
      </c>
      <c r="AE80" s="103">
        <f t="shared" si="35"/>
        <v>6394572743.1526852</v>
      </c>
      <c r="AF80" s="103">
        <f t="shared" si="35"/>
        <v>6520397365.1009722</v>
      </c>
      <c r="AG80" s="103">
        <f t="shared" si="35"/>
        <v>6636468802.6235046</v>
      </c>
      <c r="AH80" s="103">
        <f t="shared" si="35"/>
        <v>6743235850.5279198</v>
      </c>
      <c r="AI80" s="103">
        <f t="shared" si="35"/>
        <v>6842659626.5321112</v>
      </c>
      <c r="AJ80" s="103">
        <f t="shared" si="35"/>
        <v>6898859237.4995775</v>
      </c>
      <c r="AK80" s="103">
        <f t="shared" si="35"/>
        <v>6953469847.8284779</v>
      </c>
      <c r="AL80" s="103">
        <f t="shared" si="35"/>
        <v>7006537642.2639427</v>
      </c>
      <c r="AM80" s="103">
        <f t="shared" si="35"/>
        <v>7058183579.0792475</v>
      </c>
      <c r="AN80" s="103">
        <f t="shared" si="35"/>
        <v>7108534771.1748056</v>
      </c>
      <c r="AO80" s="103">
        <f t="shared" si="35"/>
        <v>7157510549.6160402</v>
      </c>
      <c r="AP80" s="103">
        <f t="shared" si="35"/>
        <v>7204999779.9215498</v>
      </c>
      <c r="AQ80" s="103">
        <f t="shared" si="35"/>
        <v>7251014229.0415201</v>
      </c>
      <c r="AR80" s="103">
        <f t="shared" si="35"/>
        <v>7295580266.5638418</v>
      </c>
      <c r="AS80" s="103">
        <f t="shared" si="35"/>
        <v>7338682450.0041265</v>
      </c>
      <c r="AT80" s="103">
        <f t="shared" si="35"/>
        <v>7380286529.517293</v>
      </c>
      <c r="AU80" s="103">
        <f t="shared" si="35"/>
        <v>7420384781.7882948</v>
      </c>
      <c r="AV80" s="103">
        <f t="shared" si="35"/>
        <v>7458998591.4868383</v>
      </c>
      <c r="AW80" s="103">
        <f t="shared" si="35"/>
        <v>7496149494.9485073</v>
      </c>
      <c r="AX80" s="103">
        <f t="shared" si="35"/>
        <v>7531828735.2174072</v>
      </c>
      <c r="AY80" s="103">
        <f t="shared" si="35"/>
        <v>7566011833.4248867</v>
      </c>
      <c r="AZ80" s="103">
        <f t="shared" si="35"/>
        <v>7598695863.8864622</v>
      </c>
      <c r="BA80" s="103">
        <f t="shared" si="35"/>
        <v>7629904245.6297379</v>
      </c>
      <c r="BB80" s="103">
        <f t="shared" si="35"/>
        <v>7659663687.8467121</v>
      </c>
      <c r="BC80" s="103">
        <f t="shared" si="35"/>
        <v>7687979174.1465015</v>
      </c>
      <c r="BD80" s="103">
        <f t="shared" si="35"/>
        <v>7714843645.1446419</v>
      </c>
      <c r="BE80" s="103">
        <f t="shared" si="35"/>
        <v>7740266856.7070799</v>
      </c>
      <c r="BF80" s="103">
        <f t="shared" si="35"/>
        <v>7763756625.6428394</v>
      </c>
      <c r="BG80" s="103">
        <f t="shared" si="35"/>
        <v>7780027257.1993351</v>
      </c>
      <c r="BH80" s="103">
        <f t="shared" si="35"/>
        <v>7790304170.5036659</v>
      </c>
      <c r="BI80" s="103">
        <f t="shared" ref="BI80:BP82" si="36">BI65</f>
        <v>7800594642.1665688</v>
      </c>
      <c r="BJ80" s="103">
        <f t="shared" si="36"/>
        <v>7810898690.0539083</v>
      </c>
      <c r="BK80" s="103">
        <f t="shared" si="36"/>
        <v>7821216332.0550556</v>
      </c>
      <c r="BL80" s="103">
        <f t="shared" si="36"/>
        <v>7831547586.0829277</v>
      </c>
      <c r="BM80" s="103">
        <f t="shared" si="36"/>
        <v>7841892470.074007</v>
      </c>
      <c r="BN80" s="103">
        <f t="shared" si="36"/>
        <v>7852251001.9884081</v>
      </c>
      <c r="BO80" s="103">
        <f t="shared" si="36"/>
        <v>7862623199.8098536</v>
      </c>
      <c r="BP80" s="103">
        <f t="shared" si="36"/>
        <v>7873009081.5457563</v>
      </c>
    </row>
    <row r="81" spans="3:68">
      <c r="C81" s="51" t="str">
        <v>Llamadas entrantes de otros móviles</v>
      </c>
      <c r="G81" s="51" t="str">
        <v>minutos</v>
      </c>
      <c r="S81" s="103">
        <f>S66</f>
        <v>0</v>
      </c>
      <c r="T81" s="103">
        <f t="shared" ref="T81:BH81" si="37">T66</f>
        <v>0</v>
      </c>
      <c r="U81" s="103">
        <f t="shared" si="37"/>
        <v>579870652.73436999</v>
      </c>
      <c r="V81" s="103">
        <f t="shared" si="37"/>
        <v>1175432652.7370586</v>
      </c>
      <c r="W81" s="103">
        <f t="shared" si="37"/>
        <v>1796343157.6670494</v>
      </c>
      <c r="X81" s="103">
        <f t="shared" si="37"/>
        <v>1797923410.8476491</v>
      </c>
      <c r="Y81" s="103">
        <f t="shared" si="37"/>
        <v>2494042417.643115</v>
      </c>
      <c r="Z81" s="103">
        <f t="shared" si="37"/>
        <v>2737544477.5422149</v>
      </c>
      <c r="AA81" s="103">
        <f t="shared" si="37"/>
        <v>2976373943.0297923</v>
      </c>
      <c r="AB81" s="103">
        <f t="shared" si="37"/>
        <v>3218431400.8906465</v>
      </c>
      <c r="AC81" s="103">
        <f t="shared" si="37"/>
        <v>3469598339.0630603</v>
      </c>
      <c r="AD81" s="103">
        <f t="shared" si="37"/>
        <v>3721890597.4906449</v>
      </c>
      <c r="AE81" s="103">
        <f t="shared" si="37"/>
        <v>3957188331.4841948</v>
      </c>
      <c r="AF81" s="103">
        <f t="shared" si="37"/>
        <v>4186746501.9110465</v>
      </c>
      <c r="AG81" s="103">
        <f t="shared" si="37"/>
        <v>4418719898.3224316</v>
      </c>
      <c r="AH81" s="103">
        <f t="shared" si="37"/>
        <v>4652919067.27987</v>
      </c>
      <c r="AI81" s="103">
        <f t="shared" si="37"/>
        <v>4734496833.1352968</v>
      </c>
      <c r="AJ81" s="103">
        <f t="shared" si="37"/>
        <v>4761909955.0410852</v>
      </c>
      <c r="AK81" s="103">
        <f t="shared" si="37"/>
        <v>4788925449.0892715</v>
      </c>
      <c r="AL81" s="103">
        <f t="shared" si="37"/>
        <v>4815360556.4511585</v>
      </c>
      <c r="AM81" s="103">
        <f t="shared" si="37"/>
        <v>4840922155.2497253</v>
      </c>
      <c r="AN81" s="103">
        <f t="shared" si="37"/>
        <v>4865591001.5151386</v>
      </c>
      <c r="AO81" s="103">
        <f t="shared" si="37"/>
        <v>4889736159.9800797</v>
      </c>
      <c r="AP81" s="103">
        <f t="shared" si="37"/>
        <v>4913507957.7086802</v>
      </c>
      <c r="AQ81" s="103">
        <f t="shared" si="37"/>
        <v>4936787028.1308203</v>
      </c>
      <c r="AR81" s="103">
        <f t="shared" si="37"/>
        <v>4959499001.159318</v>
      </c>
      <c r="AS81" s="103">
        <f t="shared" si="37"/>
        <v>4981662762.0145626</v>
      </c>
      <c r="AT81" s="103">
        <f t="shared" si="37"/>
        <v>5003333119.4285221</v>
      </c>
      <c r="AU81" s="103">
        <f t="shared" si="37"/>
        <v>5024507593.0961342</v>
      </c>
      <c r="AV81" s="103">
        <f t="shared" si="37"/>
        <v>5045134262.2605743</v>
      </c>
      <c r="AW81" s="103">
        <f t="shared" si="37"/>
        <v>5065181710.6947193</v>
      </c>
      <c r="AX81" s="103">
        <f t="shared" si="37"/>
        <v>5084690228.714942</v>
      </c>
      <c r="AY81" s="103">
        <f t="shared" si="37"/>
        <v>5103722825.3686142</v>
      </c>
      <c r="AZ81" s="103">
        <f t="shared" si="37"/>
        <v>5122293159.8552303</v>
      </c>
      <c r="BA81" s="103">
        <f t="shared" si="37"/>
        <v>5140370267.7173567</v>
      </c>
      <c r="BB81" s="103">
        <f t="shared" si="37"/>
        <v>5157933457.644907</v>
      </c>
      <c r="BC81" s="103">
        <f t="shared" si="37"/>
        <v>5175018605.1569977</v>
      </c>
      <c r="BD81" s="103">
        <f t="shared" si="37"/>
        <v>5191683831.60396</v>
      </c>
      <c r="BE81" s="103">
        <f t="shared" si="37"/>
        <v>5207949124.9531813</v>
      </c>
      <c r="BF81" s="103">
        <f t="shared" si="37"/>
        <v>5223284566.1723537</v>
      </c>
      <c r="BG81" s="103">
        <f t="shared" si="37"/>
        <v>5233927866.21175</v>
      </c>
      <c r="BH81" s="103">
        <f t="shared" si="37"/>
        <v>5240611464.6802139</v>
      </c>
      <c r="BI81" s="103">
        <f t="shared" si="36"/>
        <v>5247303601.5413437</v>
      </c>
      <c r="BJ81" s="103">
        <f t="shared" si="36"/>
        <v>5254004287.7076645</v>
      </c>
      <c r="BK81" s="103">
        <f t="shared" si="36"/>
        <v>5260713534.1056566</v>
      </c>
      <c r="BL81" s="103">
        <f t="shared" si="36"/>
        <v>5267431351.6757574</v>
      </c>
      <c r="BM81" s="103">
        <f t="shared" si="36"/>
        <v>5274157751.3724012</v>
      </c>
      <c r="BN81" s="103">
        <f t="shared" si="36"/>
        <v>5280892744.1640396</v>
      </c>
      <c r="BO81" s="103">
        <f t="shared" si="36"/>
        <v>5287636341.0331249</v>
      </c>
      <c r="BP81" s="103">
        <f t="shared" si="36"/>
        <v>5294388552.9761763</v>
      </c>
    </row>
    <row r="82" spans="3:68">
      <c r="C82" s="51" t="str">
        <v>Llamadas entrantes internacionales</v>
      </c>
      <c r="G82" s="51" t="str">
        <v>minutos</v>
      </c>
      <c r="S82" s="103">
        <f>S67</f>
        <v>0</v>
      </c>
      <c r="T82" s="103">
        <f t="shared" ref="T82:BH82" si="38">T67</f>
        <v>0</v>
      </c>
      <c r="U82" s="103">
        <f t="shared" si="38"/>
        <v>125323384.69308588</v>
      </c>
      <c r="V82" s="103">
        <f t="shared" si="38"/>
        <v>265720666.48947704</v>
      </c>
      <c r="W82" s="103">
        <f t="shared" si="38"/>
        <v>461396826.88493258</v>
      </c>
      <c r="X82" s="103">
        <f t="shared" si="38"/>
        <v>510830813.61959302</v>
      </c>
      <c r="Y82" s="103">
        <f t="shared" si="38"/>
        <v>684502054.66324627</v>
      </c>
      <c r="Z82" s="103">
        <f t="shared" si="38"/>
        <v>719744756.26676381</v>
      </c>
      <c r="AA82" s="103">
        <f t="shared" si="38"/>
        <v>748940738.38097155</v>
      </c>
      <c r="AB82" s="103">
        <f t="shared" si="38"/>
        <v>773965210.90842927</v>
      </c>
      <c r="AC82" s="103">
        <f t="shared" si="38"/>
        <v>795964306.76059365</v>
      </c>
      <c r="AD82" s="103">
        <f t="shared" si="38"/>
        <v>812805649.70935154</v>
      </c>
      <c r="AE82" s="103">
        <f t="shared" si="38"/>
        <v>824738211.13372517</v>
      </c>
      <c r="AF82" s="103">
        <f t="shared" si="38"/>
        <v>834657409.47274292</v>
      </c>
      <c r="AG82" s="103">
        <f t="shared" si="38"/>
        <v>844402349.78300059</v>
      </c>
      <c r="AH82" s="103">
        <f t="shared" si="38"/>
        <v>853984854.58532441</v>
      </c>
      <c r="AI82" s="103">
        <f t="shared" si="38"/>
        <v>863301833.3158077</v>
      </c>
      <c r="AJ82" s="103">
        <f t="shared" si="38"/>
        <v>873285150.83838642</v>
      </c>
      <c r="AK82" s="103">
        <f t="shared" si="38"/>
        <v>882920910.45666254</v>
      </c>
      <c r="AL82" s="103">
        <f t="shared" si="38"/>
        <v>892264627.68889654</v>
      </c>
      <c r="AM82" s="103">
        <f t="shared" si="38"/>
        <v>901426134.20891595</v>
      </c>
      <c r="AN82" s="103">
        <f t="shared" si="38"/>
        <v>910448790.09535658</v>
      </c>
      <c r="AO82" s="103">
        <f t="shared" si="38"/>
        <v>919209044.47348058</v>
      </c>
      <c r="AP82" s="103">
        <f t="shared" si="38"/>
        <v>927628582.84148657</v>
      </c>
      <c r="AQ82" s="103">
        <f t="shared" si="38"/>
        <v>935738897.96577382</v>
      </c>
      <c r="AR82" s="103">
        <f t="shared" si="38"/>
        <v>943565168.98550427</v>
      </c>
      <c r="AS82" s="103">
        <f t="shared" si="38"/>
        <v>951094659.07082009</v>
      </c>
      <c r="AT82" s="103">
        <f t="shared" si="38"/>
        <v>958298677.49617004</v>
      </c>
      <c r="AU82" s="103">
        <f t="shared" si="38"/>
        <v>965172596.43307114</v>
      </c>
      <c r="AV82" s="103">
        <f t="shared" si="38"/>
        <v>971735147.5647341</v>
      </c>
      <c r="AW82" s="103">
        <f t="shared" si="38"/>
        <v>977999952.73958027</v>
      </c>
      <c r="AX82" s="103">
        <f t="shared" si="38"/>
        <v>983951071.07023704</v>
      </c>
      <c r="AY82" s="103">
        <f t="shared" si="38"/>
        <v>989561002.60800922</v>
      </c>
      <c r="AZ82" s="103">
        <f t="shared" si="38"/>
        <v>994823117.31601691</v>
      </c>
      <c r="BA82" s="103">
        <f t="shared" si="38"/>
        <v>999752228.16681087</v>
      </c>
      <c r="BB82" s="103">
        <f t="shared" si="38"/>
        <v>1004361660.657428</v>
      </c>
      <c r="BC82" s="103">
        <f t="shared" si="38"/>
        <v>1008641796.7694649</v>
      </c>
      <c r="BD82" s="103">
        <f t="shared" si="38"/>
        <v>1012572862.4709561</v>
      </c>
      <c r="BE82" s="103">
        <f t="shared" si="38"/>
        <v>1016151633.714859</v>
      </c>
      <c r="BF82" s="103">
        <f t="shared" si="38"/>
        <v>1019370183.5844115</v>
      </c>
      <c r="BG82" s="103">
        <f t="shared" si="38"/>
        <v>1021593598.1373636</v>
      </c>
      <c r="BH82" s="103">
        <f t="shared" si="38"/>
        <v>1023009167.318845</v>
      </c>
      <c r="BI82" s="103">
        <f t="shared" si="36"/>
        <v>1024426698.6838595</v>
      </c>
      <c r="BJ82" s="103">
        <f t="shared" si="36"/>
        <v>1025846194.9532514</v>
      </c>
      <c r="BK82" s="103">
        <f t="shared" si="36"/>
        <v>1027267658.8516417</v>
      </c>
      <c r="BL82" s="103">
        <f t="shared" si="36"/>
        <v>1028691093.1074277</v>
      </c>
      <c r="BM82" s="103">
        <f t="shared" si="36"/>
        <v>1030116500.4527937</v>
      </c>
      <c r="BN82" s="103">
        <f t="shared" si="36"/>
        <v>1031543883.6237135</v>
      </c>
      <c r="BO82" s="103">
        <f t="shared" si="36"/>
        <v>1032973245.3599552</v>
      </c>
      <c r="BP82" s="103">
        <f t="shared" si="36"/>
        <v>1034404588.405089</v>
      </c>
    </row>
    <row r="83" spans="3:68">
      <c r="C83" s="51" t="str">
        <v>Roaming en originación</v>
      </c>
      <c r="G83" s="51" t="str">
        <v>minutos</v>
      </c>
      <c r="S83" s="103">
        <f t="shared" ref="S83:S105" si="39">S21*S$49</f>
        <v>0</v>
      </c>
      <c r="T83" s="103">
        <f t="shared" ref="T83:BH83" si="40">T21*T$49</f>
        <v>0</v>
      </c>
      <c r="U83" s="103">
        <f t="shared" si="40"/>
        <v>25935298.976109233</v>
      </c>
      <c r="V83" s="103">
        <f t="shared" si="40"/>
        <v>54567975.364930369</v>
      </c>
      <c r="W83" s="103">
        <f t="shared" si="40"/>
        <v>82959903.765495718</v>
      </c>
      <c r="X83" s="103">
        <f t="shared" si="40"/>
        <v>109211849.614968</v>
      </c>
      <c r="Y83" s="103">
        <f t="shared" si="40"/>
        <v>145912049.3325296</v>
      </c>
      <c r="Z83" s="103">
        <f t="shared" si="40"/>
        <v>154398019.56777874</v>
      </c>
      <c r="AA83" s="103">
        <f t="shared" si="40"/>
        <v>162060952.57748997</v>
      </c>
      <c r="AB83" s="103">
        <f t="shared" si="40"/>
        <v>169625818.70232981</v>
      </c>
      <c r="AC83" s="103">
        <f t="shared" si="40"/>
        <v>177098175.2402516</v>
      </c>
      <c r="AD83" s="103">
        <f t="shared" si="40"/>
        <v>184489257.59350669</v>
      </c>
      <c r="AE83" s="103">
        <f t="shared" si="40"/>
        <v>190860218.57239029</v>
      </c>
      <c r="AF83" s="103">
        <f t="shared" si="40"/>
        <v>197098452.56766286</v>
      </c>
      <c r="AG83" s="103">
        <f t="shared" si="40"/>
        <v>203208401.02014032</v>
      </c>
      <c r="AH83" s="103">
        <f t="shared" si="40"/>
        <v>209194694.57471314</v>
      </c>
      <c r="AI83" s="103">
        <f t="shared" si="40"/>
        <v>212444749.31094411</v>
      </c>
      <c r="AJ83" s="103">
        <f t="shared" si="40"/>
        <v>214043081.86385766</v>
      </c>
      <c r="AK83" s="103">
        <f t="shared" si="40"/>
        <v>215601553.69516304</v>
      </c>
      <c r="AL83" s="103">
        <f t="shared" si="40"/>
        <v>217118780.57397592</v>
      </c>
      <c r="AM83" s="103">
        <f t="shared" si="40"/>
        <v>218593698.06272396</v>
      </c>
      <c r="AN83" s="103">
        <f t="shared" si="40"/>
        <v>220028888.68756443</v>
      </c>
      <c r="AO83" s="103">
        <f t="shared" si="40"/>
        <v>221427167.49257317</v>
      </c>
      <c r="AP83" s="103">
        <f t="shared" si="40"/>
        <v>222787866.39574772</v>
      </c>
      <c r="AQ83" s="103">
        <f t="shared" si="40"/>
        <v>224109685.72620475</v>
      </c>
      <c r="AR83" s="103">
        <f t="shared" si="40"/>
        <v>225392235.76533258</v>
      </c>
      <c r="AS83" s="103">
        <f t="shared" si="40"/>
        <v>226635357.7986055</v>
      </c>
      <c r="AT83" s="103">
        <f t="shared" si="40"/>
        <v>227838912.95924005</v>
      </c>
      <c r="AU83" s="103">
        <f t="shared" si="40"/>
        <v>229002647.97172964</v>
      </c>
      <c r="AV83" s="103">
        <f t="shared" si="40"/>
        <v>230126361.25317657</v>
      </c>
      <c r="AW83" s="103">
        <f t="shared" si="40"/>
        <v>231210116.70469102</v>
      </c>
      <c r="AX83" s="103">
        <f t="shared" si="40"/>
        <v>232254180.59773639</v>
      </c>
      <c r="AY83" s="103">
        <f t="shared" si="40"/>
        <v>233258741.29470271</v>
      </c>
      <c r="AZ83" s="103">
        <f t="shared" si="40"/>
        <v>234223868.87037003</v>
      </c>
      <c r="BA83" s="103">
        <f t="shared" si="40"/>
        <v>235149687.43200669</v>
      </c>
      <c r="BB83" s="103">
        <f t="shared" si="40"/>
        <v>236036527.3050068</v>
      </c>
      <c r="BC83" s="103">
        <f t="shared" si="40"/>
        <v>236884921.99139988</v>
      </c>
      <c r="BD83" s="103">
        <f t="shared" si="40"/>
        <v>237695405.79282627</v>
      </c>
      <c r="BE83" s="103">
        <f t="shared" si="40"/>
        <v>238468431.58563668</v>
      </c>
      <c r="BF83" s="103">
        <f t="shared" si="40"/>
        <v>239186409.64143929</v>
      </c>
      <c r="BG83" s="103">
        <f t="shared" si="40"/>
        <v>239683985.86028886</v>
      </c>
      <c r="BH83" s="103">
        <f t="shared" si="40"/>
        <v>239997792.78120032</v>
      </c>
      <c r="BI83" s="103">
        <f t="shared" ref="BI83:BP92" si="41">BI21*BI$49</f>
        <v>240312010.55469024</v>
      </c>
      <c r="BJ83" s="103">
        <f t="shared" si="41"/>
        <v>240626639.71866855</v>
      </c>
      <c r="BK83" s="103">
        <f t="shared" si="41"/>
        <v>240941680.81174943</v>
      </c>
      <c r="BL83" s="103">
        <f t="shared" si="41"/>
        <v>241257134.37325203</v>
      </c>
      <c r="BM83" s="103">
        <f t="shared" si="41"/>
        <v>241573000.94320178</v>
      </c>
      <c r="BN83" s="103">
        <f t="shared" si="41"/>
        <v>241889281.06233132</v>
      </c>
      <c r="BO83" s="103">
        <f t="shared" si="41"/>
        <v>242205975.27208093</v>
      </c>
      <c r="BP83" s="103">
        <f t="shared" si="41"/>
        <v>242523084.11459991</v>
      </c>
    </row>
    <row r="84" spans="3:68">
      <c r="C84" s="51" t="str">
        <v>Roaming en terminación</v>
      </c>
      <c r="G84" s="51" t="str">
        <v>minutos</v>
      </c>
      <c r="S84" s="103">
        <f t="shared" si="39"/>
        <v>0</v>
      </c>
      <c r="T84" s="103">
        <f t="shared" ref="T84:BH84" si="42">T22*T$49</f>
        <v>0</v>
      </c>
      <c r="U84" s="103">
        <f t="shared" si="42"/>
        <v>17290199.317406155</v>
      </c>
      <c r="V84" s="103">
        <f t="shared" si="42"/>
        <v>36378650.243286915</v>
      </c>
      <c r="W84" s="103">
        <f t="shared" si="42"/>
        <v>55306602.510330476</v>
      </c>
      <c r="X84" s="103">
        <f t="shared" si="42"/>
        <v>72807899.743312001</v>
      </c>
      <c r="Y84" s="103">
        <f t="shared" si="42"/>
        <v>97274699.555019721</v>
      </c>
      <c r="Z84" s="103">
        <f t="shared" si="42"/>
        <v>102932013.04518582</v>
      </c>
      <c r="AA84" s="103">
        <f t="shared" si="42"/>
        <v>108040635.05165999</v>
      </c>
      <c r="AB84" s="103">
        <f t="shared" si="42"/>
        <v>113083879.13488655</v>
      </c>
      <c r="AC84" s="103">
        <f t="shared" si="42"/>
        <v>118065450.16016775</v>
      </c>
      <c r="AD84" s="103">
        <f t="shared" si="42"/>
        <v>122992838.39567114</v>
      </c>
      <c r="AE84" s="103">
        <f t="shared" si="42"/>
        <v>127240145.71492688</v>
      </c>
      <c r="AF84" s="103">
        <f t="shared" si="42"/>
        <v>131398968.37844193</v>
      </c>
      <c r="AG84" s="103">
        <f t="shared" si="42"/>
        <v>135472267.34676024</v>
      </c>
      <c r="AH84" s="103">
        <f t="shared" si="42"/>
        <v>139463129.71647546</v>
      </c>
      <c r="AI84" s="103">
        <f t="shared" si="42"/>
        <v>141629832.87396276</v>
      </c>
      <c r="AJ84" s="103">
        <f t="shared" si="42"/>
        <v>142695387.90923846</v>
      </c>
      <c r="AK84" s="103">
        <f t="shared" si="42"/>
        <v>143734369.13010871</v>
      </c>
      <c r="AL84" s="103">
        <f t="shared" si="42"/>
        <v>144745853.71598396</v>
      </c>
      <c r="AM84" s="103">
        <f t="shared" si="42"/>
        <v>145729132.041816</v>
      </c>
      <c r="AN84" s="103">
        <f t="shared" si="42"/>
        <v>146685925.79170966</v>
      </c>
      <c r="AO84" s="103">
        <f t="shared" si="42"/>
        <v>147618111.66171548</v>
      </c>
      <c r="AP84" s="103">
        <f t="shared" si="42"/>
        <v>148525244.26383185</v>
      </c>
      <c r="AQ84" s="103">
        <f t="shared" si="42"/>
        <v>149406457.15080318</v>
      </c>
      <c r="AR84" s="103">
        <f t="shared" si="42"/>
        <v>150261490.51022172</v>
      </c>
      <c r="AS84" s="103">
        <f t="shared" si="42"/>
        <v>151090238.53240368</v>
      </c>
      <c r="AT84" s="103">
        <f t="shared" si="42"/>
        <v>151892608.63949338</v>
      </c>
      <c r="AU84" s="103">
        <f t="shared" si="42"/>
        <v>152668431.98115307</v>
      </c>
      <c r="AV84" s="103">
        <f t="shared" si="42"/>
        <v>153417574.16878441</v>
      </c>
      <c r="AW84" s="103">
        <f t="shared" si="42"/>
        <v>154140077.80312735</v>
      </c>
      <c r="AX84" s="103">
        <f t="shared" si="42"/>
        <v>154836120.39849097</v>
      </c>
      <c r="AY84" s="103">
        <f t="shared" si="42"/>
        <v>155505827.52980185</v>
      </c>
      <c r="AZ84" s="103">
        <f t="shared" si="42"/>
        <v>156149245.91358003</v>
      </c>
      <c r="BA84" s="103">
        <f t="shared" si="42"/>
        <v>156766458.28800446</v>
      </c>
      <c r="BB84" s="103">
        <f t="shared" si="42"/>
        <v>157357684.87000453</v>
      </c>
      <c r="BC84" s="103">
        <f t="shared" si="42"/>
        <v>157923281.32759991</v>
      </c>
      <c r="BD84" s="103">
        <f t="shared" si="42"/>
        <v>158463603.86188421</v>
      </c>
      <c r="BE84" s="103">
        <f t="shared" si="42"/>
        <v>158978954.39042446</v>
      </c>
      <c r="BF84" s="103">
        <f t="shared" si="42"/>
        <v>159457606.42762619</v>
      </c>
      <c r="BG84" s="103">
        <f t="shared" si="42"/>
        <v>159789323.90685925</v>
      </c>
      <c r="BH84" s="103">
        <f t="shared" si="42"/>
        <v>159998528.52080023</v>
      </c>
      <c r="BI84" s="103">
        <f t="shared" si="41"/>
        <v>160208007.03646019</v>
      </c>
      <c r="BJ84" s="103">
        <f t="shared" si="41"/>
        <v>160417759.81244573</v>
      </c>
      <c r="BK84" s="103">
        <f t="shared" si="41"/>
        <v>160627787.20783296</v>
      </c>
      <c r="BL84" s="103">
        <f t="shared" si="41"/>
        <v>160838089.58216804</v>
      </c>
      <c r="BM84" s="103">
        <f t="shared" si="41"/>
        <v>161048667.29546788</v>
      </c>
      <c r="BN84" s="103">
        <f t="shared" si="41"/>
        <v>161259520.7082209</v>
      </c>
      <c r="BO84" s="103">
        <f t="shared" si="41"/>
        <v>161470650.18138728</v>
      </c>
      <c r="BP84" s="103">
        <f t="shared" si="41"/>
        <v>161682056.07639995</v>
      </c>
    </row>
    <row r="85" spans="3:68">
      <c r="C85" s="51" t="str">
        <v>SMS on-net</v>
      </c>
      <c r="G85" s="51" t="str">
        <v>mensajes</v>
      </c>
      <c r="S85" s="103">
        <f t="shared" si="39"/>
        <v>0</v>
      </c>
      <c r="T85" s="103">
        <f t="shared" ref="T85:BH85" si="43">T23*T$49</f>
        <v>0</v>
      </c>
      <c r="U85" s="103">
        <f t="shared" si="43"/>
        <v>2148809050.6006804</v>
      </c>
      <c r="V85" s="103">
        <f t="shared" si="43"/>
        <v>3324224621.1545954</v>
      </c>
      <c r="W85" s="103">
        <f t="shared" si="43"/>
        <v>3329169978.1665897</v>
      </c>
      <c r="X85" s="103">
        <f t="shared" si="43"/>
        <v>2980676866.3520327</v>
      </c>
      <c r="Y85" s="103">
        <f t="shared" si="43"/>
        <v>2473748428.0562067</v>
      </c>
      <c r="Z85" s="103">
        <f t="shared" si="43"/>
        <v>1805253090.9850099</v>
      </c>
      <c r="AA85" s="103">
        <f t="shared" si="43"/>
        <v>1407066582.5063105</v>
      </c>
      <c r="AB85" s="103">
        <f t="shared" si="43"/>
        <v>1166532469.3113325</v>
      </c>
      <c r="AC85" s="103">
        <f t="shared" si="43"/>
        <v>1024982647.3672838</v>
      </c>
      <c r="AD85" s="103">
        <f t="shared" si="43"/>
        <v>951469005.35850847</v>
      </c>
      <c r="AE85" s="103">
        <f t="shared" si="43"/>
        <v>930457460.88113165</v>
      </c>
      <c r="AF85" s="103">
        <f t="shared" si="43"/>
        <v>927406195.62358272</v>
      </c>
      <c r="AG85" s="103">
        <f t="shared" si="43"/>
        <v>922856359.51968539</v>
      </c>
      <c r="AH85" s="103">
        <f t="shared" si="43"/>
        <v>945316101.27682662</v>
      </c>
      <c r="AI85" s="103">
        <f t="shared" si="43"/>
        <v>960002559.16447115</v>
      </c>
      <c r="AJ85" s="103">
        <f t="shared" si="43"/>
        <v>967225158.6693759</v>
      </c>
      <c r="AK85" s="103">
        <f t="shared" si="43"/>
        <v>974267634.1896776</v>
      </c>
      <c r="AL85" s="103">
        <f t="shared" si="43"/>
        <v>981123730.61577284</v>
      </c>
      <c r="AM85" s="103">
        <f t="shared" si="43"/>
        <v>987788637.93095505</v>
      </c>
      <c r="AN85" s="103">
        <f t="shared" si="43"/>
        <v>994274026.14226389</v>
      </c>
      <c r="AO85" s="103">
        <f t="shared" si="43"/>
        <v>1000592615.9666193</v>
      </c>
      <c r="AP85" s="103">
        <f t="shared" si="43"/>
        <v>1006741388.4523442</v>
      </c>
      <c r="AQ85" s="103">
        <f t="shared" si="43"/>
        <v>1012714470.6024449</v>
      </c>
      <c r="AR85" s="103">
        <f t="shared" si="43"/>
        <v>1018510101.3432033</v>
      </c>
      <c r="AS85" s="103">
        <f t="shared" si="43"/>
        <v>1024127563.4700218</v>
      </c>
      <c r="AT85" s="103">
        <f t="shared" si="43"/>
        <v>1029566229.4669566</v>
      </c>
      <c r="AU85" s="103">
        <f t="shared" si="43"/>
        <v>1034824954.8240336</v>
      </c>
      <c r="AV85" s="103">
        <f t="shared" si="43"/>
        <v>1039902828.6215982</v>
      </c>
      <c r="AW85" s="103">
        <f t="shared" si="43"/>
        <v>1044800139.6181598</v>
      </c>
      <c r="AX85" s="103">
        <f t="shared" si="43"/>
        <v>1049518091.0502652</v>
      </c>
      <c r="AY85" s="103">
        <f t="shared" si="43"/>
        <v>1054057534.0962883</v>
      </c>
      <c r="AZ85" s="103">
        <f t="shared" si="43"/>
        <v>1058418785.412529</v>
      </c>
      <c r="BA85" s="103">
        <f t="shared" si="43"/>
        <v>1062602405.8191333</v>
      </c>
      <c r="BB85" s="103">
        <f t="shared" si="43"/>
        <v>1066609888.0017269</v>
      </c>
      <c r="BC85" s="103">
        <f t="shared" si="43"/>
        <v>1070443642.7674276</v>
      </c>
      <c r="BD85" s="103">
        <f t="shared" si="43"/>
        <v>1074106084.5366607</v>
      </c>
      <c r="BE85" s="103">
        <f t="shared" si="43"/>
        <v>1077599259.7824841</v>
      </c>
      <c r="BF85" s="103">
        <f t="shared" si="43"/>
        <v>1080843683.4419534</v>
      </c>
      <c r="BG85" s="103">
        <f t="shared" si="43"/>
        <v>1083092147.783973</v>
      </c>
      <c r="BH85" s="103">
        <f t="shared" si="43"/>
        <v>1084510189.1718428</v>
      </c>
      <c r="BI85" s="103">
        <f t="shared" si="41"/>
        <v>1085930087.1343186</v>
      </c>
      <c r="BJ85" s="103">
        <f t="shared" si="41"/>
        <v>1087351844.1021261</v>
      </c>
      <c r="BK85" s="103">
        <f t="shared" si="41"/>
        <v>1088775462.5091732</v>
      </c>
      <c r="BL85" s="103">
        <f t="shared" si="41"/>
        <v>1090200944.7925544</v>
      </c>
      <c r="BM85" s="103">
        <f t="shared" si="41"/>
        <v>1091628293.392554</v>
      </c>
      <c r="BN85" s="103">
        <f t="shared" si="41"/>
        <v>1093057510.7526536</v>
      </c>
      <c r="BO85" s="103">
        <f t="shared" si="41"/>
        <v>1094488599.3195317</v>
      </c>
      <c r="BP85" s="103">
        <f t="shared" si="41"/>
        <v>1095921561.5430713</v>
      </c>
    </row>
    <row r="86" spans="3:68">
      <c r="C86" s="51" t="str">
        <v>SMS salientes a otras redes</v>
      </c>
      <c r="G86" s="51" t="str">
        <v>mensajes</v>
      </c>
      <c r="S86" s="103">
        <f t="shared" si="39"/>
        <v>0</v>
      </c>
      <c r="T86" s="103">
        <f t="shared" ref="T86:BH86" si="44">T24*T$49</f>
        <v>0</v>
      </c>
      <c r="U86" s="103">
        <f t="shared" si="44"/>
        <v>935902053.39931905</v>
      </c>
      <c r="V86" s="103">
        <f t="shared" si="44"/>
        <v>1647276324.1254034</v>
      </c>
      <c r="W86" s="103">
        <f t="shared" si="44"/>
        <v>1830283632.2180903</v>
      </c>
      <c r="X86" s="103">
        <f t="shared" si="44"/>
        <v>1781718475.6767659</v>
      </c>
      <c r="Y86" s="103">
        <f t="shared" si="44"/>
        <v>1580963684.4890268</v>
      </c>
      <c r="Z86" s="103">
        <f t="shared" si="44"/>
        <v>1153730729.3617885</v>
      </c>
      <c r="AA86" s="103">
        <f t="shared" si="44"/>
        <v>899251170.15577781</v>
      </c>
      <c r="AB86" s="103">
        <f t="shared" si="44"/>
        <v>745526687.29037917</v>
      </c>
      <c r="AC86" s="103">
        <f t="shared" si="44"/>
        <v>655062707.40408492</v>
      </c>
      <c r="AD86" s="103">
        <f t="shared" si="44"/>
        <v>608080404.34842432</v>
      </c>
      <c r="AE86" s="103">
        <f t="shared" si="44"/>
        <v>594652002.17259717</v>
      </c>
      <c r="AF86" s="103">
        <f t="shared" si="44"/>
        <v>592701949.56853426</v>
      </c>
      <c r="AG86" s="103">
        <f t="shared" si="44"/>
        <v>589794165.74983323</v>
      </c>
      <c r="AH86" s="103">
        <f t="shared" si="44"/>
        <v>604148105.575858</v>
      </c>
      <c r="AI86" s="103">
        <f t="shared" si="44"/>
        <v>613534167.76019573</v>
      </c>
      <c r="AJ86" s="103">
        <f t="shared" si="44"/>
        <v>618150105.01370037</v>
      </c>
      <c r="AK86" s="103">
        <f t="shared" si="44"/>
        <v>622650925.67930388</v>
      </c>
      <c r="AL86" s="103">
        <f t="shared" si="44"/>
        <v>627032632.13905442</v>
      </c>
      <c r="AM86" s="103">
        <f t="shared" si="44"/>
        <v>631292150.32864976</v>
      </c>
      <c r="AN86" s="103">
        <f t="shared" si="44"/>
        <v>635436938.50743365</v>
      </c>
      <c r="AO86" s="103">
        <f t="shared" si="44"/>
        <v>639475126.43963873</v>
      </c>
      <c r="AP86" s="103">
        <f t="shared" si="44"/>
        <v>643404784.7241534</v>
      </c>
      <c r="AQ86" s="103">
        <f t="shared" si="44"/>
        <v>647222159.94981408</v>
      </c>
      <c r="AR86" s="103">
        <f t="shared" si="44"/>
        <v>650926126.62076902</v>
      </c>
      <c r="AS86" s="103">
        <f t="shared" si="44"/>
        <v>654516226.37415063</v>
      </c>
      <c r="AT86" s="103">
        <f t="shared" si="44"/>
        <v>657992058.16678584</v>
      </c>
      <c r="AU86" s="103">
        <f t="shared" si="44"/>
        <v>661352890.54648471</v>
      </c>
      <c r="AV86" s="103">
        <f t="shared" si="44"/>
        <v>664598141.34778631</v>
      </c>
      <c r="AW86" s="103">
        <f t="shared" si="44"/>
        <v>667727995.11521089</v>
      </c>
      <c r="AX86" s="103">
        <f t="shared" si="44"/>
        <v>670743220.83288944</v>
      </c>
      <c r="AY86" s="103">
        <f t="shared" si="44"/>
        <v>673644362.48584557</v>
      </c>
      <c r="AZ86" s="103">
        <f t="shared" si="44"/>
        <v>676431622.44797695</v>
      </c>
      <c r="BA86" s="103">
        <f t="shared" si="44"/>
        <v>679105359.13741302</v>
      </c>
      <c r="BB86" s="103">
        <f t="shared" si="44"/>
        <v>681666526.52414501</v>
      </c>
      <c r="BC86" s="103">
        <f t="shared" si="44"/>
        <v>684116665.34629357</v>
      </c>
      <c r="BD86" s="103">
        <f t="shared" si="44"/>
        <v>686457318.65123105</v>
      </c>
      <c r="BE86" s="103">
        <f t="shared" si="44"/>
        <v>688689794.33249593</v>
      </c>
      <c r="BF86" s="103">
        <f t="shared" si="44"/>
        <v>690763293.77348328</v>
      </c>
      <c r="BG86" s="103">
        <f t="shared" si="44"/>
        <v>692200279.21237648</v>
      </c>
      <c r="BH86" s="103">
        <f t="shared" si="44"/>
        <v>693106544.34099603</v>
      </c>
      <c r="BI86" s="103">
        <f t="shared" si="41"/>
        <v>694013995.99973953</v>
      </c>
      <c r="BJ86" s="103">
        <f t="shared" si="41"/>
        <v>694922635.74207556</v>
      </c>
      <c r="BK86" s="103">
        <f t="shared" si="41"/>
        <v>695832465.12350547</v>
      </c>
      <c r="BL86" s="103">
        <f t="shared" si="41"/>
        <v>696743485.70156741</v>
      </c>
      <c r="BM86" s="103">
        <f t="shared" si="41"/>
        <v>697655699.03583896</v>
      </c>
      <c r="BN86" s="103">
        <f t="shared" si="41"/>
        <v>698569106.68793952</v>
      </c>
      <c r="BO86" s="103">
        <f t="shared" si="41"/>
        <v>699483710.22153306</v>
      </c>
      <c r="BP86" s="103">
        <f t="shared" si="41"/>
        <v>700399511.20233095</v>
      </c>
    </row>
    <row r="87" spans="3:68">
      <c r="C87" s="51" t="str">
        <v>SMS entrantes de otras redes</v>
      </c>
      <c r="G87" s="51" t="str">
        <v>mensajes</v>
      </c>
      <c r="S87" s="103">
        <f t="shared" si="39"/>
        <v>0</v>
      </c>
      <c r="T87" s="103">
        <f t="shared" ref="T87:BH87" si="45">T25*T$49</f>
        <v>0</v>
      </c>
      <c r="U87" s="103">
        <f t="shared" si="45"/>
        <v>935902053.39931905</v>
      </c>
      <c r="V87" s="103">
        <f t="shared" si="45"/>
        <v>1647276324.1254034</v>
      </c>
      <c r="W87" s="103">
        <f t="shared" si="45"/>
        <v>1830283632.2180903</v>
      </c>
      <c r="X87" s="103">
        <f t="shared" si="45"/>
        <v>1781718475.6767659</v>
      </c>
      <c r="Y87" s="103">
        <f t="shared" si="45"/>
        <v>1580963684.4890268</v>
      </c>
      <c r="Z87" s="103">
        <f t="shared" si="45"/>
        <v>1153730729.3617885</v>
      </c>
      <c r="AA87" s="103">
        <f t="shared" si="45"/>
        <v>899251170.15577781</v>
      </c>
      <c r="AB87" s="103">
        <f t="shared" si="45"/>
        <v>745526687.29037917</v>
      </c>
      <c r="AC87" s="103">
        <f t="shared" si="45"/>
        <v>655062707.40408492</v>
      </c>
      <c r="AD87" s="103">
        <f t="shared" si="45"/>
        <v>608080404.34842432</v>
      </c>
      <c r="AE87" s="103">
        <f t="shared" si="45"/>
        <v>594652002.17259717</v>
      </c>
      <c r="AF87" s="103">
        <f t="shared" si="45"/>
        <v>592701949.56853426</v>
      </c>
      <c r="AG87" s="103">
        <f t="shared" si="45"/>
        <v>589794165.74983323</v>
      </c>
      <c r="AH87" s="103">
        <f t="shared" si="45"/>
        <v>604148105.575858</v>
      </c>
      <c r="AI87" s="103">
        <f t="shared" si="45"/>
        <v>613534167.76019573</v>
      </c>
      <c r="AJ87" s="103">
        <f t="shared" si="45"/>
        <v>618150105.01370037</v>
      </c>
      <c r="AK87" s="103">
        <f t="shared" si="45"/>
        <v>622650925.67930388</v>
      </c>
      <c r="AL87" s="103">
        <f t="shared" si="45"/>
        <v>627032632.13905442</v>
      </c>
      <c r="AM87" s="103">
        <f t="shared" si="45"/>
        <v>631292150.32864976</v>
      </c>
      <c r="AN87" s="103">
        <f t="shared" si="45"/>
        <v>635436938.50743365</v>
      </c>
      <c r="AO87" s="103">
        <f t="shared" si="45"/>
        <v>639475126.43963873</v>
      </c>
      <c r="AP87" s="103">
        <f t="shared" si="45"/>
        <v>643404784.7241534</v>
      </c>
      <c r="AQ87" s="103">
        <f t="shared" si="45"/>
        <v>647222159.94981408</v>
      </c>
      <c r="AR87" s="103">
        <f t="shared" si="45"/>
        <v>650926126.62076902</v>
      </c>
      <c r="AS87" s="103">
        <f t="shared" si="45"/>
        <v>654516226.37415063</v>
      </c>
      <c r="AT87" s="103">
        <f t="shared" si="45"/>
        <v>657992058.16678584</v>
      </c>
      <c r="AU87" s="103">
        <f t="shared" si="45"/>
        <v>661352890.54648471</v>
      </c>
      <c r="AV87" s="103">
        <f t="shared" si="45"/>
        <v>664598141.34778631</v>
      </c>
      <c r="AW87" s="103">
        <f t="shared" si="45"/>
        <v>667727995.11521089</v>
      </c>
      <c r="AX87" s="103">
        <f t="shared" si="45"/>
        <v>670743220.83288944</v>
      </c>
      <c r="AY87" s="103">
        <f t="shared" si="45"/>
        <v>673644362.48584557</v>
      </c>
      <c r="AZ87" s="103">
        <f t="shared" si="45"/>
        <v>676431622.44797695</v>
      </c>
      <c r="BA87" s="103">
        <f t="shared" si="45"/>
        <v>679105359.13741302</v>
      </c>
      <c r="BB87" s="103">
        <f t="shared" si="45"/>
        <v>681666526.52414501</v>
      </c>
      <c r="BC87" s="103">
        <f t="shared" si="45"/>
        <v>684116665.34629357</v>
      </c>
      <c r="BD87" s="103">
        <f t="shared" si="45"/>
        <v>686457318.65123105</v>
      </c>
      <c r="BE87" s="103">
        <f t="shared" si="45"/>
        <v>688689794.33249593</v>
      </c>
      <c r="BF87" s="103">
        <f t="shared" si="45"/>
        <v>690763293.77348328</v>
      </c>
      <c r="BG87" s="103">
        <f t="shared" si="45"/>
        <v>692200279.21237648</v>
      </c>
      <c r="BH87" s="103">
        <f t="shared" si="45"/>
        <v>693106544.34099603</v>
      </c>
      <c r="BI87" s="103">
        <f t="shared" si="41"/>
        <v>694013995.99973953</v>
      </c>
      <c r="BJ87" s="103">
        <f t="shared" si="41"/>
        <v>694922635.74207556</v>
      </c>
      <c r="BK87" s="103">
        <f t="shared" si="41"/>
        <v>695832465.12350547</v>
      </c>
      <c r="BL87" s="103">
        <f t="shared" si="41"/>
        <v>696743485.70156741</v>
      </c>
      <c r="BM87" s="103">
        <f t="shared" si="41"/>
        <v>697655699.03583896</v>
      </c>
      <c r="BN87" s="103">
        <f t="shared" si="41"/>
        <v>698569106.68793952</v>
      </c>
      <c r="BO87" s="103">
        <f t="shared" si="41"/>
        <v>699483710.22153306</v>
      </c>
      <c r="BP87" s="103">
        <f t="shared" si="41"/>
        <v>700399511.20233095</v>
      </c>
    </row>
    <row r="88" spans="3:68">
      <c r="C88" s="51" t="str">
        <v>Recuperación de correo de voz</v>
      </c>
      <c r="G88" s="51" t="str">
        <v>minutos</v>
      </c>
      <c r="S88" s="103">
        <f t="shared" si="39"/>
        <v>0</v>
      </c>
      <c r="T88" s="103">
        <f t="shared" ref="T88:BH88" si="46">T26*T$49</f>
        <v>0</v>
      </c>
      <c r="U88" s="103">
        <f t="shared" si="46"/>
        <v>116563348.32652055</v>
      </c>
      <c r="V88" s="103">
        <f t="shared" si="46"/>
        <v>247460490.65888202</v>
      </c>
      <c r="W88" s="103">
        <f t="shared" si="46"/>
        <v>375737882.05011457</v>
      </c>
      <c r="X88" s="103">
        <f t="shared" si="46"/>
        <v>535192024.99098974</v>
      </c>
      <c r="Y88" s="103">
        <f t="shared" si="46"/>
        <v>709530248.57195652</v>
      </c>
      <c r="Z88" s="103">
        <f t="shared" si="46"/>
        <v>745051693.79187226</v>
      </c>
      <c r="AA88" s="103">
        <f t="shared" si="46"/>
        <v>776215100.51733994</v>
      </c>
      <c r="AB88" s="103">
        <f t="shared" si="46"/>
        <v>806888804.7935524</v>
      </c>
      <c r="AC88" s="103">
        <f t="shared" si="46"/>
        <v>836633972.51898968</v>
      </c>
      <c r="AD88" s="103">
        <f t="shared" si="46"/>
        <v>866101473.48977947</v>
      </c>
      <c r="AE88" s="103">
        <f t="shared" si="46"/>
        <v>890771573.27440155</v>
      </c>
      <c r="AF88" s="103">
        <f t="shared" si="46"/>
        <v>915216491.7720449</v>
      </c>
      <c r="AG88" s="103">
        <f t="shared" si="46"/>
        <v>938874771.7022289</v>
      </c>
      <c r="AH88" s="103">
        <f t="shared" si="46"/>
        <v>961778085.61847961</v>
      </c>
      <c r="AI88" s="103">
        <f t="shared" si="46"/>
        <v>976128182.22717571</v>
      </c>
      <c r="AJ88" s="103">
        <f t="shared" si="46"/>
        <v>983995069.08426738</v>
      </c>
      <c r="AK88" s="103">
        <f t="shared" si="46"/>
        <v>991649160.11980748</v>
      </c>
      <c r="AL88" s="103">
        <f t="shared" si="46"/>
        <v>999093526.14329481</v>
      </c>
      <c r="AM88" s="103">
        <f t="shared" si="46"/>
        <v>1006340412.4971519</v>
      </c>
      <c r="AN88" s="103">
        <f t="shared" si="46"/>
        <v>1013406588.6083488</v>
      </c>
      <c r="AO88" s="103">
        <f t="shared" si="46"/>
        <v>1020285128.3592399</v>
      </c>
      <c r="AP88" s="103">
        <f t="shared" si="46"/>
        <v>1026962055.619756</v>
      </c>
      <c r="AQ88" s="103">
        <f t="shared" si="46"/>
        <v>1033437043.0553102</v>
      </c>
      <c r="AR88" s="103">
        <f t="shared" si="46"/>
        <v>1039712404.3174143</v>
      </c>
      <c r="AS88" s="103">
        <f t="shared" si="46"/>
        <v>1045785803.0151292</v>
      </c>
      <c r="AT88" s="103">
        <f t="shared" si="46"/>
        <v>1051652667.9930266</v>
      </c>
      <c r="AU88" s="103">
        <f t="shared" si="46"/>
        <v>1057311479.0178581</v>
      </c>
      <c r="AV88" s="103">
        <f t="shared" si="46"/>
        <v>1062764291.4914731</v>
      </c>
      <c r="AW88" s="103">
        <f t="shared" si="46"/>
        <v>1068013451.8514459</v>
      </c>
      <c r="AX88" s="103">
        <f t="shared" si="46"/>
        <v>1073057828.7556425</v>
      </c>
      <c r="AY88" s="103">
        <f t="shared" si="46"/>
        <v>1077894316.642766</v>
      </c>
      <c r="AZ88" s="103">
        <f t="shared" si="46"/>
        <v>1082522346.5565269</v>
      </c>
      <c r="BA88" s="103">
        <f t="shared" si="46"/>
        <v>1086944638.0467818</v>
      </c>
      <c r="BB88" s="103">
        <f t="shared" si="46"/>
        <v>1091164502.1075933</v>
      </c>
      <c r="BC88" s="103">
        <f t="shared" si="46"/>
        <v>1095182753.5917253</v>
      </c>
      <c r="BD88" s="103">
        <f t="shared" si="46"/>
        <v>1098998745.6608586</v>
      </c>
      <c r="BE88" s="103">
        <f t="shared" si="46"/>
        <v>1102613870.6274199</v>
      </c>
      <c r="BF88" s="103">
        <f t="shared" si="46"/>
        <v>1105956435.6927683</v>
      </c>
      <c r="BG88" s="103">
        <f t="shared" si="46"/>
        <v>1108271891.3898356</v>
      </c>
      <c r="BH88" s="103">
        <f t="shared" si="46"/>
        <v>1109734092.7104681</v>
      </c>
      <c r="BI88" s="103">
        <f t="shared" si="41"/>
        <v>1111198223.1997974</v>
      </c>
      <c r="BJ88" s="103">
        <f t="shared" si="41"/>
        <v>1112664285.4030907</v>
      </c>
      <c r="BK88" s="103">
        <f t="shared" si="41"/>
        <v>1114132281.8689711</v>
      </c>
      <c r="BL88" s="103">
        <f t="shared" si="41"/>
        <v>1115602215.1494253</v>
      </c>
      <c r="BM88" s="103">
        <f t="shared" si="41"/>
        <v>1117074087.7998052</v>
      </c>
      <c r="BN88" s="103">
        <f t="shared" si="41"/>
        <v>1118547902.3788373</v>
      </c>
      <c r="BO88" s="103">
        <f t="shared" si="41"/>
        <v>1120023661.4486215</v>
      </c>
      <c r="BP88" s="103">
        <f t="shared" si="41"/>
        <v>1121501367.5746386</v>
      </c>
    </row>
    <row r="89" spans="3:68">
      <c r="C89" s="51" t="str">
        <v>Depósito de correo de voz</v>
      </c>
      <c r="G89" s="51" t="str">
        <v>minutos</v>
      </c>
      <c r="S89" s="103">
        <f t="shared" si="39"/>
        <v>0</v>
      </c>
      <c r="T89" s="103">
        <f t="shared" ref="T89:BH89" si="47">T27*T$49</f>
        <v>0</v>
      </c>
      <c r="U89" s="103">
        <f t="shared" si="47"/>
        <v>139876017.99182466</v>
      </c>
      <c r="V89" s="103">
        <f t="shared" si="47"/>
        <v>296952588.79065847</v>
      </c>
      <c r="W89" s="103">
        <f t="shared" si="47"/>
        <v>450885458.46013749</v>
      </c>
      <c r="X89" s="103">
        <f t="shared" si="47"/>
        <v>642230429.9891876</v>
      </c>
      <c r="Y89" s="103">
        <f t="shared" si="47"/>
        <v>851436298.28634763</v>
      </c>
      <c r="Z89" s="103">
        <f t="shared" si="47"/>
        <v>894062032.5502466</v>
      </c>
      <c r="AA89" s="103">
        <f t="shared" si="47"/>
        <v>931458120.62080801</v>
      </c>
      <c r="AB89" s="103">
        <f t="shared" si="47"/>
        <v>968266565.75226271</v>
      </c>
      <c r="AC89" s="103">
        <f t="shared" si="47"/>
        <v>1003960767.0227876</v>
      </c>
      <c r="AD89" s="103">
        <f t="shared" si="47"/>
        <v>1039321768.1877354</v>
      </c>
      <c r="AE89" s="103">
        <f t="shared" si="47"/>
        <v>1068925887.9292817</v>
      </c>
      <c r="AF89" s="103">
        <f t="shared" si="47"/>
        <v>1098259790.1264536</v>
      </c>
      <c r="AG89" s="103">
        <f t="shared" si="47"/>
        <v>1126649726.0426743</v>
      </c>
      <c r="AH89" s="103">
        <f t="shared" si="47"/>
        <v>1154133702.7421753</v>
      </c>
      <c r="AI89" s="103">
        <f t="shared" si="47"/>
        <v>1171353818.672611</v>
      </c>
      <c r="AJ89" s="103">
        <f t="shared" si="47"/>
        <v>1180794082.9011209</v>
      </c>
      <c r="AK89" s="103">
        <f t="shared" si="47"/>
        <v>1189978992.1437688</v>
      </c>
      <c r="AL89" s="103">
        <f t="shared" si="47"/>
        <v>1198912231.3719537</v>
      </c>
      <c r="AM89" s="103">
        <f t="shared" si="47"/>
        <v>1207608494.996582</v>
      </c>
      <c r="AN89" s="103">
        <f t="shared" si="47"/>
        <v>1216087906.3300185</v>
      </c>
      <c r="AO89" s="103">
        <f t="shared" si="47"/>
        <v>1224342154.0310879</v>
      </c>
      <c r="AP89" s="103">
        <f t="shared" si="47"/>
        <v>1232354466.7437072</v>
      </c>
      <c r="AQ89" s="103">
        <f t="shared" si="47"/>
        <v>1240124451.6663723</v>
      </c>
      <c r="AR89" s="103">
        <f t="shared" si="47"/>
        <v>1247654885.1808968</v>
      </c>
      <c r="AS89" s="103">
        <f t="shared" si="47"/>
        <v>1254942963.6181548</v>
      </c>
      <c r="AT89" s="103">
        <f t="shared" si="47"/>
        <v>1261983201.5916317</v>
      </c>
      <c r="AU89" s="103">
        <f t="shared" si="47"/>
        <v>1268773774.8214295</v>
      </c>
      <c r="AV89" s="103">
        <f t="shared" si="47"/>
        <v>1275317149.7897675</v>
      </c>
      <c r="AW89" s="103">
        <f t="shared" si="47"/>
        <v>1281616142.221735</v>
      </c>
      <c r="AX89" s="103">
        <f t="shared" si="47"/>
        <v>1287669394.5067708</v>
      </c>
      <c r="AY89" s="103">
        <f t="shared" si="47"/>
        <v>1293473179.971319</v>
      </c>
      <c r="AZ89" s="103">
        <f t="shared" si="47"/>
        <v>1299026815.8678319</v>
      </c>
      <c r="BA89" s="103">
        <f t="shared" si="47"/>
        <v>1304333565.6561379</v>
      </c>
      <c r="BB89" s="103">
        <f t="shared" si="47"/>
        <v>1309397402.5291116</v>
      </c>
      <c r="BC89" s="103">
        <f t="shared" si="47"/>
        <v>1314219304.3100705</v>
      </c>
      <c r="BD89" s="103">
        <f t="shared" si="47"/>
        <v>1318798494.7930303</v>
      </c>
      <c r="BE89" s="103">
        <f t="shared" si="47"/>
        <v>1323136644.7529039</v>
      </c>
      <c r="BF89" s="103">
        <f t="shared" si="47"/>
        <v>1327147722.831322</v>
      </c>
      <c r="BG89" s="103">
        <f t="shared" si="47"/>
        <v>1329926269.6678026</v>
      </c>
      <c r="BH89" s="103">
        <f t="shared" si="47"/>
        <v>1331680911.2525616</v>
      </c>
      <c r="BI89" s="103">
        <f t="shared" si="41"/>
        <v>1333437867.839757</v>
      </c>
      <c r="BJ89" s="103">
        <f t="shared" si="41"/>
        <v>1335197142.4837089</v>
      </c>
      <c r="BK89" s="103">
        <f t="shared" si="41"/>
        <v>1336958738.2427652</v>
      </c>
      <c r="BL89" s="103">
        <f t="shared" si="41"/>
        <v>1338722658.1793101</v>
      </c>
      <c r="BM89" s="103">
        <f t="shared" si="41"/>
        <v>1340488905.3597662</v>
      </c>
      <c r="BN89" s="103">
        <f t="shared" si="41"/>
        <v>1342257482.8546045</v>
      </c>
      <c r="BO89" s="103">
        <f t="shared" si="41"/>
        <v>1344028393.7383456</v>
      </c>
      <c r="BP89" s="103">
        <f t="shared" si="41"/>
        <v>1345801641.0895662</v>
      </c>
    </row>
    <row r="90" spans="3:68">
      <c r="C90" s="51" t="str">
        <v xml:space="preserve">Datos GPRS </v>
      </c>
      <c r="G90" s="51" t="str">
        <v>megabytes</v>
      </c>
      <c r="S90" s="103">
        <f t="shared" si="39"/>
        <v>0</v>
      </c>
      <c r="T90" s="103">
        <f t="shared" ref="T90:BH90" si="48">T28*T$49</f>
        <v>0</v>
      </c>
      <c r="U90" s="103">
        <f t="shared" si="48"/>
        <v>4466841.7413630867</v>
      </c>
      <c r="V90" s="103">
        <f t="shared" si="48"/>
        <v>17290377.977131534</v>
      </c>
      <c r="W90" s="103">
        <f t="shared" si="48"/>
        <v>53140403.970246844</v>
      </c>
      <c r="X90" s="103">
        <f t="shared" si="48"/>
        <v>142895449.75655144</v>
      </c>
      <c r="Y90" s="103">
        <f t="shared" si="48"/>
        <v>191579585.25294423</v>
      </c>
      <c r="Z90" s="103">
        <f t="shared" si="48"/>
        <v>175424827.18525362</v>
      </c>
      <c r="AA90" s="103">
        <f t="shared" si="48"/>
        <v>134289591.05861709</v>
      </c>
      <c r="AB90" s="103">
        <f t="shared" si="48"/>
        <v>88089632.160627916</v>
      </c>
      <c r="AC90" s="103">
        <f t="shared" si="48"/>
        <v>50589047.535256132</v>
      </c>
      <c r="AD90" s="103">
        <f t="shared" si="48"/>
        <v>28399685.738059498</v>
      </c>
      <c r="AE90" s="103">
        <f t="shared" si="48"/>
        <v>15441991.508174408</v>
      </c>
      <c r="AF90" s="103">
        <f t="shared" si="48"/>
        <v>8129947.3169360235</v>
      </c>
      <c r="AG90" s="103">
        <f t="shared" si="48"/>
        <v>4226258.7516994299</v>
      </c>
      <c r="AH90" s="103">
        <f t="shared" si="48"/>
        <v>2180639.7493789308</v>
      </c>
      <c r="AI90" s="103">
        <f t="shared" si="48"/>
        <v>2216670.9392725043</v>
      </c>
      <c r="AJ90" s="103">
        <f t="shared" si="48"/>
        <v>2233348.1098442795</v>
      </c>
      <c r="AK90" s="103">
        <f t="shared" si="48"/>
        <v>2249609.3694392298</v>
      </c>
      <c r="AL90" s="103">
        <f t="shared" si="48"/>
        <v>2265440.2748461934</v>
      </c>
      <c r="AM90" s="103">
        <f t="shared" si="48"/>
        <v>2280829.7196111814</v>
      </c>
      <c r="AN90" s="103">
        <f t="shared" si="48"/>
        <v>2295804.6500847228</v>
      </c>
      <c r="AO90" s="103">
        <f t="shared" si="48"/>
        <v>2310394.4387338501</v>
      </c>
      <c r="AP90" s="103">
        <f t="shared" si="48"/>
        <v>2324592.1147204302</v>
      </c>
      <c r="AQ90" s="103">
        <f t="shared" si="48"/>
        <v>2338384.1171412771</v>
      </c>
      <c r="AR90" s="103">
        <f t="shared" si="48"/>
        <v>2351766.379631259</v>
      </c>
      <c r="AS90" s="103">
        <f t="shared" si="48"/>
        <v>2364737.2461462612</v>
      </c>
      <c r="AT90" s="103">
        <f t="shared" si="48"/>
        <v>2377295.2677356075</v>
      </c>
      <c r="AU90" s="103">
        <f t="shared" si="48"/>
        <v>2389437.8016959266</v>
      </c>
      <c r="AV90" s="103">
        <f t="shared" si="48"/>
        <v>2401162.7446899861</v>
      </c>
      <c r="AW90" s="103">
        <f t="shared" si="48"/>
        <v>2412470.7634687135</v>
      </c>
      <c r="AX90" s="103">
        <f t="shared" si="48"/>
        <v>2423364.6363366661</v>
      </c>
      <c r="AY90" s="103">
        <f t="shared" si="48"/>
        <v>2433846.3286869023</v>
      </c>
      <c r="AZ90" s="103">
        <f t="shared" si="48"/>
        <v>2443916.5716870767</v>
      </c>
      <c r="BA90" s="103">
        <f t="shared" si="48"/>
        <v>2453576.660285526</v>
      </c>
      <c r="BB90" s="103">
        <f t="shared" si="48"/>
        <v>2462830.0411322801</v>
      </c>
      <c r="BC90" s="103">
        <f t="shared" si="48"/>
        <v>2471682.2808438311</v>
      </c>
      <c r="BD90" s="103">
        <f t="shared" si="48"/>
        <v>2480138.9543798924</v>
      </c>
      <c r="BE90" s="103">
        <f t="shared" si="48"/>
        <v>2488204.7871001107</v>
      </c>
      <c r="BF90" s="103">
        <f t="shared" si="48"/>
        <v>2495696.2459217343</v>
      </c>
      <c r="BG90" s="103">
        <f t="shared" si="48"/>
        <v>2500888.0087117031</v>
      </c>
      <c r="BH90" s="103">
        <f t="shared" si="48"/>
        <v>2504162.3032489107</v>
      </c>
      <c r="BI90" s="103">
        <f t="shared" si="41"/>
        <v>2507440.884665289</v>
      </c>
      <c r="BJ90" s="103">
        <f t="shared" si="41"/>
        <v>2510723.7585734478</v>
      </c>
      <c r="BK90" s="103">
        <f t="shared" si="41"/>
        <v>2514010.9305933448</v>
      </c>
      <c r="BL90" s="103">
        <f t="shared" si="41"/>
        <v>2517302.4063522932</v>
      </c>
      <c r="BM90" s="103">
        <f t="shared" si="41"/>
        <v>2520598.1914849756</v>
      </c>
      <c r="BN90" s="103">
        <f t="shared" si="41"/>
        <v>2523898.2916334514</v>
      </c>
      <c r="BO90" s="103">
        <f t="shared" si="41"/>
        <v>2527202.7124471674</v>
      </c>
      <c r="BP90" s="103">
        <f t="shared" si="41"/>
        <v>2530511.4595829663</v>
      </c>
    </row>
    <row r="91" spans="3:68">
      <c r="C91" s="51" t="str">
        <v>Datos EDGE</v>
      </c>
      <c r="G91" s="51" t="str">
        <v>megabytes</v>
      </c>
      <c r="S91" s="103">
        <f t="shared" si="39"/>
        <v>0</v>
      </c>
      <c r="T91" s="103">
        <f t="shared" ref="T91:BH91" si="49">T29*T$49</f>
        <v>0</v>
      </c>
      <c r="U91" s="103">
        <f t="shared" si="49"/>
        <v>17867366.965452332</v>
      </c>
      <c r="V91" s="103">
        <f t="shared" si="49"/>
        <v>69161511.908526078</v>
      </c>
      <c r="W91" s="103">
        <f t="shared" si="49"/>
        <v>177134679.90082267</v>
      </c>
      <c r="X91" s="103">
        <f t="shared" si="49"/>
        <v>357238624.39137858</v>
      </c>
      <c r="Y91" s="103">
        <f t="shared" si="49"/>
        <v>478948963.13236064</v>
      </c>
      <c r="Z91" s="103">
        <f t="shared" si="49"/>
        <v>438562067.96313411</v>
      </c>
      <c r="AA91" s="103">
        <f t="shared" si="49"/>
        <v>335723977.64654267</v>
      </c>
      <c r="AB91" s="103">
        <f t="shared" si="49"/>
        <v>220224080.40156978</v>
      </c>
      <c r="AC91" s="103">
        <f t="shared" si="49"/>
        <v>126472618.83814031</v>
      </c>
      <c r="AD91" s="103">
        <f t="shared" si="49"/>
        <v>70999214.345148742</v>
      </c>
      <c r="AE91" s="103">
        <f t="shared" si="49"/>
        <v>38604978.770436019</v>
      </c>
      <c r="AF91" s="103">
        <f t="shared" si="49"/>
        <v>20324868.292340059</v>
      </c>
      <c r="AG91" s="103">
        <f t="shared" si="49"/>
        <v>10565646.879248574</v>
      </c>
      <c r="AH91" s="103">
        <f t="shared" si="49"/>
        <v>5451599.3734473269</v>
      </c>
      <c r="AI91" s="103">
        <f t="shared" si="49"/>
        <v>5541677.3481812607</v>
      </c>
      <c r="AJ91" s="103">
        <f t="shared" si="49"/>
        <v>5583370.2746106973</v>
      </c>
      <c r="AK91" s="103">
        <f t="shared" si="49"/>
        <v>5624023.4235980744</v>
      </c>
      <c r="AL91" s="103">
        <f t="shared" si="49"/>
        <v>5663600.6871154839</v>
      </c>
      <c r="AM91" s="103">
        <f t="shared" si="49"/>
        <v>5702074.2990279533</v>
      </c>
      <c r="AN91" s="103">
        <f t="shared" si="49"/>
        <v>5739511.6252118079</v>
      </c>
      <c r="AO91" s="103">
        <f t="shared" si="49"/>
        <v>5775986.0968346251</v>
      </c>
      <c r="AP91" s="103">
        <f t="shared" si="49"/>
        <v>5811480.2868010746</v>
      </c>
      <c r="AQ91" s="103">
        <f t="shared" si="49"/>
        <v>5845960.2928531924</v>
      </c>
      <c r="AR91" s="103">
        <f t="shared" si="49"/>
        <v>5879415.9490781473</v>
      </c>
      <c r="AS91" s="103">
        <f t="shared" si="49"/>
        <v>5911843.1153656533</v>
      </c>
      <c r="AT91" s="103">
        <f t="shared" si="49"/>
        <v>5943238.1693390179</v>
      </c>
      <c r="AU91" s="103">
        <f t="shared" si="49"/>
        <v>5973594.5042398162</v>
      </c>
      <c r="AV91" s="103">
        <f t="shared" si="49"/>
        <v>6002906.8617249643</v>
      </c>
      <c r="AW91" s="103">
        <f t="shared" si="49"/>
        <v>6031176.9086717833</v>
      </c>
      <c r="AX91" s="103">
        <f t="shared" si="49"/>
        <v>6058411.590841664</v>
      </c>
      <c r="AY91" s="103">
        <f t="shared" si="49"/>
        <v>6084615.8217172567</v>
      </c>
      <c r="AZ91" s="103">
        <f t="shared" si="49"/>
        <v>6109791.4292176915</v>
      </c>
      <c r="BA91" s="103">
        <f t="shared" si="49"/>
        <v>6133941.6507138144</v>
      </c>
      <c r="BB91" s="103">
        <f t="shared" si="49"/>
        <v>6157075.1028307015</v>
      </c>
      <c r="BC91" s="103">
        <f t="shared" si="49"/>
        <v>6179205.7021095781</v>
      </c>
      <c r="BD91" s="103">
        <f t="shared" si="49"/>
        <v>6200347.3859497309</v>
      </c>
      <c r="BE91" s="103">
        <f t="shared" si="49"/>
        <v>6220511.9677502764</v>
      </c>
      <c r="BF91" s="103">
        <f t="shared" si="49"/>
        <v>6239240.6148043359</v>
      </c>
      <c r="BG91" s="103">
        <f t="shared" si="49"/>
        <v>6252220.0217792587</v>
      </c>
      <c r="BH91" s="103">
        <f t="shared" si="49"/>
        <v>6260405.7581222765</v>
      </c>
      <c r="BI91" s="103">
        <f t="shared" si="41"/>
        <v>6268602.2116632229</v>
      </c>
      <c r="BJ91" s="103">
        <f t="shared" si="41"/>
        <v>6276809.3964336198</v>
      </c>
      <c r="BK91" s="103">
        <f t="shared" si="41"/>
        <v>6285027.3264833624</v>
      </c>
      <c r="BL91" s="103">
        <f t="shared" si="41"/>
        <v>6293256.0158807337</v>
      </c>
      <c r="BM91" s="103">
        <f t="shared" si="41"/>
        <v>6301495.4787124386</v>
      </c>
      <c r="BN91" s="103">
        <f t="shared" si="41"/>
        <v>6309745.7290836293</v>
      </c>
      <c r="BO91" s="103">
        <f t="shared" si="41"/>
        <v>6318006.7811179189</v>
      </c>
      <c r="BP91" s="103">
        <f t="shared" si="41"/>
        <v>6326278.6489574164</v>
      </c>
    </row>
    <row r="92" spans="3:68">
      <c r="C92" s="51" t="str">
        <v>Datos Release 99</v>
      </c>
      <c r="G92" s="51" t="str">
        <v>megabytes</v>
      </c>
      <c r="S92" s="103">
        <f t="shared" si="39"/>
        <v>0</v>
      </c>
      <c r="T92" s="103">
        <f t="shared" ref="T92:BH92" si="50">T30*T$49</f>
        <v>0</v>
      </c>
      <c r="U92" s="103">
        <f t="shared" si="50"/>
        <v>67002626.120446235</v>
      </c>
      <c r="V92" s="103">
        <f t="shared" si="50"/>
        <v>129677834.82848638</v>
      </c>
      <c r="W92" s="103">
        <f t="shared" si="50"/>
        <v>177134679.90082267</v>
      </c>
      <c r="X92" s="103">
        <f t="shared" si="50"/>
        <v>535857936.5870679</v>
      </c>
      <c r="Y92" s="103">
        <f t="shared" si="50"/>
        <v>957897926.26472127</v>
      </c>
      <c r="Z92" s="103">
        <f t="shared" si="50"/>
        <v>1754248271.8525364</v>
      </c>
      <c r="AA92" s="103">
        <f t="shared" si="50"/>
        <v>2685791821.1723413</v>
      </c>
      <c r="AB92" s="103">
        <f t="shared" si="50"/>
        <v>2818868229.1400933</v>
      </c>
      <c r="AC92" s="103">
        <f t="shared" si="50"/>
        <v>2428274281.6922941</v>
      </c>
      <c r="AD92" s="103">
        <f t="shared" si="50"/>
        <v>2271974859.0447598</v>
      </c>
      <c r="AE92" s="103">
        <f t="shared" si="50"/>
        <v>1976574913.0463243</v>
      </c>
      <c r="AF92" s="103">
        <f t="shared" si="50"/>
        <v>1560949884.8517163</v>
      </c>
      <c r="AG92" s="103">
        <f t="shared" si="50"/>
        <v>1081922240.4350541</v>
      </c>
      <c r="AH92" s="103">
        <f t="shared" si="50"/>
        <v>558243775.84100628</v>
      </c>
      <c r="AI92" s="103">
        <f t="shared" si="50"/>
        <v>567467760.4537611</v>
      </c>
      <c r="AJ92" s="103">
        <f t="shared" si="50"/>
        <v>571737116.12013555</v>
      </c>
      <c r="AK92" s="103">
        <f t="shared" si="50"/>
        <v>575899998.57644284</v>
      </c>
      <c r="AL92" s="103">
        <f t="shared" si="50"/>
        <v>579952710.36062551</v>
      </c>
      <c r="AM92" s="103">
        <f t="shared" si="50"/>
        <v>583892408.22046244</v>
      </c>
      <c r="AN92" s="103">
        <f t="shared" si="50"/>
        <v>587725990.42168903</v>
      </c>
      <c r="AO92" s="103">
        <f t="shared" si="50"/>
        <v>591460976.31586564</v>
      </c>
      <c r="AP92" s="103">
        <f t="shared" si="50"/>
        <v>595095581.36843014</v>
      </c>
      <c r="AQ92" s="103">
        <f t="shared" si="50"/>
        <v>598626333.98816693</v>
      </c>
      <c r="AR92" s="103">
        <f t="shared" si="50"/>
        <v>602052193.18560231</v>
      </c>
      <c r="AS92" s="103">
        <f t="shared" si="50"/>
        <v>605372735.01344287</v>
      </c>
      <c r="AT92" s="103">
        <f t="shared" si="50"/>
        <v>608587588.54031551</v>
      </c>
      <c r="AU92" s="103">
        <f t="shared" si="50"/>
        <v>611696077.2341572</v>
      </c>
      <c r="AV92" s="103">
        <f t="shared" si="50"/>
        <v>614697662.64063644</v>
      </c>
      <c r="AW92" s="103">
        <f t="shared" si="50"/>
        <v>617592515.44799066</v>
      </c>
      <c r="AX92" s="103">
        <f t="shared" si="50"/>
        <v>620381346.90218651</v>
      </c>
      <c r="AY92" s="103">
        <f t="shared" si="50"/>
        <v>623064660.14384699</v>
      </c>
      <c r="AZ92" s="103">
        <f t="shared" si="50"/>
        <v>625642642.35189164</v>
      </c>
      <c r="BA92" s="103">
        <f t="shared" si="50"/>
        <v>628115625.03309464</v>
      </c>
      <c r="BB92" s="103">
        <f t="shared" si="50"/>
        <v>630484490.52986372</v>
      </c>
      <c r="BC92" s="103">
        <f t="shared" si="50"/>
        <v>632750663.89602077</v>
      </c>
      <c r="BD92" s="103">
        <f t="shared" si="50"/>
        <v>634915572.32125247</v>
      </c>
      <c r="BE92" s="103">
        <f t="shared" si="50"/>
        <v>636980425.49762833</v>
      </c>
      <c r="BF92" s="103">
        <f t="shared" si="50"/>
        <v>638898238.95596397</v>
      </c>
      <c r="BG92" s="103">
        <f t="shared" si="50"/>
        <v>640227330.230196</v>
      </c>
      <c r="BH92" s="103">
        <f t="shared" si="50"/>
        <v>641065549.63172114</v>
      </c>
      <c r="BI92" s="103">
        <f t="shared" si="41"/>
        <v>641904866.47431397</v>
      </c>
      <c r="BJ92" s="103">
        <f t="shared" si="41"/>
        <v>642745282.19480264</v>
      </c>
      <c r="BK92" s="103">
        <f t="shared" si="41"/>
        <v>643586798.23189628</v>
      </c>
      <c r="BL92" s="103">
        <f t="shared" si="41"/>
        <v>644429416.02618706</v>
      </c>
      <c r="BM92" s="103">
        <f t="shared" si="41"/>
        <v>645273137.02015376</v>
      </c>
      <c r="BN92" s="103">
        <f t="shared" si="41"/>
        <v>646117962.65816355</v>
      </c>
      <c r="BO92" s="103">
        <f t="shared" si="41"/>
        <v>646963894.38647485</v>
      </c>
      <c r="BP92" s="103">
        <f t="shared" si="41"/>
        <v>647810933.65323937</v>
      </c>
    </row>
    <row r="93" spans="3:68">
      <c r="C93" s="51" t="str">
        <v>Datos - HSDPA</v>
      </c>
      <c r="G93" s="51" t="str">
        <v>megabytes</v>
      </c>
      <c r="S93" s="103">
        <f t="shared" si="39"/>
        <v>0</v>
      </c>
      <c r="T93" s="103">
        <f t="shared" ref="T93:BH93" si="51">T31*T$49</f>
        <v>0</v>
      </c>
      <c r="U93" s="103">
        <f t="shared" si="51"/>
        <v>303745238.41268963</v>
      </c>
      <c r="V93" s="103">
        <f t="shared" si="51"/>
        <v>1653392394.0632014</v>
      </c>
      <c r="W93" s="103">
        <f t="shared" si="51"/>
        <v>6805514401.789607</v>
      </c>
      <c r="X93" s="103">
        <f t="shared" si="51"/>
        <v>22652501172.657314</v>
      </c>
      <c r="Y93" s="103">
        <f t="shared" si="51"/>
        <v>53412388368.520844</v>
      </c>
      <c r="Z93" s="103">
        <f t="shared" si="51"/>
        <v>87453661972.528564</v>
      </c>
      <c r="AA93" s="103">
        <f t="shared" si="51"/>
        <v>111463717818.42862</v>
      </c>
      <c r="AB93" s="103">
        <f t="shared" si="51"/>
        <v>124631413821.66042</v>
      </c>
      <c r="AC93" s="103">
        <f t="shared" si="51"/>
        <v>123347480426.64986</v>
      </c>
      <c r="AD93" s="103">
        <f t="shared" si="51"/>
        <v>123510943266.96416</v>
      </c>
      <c r="AE93" s="103">
        <f t="shared" si="51"/>
        <v>120080400415.65355</v>
      </c>
      <c r="AF93" s="103">
        <f t="shared" si="51"/>
        <v>118061672195.76443</v>
      </c>
      <c r="AG93" s="103">
        <f t="shared" si="51"/>
        <v>109423861500.21939</v>
      </c>
      <c r="AH93" s="103">
        <f t="shared" si="51"/>
        <v>103910591469.54889</v>
      </c>
      <c r="AI93" s="103">
        <f t="shared" si="51"/>
        <v>105627529012.42326</v>
      </c>
      <c r="AJ93" s="103">
        <f t="shared" si="51"/>
        <v>106422219955.13641</v>
      </c>
      <c r="AK93" s="103">
        <f t="shared" si="51"/>
        <v>107197092147.13072</v>
      </c>
      <c r="AL93" s="103">
        <f t="shared" si="51"/>
        <v>107951457348.81276</v>
      </c>
      <c r="AM93" s="103">
        <f t="shared" si="51"/>
        <v>108684786321.82321</v>
      </c>
      <c r="AN93" s="103">
        <f t="shared" si="51"/>
        <v>109398363098.16338</v>
      </c>
      <c r="AO93" s="103">
        <f t="shared" si="51"/>
        <v>110093587317.74313</v>
      </c>
      <c r="AP93" s="103">
        <f t="shared" si="51"/>
        <v>110770126810.19194</v>
      </c>
      <c r="AQ93" s="103">
        <f t="shared" si="51"/>
        <v>111427335379.14876</v>
      </c>
      <c r="AR93" s="103">
        <f t="shared" si="51"/>
        <v>112065019256.52045</v>
      </c>
      <c r="AS93" s="103">
        <f t="shared" si="51"/>
        <v>112683099529.44508</v>
      </c>
      <c r="AT93" s="103">
        <f t="shared" si="51"/>
        <v>113281507153.35818</v>
      </c>
      <c r="AU93" s="103">
        <f t="shared" si="51"/>
        <v>113860116199.67828</v>
      </c>
      <c r="AV93" s="103">
        <f t="shared" si="51"/>
        <v>114418826441.38899</v>
      </c>
      <c r="AW93" s="103">
        <f t="shared" si="51"/>
        <v>114957669650.12212</v>
      </c>
      <c r="AX93" s="103">
        <f t="shared" si="51"/>
        <v>115476778216.04889</v>
      </c>
      <c r="AY93" s="103">
        <f t="shared" si="51"/>
        <v>115976245792.94926</v>
      </c>
      <c r="AZ93" s="103">
        <f t="shared" si="51"/>
        <v>116456107222.00383</v>
      </c>
      <c r="BA93" s="103">
        <f t="shared" si="51"/>
        <v>116916424209.34619</v>
      </c>
      <c r="BB93" s="103">
        <f t="shared" si="51"/>
        <v>117357360992.76173</v>
      </c>
      <c r="BC93" s="103">
        <f t="shared" si="51"/>
        <v>117779182829.45872</v>
      </c>
      <c r="BD93" s="103">
        <f t="shared" si="51"/>
        <v>118182155374.21182</v>
      </c>
      <c r="BE93" s="103">
        <f t="shared" si="51"/>
        <v>118566503797.14186</v>
      </c>
      <c r="BF93" s="103">
        <f t="shared" si="51"/>
        <v>118923482485.32106</v>
      </c>
      <c r="BG93" s="103">
        <f t="shared" si="51"/>
        <v>119170877380.52505</v>
      </c>
      <c r="BH93" s="103">
        <f t="shared" si="51"/>
        <v>119326902181.09268</v>
      </c>
      <c r="BI93" s="103">
        <f t="shared" ref="BI93:BP102" si="52">BI31*BI$49</f>
        <v>119483131257.56165</v>
      </c>
      <c r="BJ93" s="103">
        <f t="shared" si="52"/>
        <v>119639564877.38072</v>
      </c>
      <c r="BK93" s="103">
        <f t="shared" si="52"/>
        <v>119796203308.34895</v>
      </c>
      <c r="BL93" s="103">
        <f t="shared" si="52"/>
        <v>119953046818.6158</v>
      </c>
      <c r="BM93" s="103">
        <f t="shared" si="52"/>
        <v>120110095676.68192</v>
      </c>
      <c r="BN93" s="103">
        <f t="shared" si="52"/>
        <v>120267350151.39951</v>
      </c>
      <c r="BO93" s="103">
        <f t="shared" si="52"/>
        <v>120424810511.97273</v>
      </c>
      <c r="BP93" s="103">
        <f t="shared" si="52"/>
        <v>120582477027.95822</v>
      </c>
    </row>
    <row r="94" spans="3:68">
      <c r="C94" s="51" t="str">
        <v>Datos - HSUPA</v>
      </c>
      <c r="G94" s="51" t="str">
        <v>megabytes</v>
      </c>
      <c r="S94" s="103">
        <f t="shared" si="39"/>
        <v>0</v>
      </c>
      <c r="T94" s="103">
        <f t="shared" ref="T94:BH94" si="53">T32*T$49</f>
        <v>0</v>
      </c>
      <c r="U94" s="103">
        <f t="shared" si="53"/>
        <v>53602100.896357</v>
      </c>
      <c r="V94" s="103">
        <f t="shared" si="53"/>
        <v>291775128.36409444</v>
      </c>
      <c r="W94" s="103">
        <f t="shared" si="53"/>
        <v>1200973129.7275779</v>
      </c>
      <c r="X94" s="103">
        <f t="shared" si="53"/>
        <v>3997500206.939527</v>
      </c>
      <c r="Y94" s="103">
        <f t="shared" si="53"/>
        <v>9425715594.4448566</v>
      </c>
      <c r="Z94" s="103">
        <f t="shared" si="53"/>
        <v>15432999171.62269</v>
      </c>
      <c r="AA94" s="103">
        <f t="shared" si="53"/>
        <v>19670067850.31094</v>
      </c>
      <c r="AB94" s="103">
        <f t="shared" si="53"/>
        <v>21993778909.704781</v>
      </c>
      <c r="AC94" s="103">
        <f t="shared" si="53"/>
        <v>21767202428.232334</v>
      </c>
      <c r="AD94" s="103">
        <f t="shared" si="53"/>
        <v>21796048811.817211</v>
      </c>
      <c r="AE94" s="103">
        <f t="shared" si="53"/>
        <v>21190658896.880043</v>
      </c>
      <c r="AF94" s="103">
        <f t="shared" si="53"/>
        <v>20834412740.429024</v>
      </c>
      <c r="AG94" s="103">
        <f t="shared" si="53"/>
        <v>19310093205.92107</v>
      </c>
      <c r="AH94" s="103">
        <f t="shared" si="53"/>
        <v>18337163200.508629</v>
      </c>
      <c r="AI94" s="103">
        <f t="shared" si="53"/>
        <v>18640152178.662933</v>
      </c>
      <c r="AJ94" s="103">
        <f t="shared" si="53"/>
        <v>18780391756.78878</v>
      </c>
      <c r="AK94" s="103">
        <f t="shared" si="53"/>
        <v>18917133908.317188</v>
      </c>
      <c r="AL94" s="103">
        <f t="shared" si="53"/>
        <v>19050257179.202251</v>
      </c>
      <c r="AM94" s="103">
        <f t="shared" si="53"/>
        <v>19179668174.439396</v>
      </c>
      <c r="AN94" s="103">
        <f t="shared" si="53"/>
        <v>19305593487.91119</v>
      </c>
      <c r="AO94" s="103">
        <f t="shared" si="53"/>
        <v>19428280114.895847</v>
      </c>
      <c r="AP94" s="103">
        <f t="shared" si="53"/>
        <v>19547669437.092701</v>
      </c>
      <c r="AQ94" s="103">
        <f t="shared" si="53"/>
        <v>19663647419.849785</v>
      </c>
      <c r="AR94" s="103">
        <f t="shared" si="53"/>
        <v>19776179868.797729</v>
      </c>
      <c r="AS94" s="103">
        <f t="shared" si="53"/>
        <v>19885252858.137371</v>
      </c>
      <c r="AT94" s="103">
        <f t="shared" si="53"/>
        <v>19990854203.533802</v>
      </c>
      <c r="AU94" s="103">
        <f t="shared" si="53"/>
        <v>20092961682.296173</v>
      </c>
      <c r="AV94" s="103">
        <f t="shared" si="53"/>
        <v>20191557607.303944</v>
      </c>
      <c r="AW94" s="103">
        <f t="shared" si="53"/>
        <v>20286647585.31567</v>
      </c>
      <c r="AX94" s="103">
        <f t="shared" si="53"/>
        <v>20378254979.30275</v>
      </c>
      <c r="AY94" s="103">
        <f t="shared" si="53"/>
        <v>20466396316.402813</v>
      </c>
      <c r="AZ94" s="103">
        <f t="shared" si="53"/>
        <v>20551077745.059505</v>
      </c>
      <c r="BA94" s="103">
        <f t="shared" si="53"/>
        <v>20632310154.590511</v>
      </c>
      <c r="BB94" s="103">
        <f t="shared" si="53"/>
        <v>20710122528.134426</v>
      </c>
      <c r="BC94" s="103">
        <f t="shared" si="53"/>
        <v>20784561675.786839</v>
      </c>
      <c r="BD94" s="103">
        <f t="shared" si="53"/>
        <v>20855674477.80209</v>
      </c>
      <c r="BE94" s="103">
        <f t="shared" si="53"/>
        <v>20923500670.083858</v>
      </c>
      <c r="BF94" s="103">
        <f t="shared" si="53"/>
        <v>20986496909.174305</v>
      </c>
      <c r="BG94" s="103">
        <f t="shared" si="53"/>
        <v>21030154831.857368</v>
      </c>
      <c r="BH94" s="103">
        <f t="shared" si="53"/>
        <v>21057688620.192833</v>
      </c>
      <c r="BI94" s="103">
        <f t="shared" si="52"/>
        <v>21085258457.216763</v>
      </c>
      <c r="BJ94" s="103">
        <f t="shared" si="52"/>
        <v>21112864390.126015</v>
      </c>
      <c r="BK94" s="103">
        <f t="shared" si="52"/>
        <v>21140506466.179226</v>
      </c>
      <c r="BL94" s="103">
        <f t="shared" si="52"/>
        <v>21168184732.696911</v>
      </c>
      <c r="BM94" s="103">
        <f t="shared" si="52"/>
        <v>21195899237.06152</v>
      </c>
      <c r="BN94" s="103">
        <f t="shared" si="52"/>
        <v>21223650026.717564</v>
      </c>
      <c r="BO94" s="103">
        <f t="shared" si="52"/>
        <v>21251437149.171665</v>
      </c>
      <c r="BP94" s="103">
        <f t="shared" si="52"/>
        <v>21279260651.992634</v>
      </c>
    </row>
    <row r="95" spans="3:68">
      <c r="C95" s="51" t="str">
        <v>Datos - LTE</v>
      </c>
      <c r="G95" s="51" t="str">
        <v>megabytes</v>
      </c>
      <c r="S95" s="103">
        <f t="shared" si="39"/>
        <v>0</v>
      </c>
      <c r="T95" s="103">
        <f t="shared" ref="T95:BH95" si="54">T33*T$49</f>
        <v>0</v>
      </c>
      <c r="U95" s="103">
        <f t="shared" si="54"/>
        <v>0</v>
      </c>
      <c r="V95" s="103">
        <f t="shared" si="54"/>
        <v>0</v>
      </c>
      <c r="W95" s="103">
        <f t="shared" si="54"/>
        <v>442836699.75205672</v>
      </c>
      <c r="X95" s="103">
        <f t="shared" si="54"/>
        <v>8037869048.8060188</v>
      </c>
      <c r="Y95" s="103">
        <f t="shared" si="54"/>
        <v>31323262188.85638</v>
      </c>
      <c r="Z95" s="103">
        <f t="shared" si="54"/>
        <v>70169930874.101456</v>
      </c>
      <c r="AA95" s="103">
        <f t="shared" si="54"/>
        <v>134289591058.61707</v>
      </c>
      <c r="AB95" s="103">
        <f t="shared" si="54"/>
        <v>202606153969.44418</v>
      </c>
      <c r="AC95" s="103">
        <f t="shared" si="54"/>
        <v>256992361479.10114</v>
      </c>
      <c r="AD95" s="103">
        <f t="shared" si="54"/>
        <v>306716605971.0426</v>
      </c>
      <c r="AE95" s="103">
        <f t="shared" si="54"/>
        <v>350842047065.72253</v>
      </c>
      <c r="AF95" s="103">
        <f t="shared" si="54"/>
        <v>379831138647.25098</v>
      </c>
      <c r="AG95" s="103">
        <f t="shared" si="54"/>
        <v>411130451365.32056</v>
      </c>
      <c r="AH95" s="103">
        <f t="shared" si="54"/>
        <v>435430145155.98486</v>
      </c>
      <c r="AI95" s="103">
        <f t="shared" si="54"/>
        <v>442624853153.93365</v>
      </c>
      <c r="AJ95" s="103">
        <f t="shared" si="54"/>
        <v>445954950573.70563</v>
      </c>
      <c r="AK95" s="103">
        <f t="shared" si="54"/>
        <v>449201998889.62543</v>
      </c>
      <c r="AL95" s="103">
        <f t="shared" si="54"/>
        <v>452363114081.2879</v>
      </c>
      <c r="AM95" s="103">
        <f t="shared" si="54"/>
        <v>455436078411.96069</v>
      </c>
      <c r="AN95" s="103">
        <f t="shared" si="54"/>
        <v>458426272528.91748</v>
      </c>
      <c r="AO95" s="103">
        <f t="shared" si="54"/>
        <v>461339561526.37518</v>
      </c>
      <c r="AP95" s="103">
        <f t="shared" si="54"/>
        <v>464174553467.37549</v>
      </c>
      <c r="AQ95" s="103">
        <f t="shared" si="54"/>
        <v>466928540510.77026</v>
      </c>
      <c r="AR95" s="103">
        <f t="shared" si="54"/>
        <v>469600710684.76984</v>
      </c>
      <c r="AS95" s="103">
        <f t="shared" si="54"/>
        <v>472190733310.48547</v>
      </c>
      <c r="AT95" s="103">
        <f t="shared" si="54"/>
        <v>474698319061.44611</v>
      </c>
      <c r="AU95" s="103">
        <f t="shared" si="54"/>
        <v>477122940242.64258</v>
      </c>
      <c r="AV95" s="103">
        <f t="shared" si="54"/>
        <v>479464176859.69641</v>
      </c>
      <c r="AW95" s="103">
        <f t="shared" si="54"/>
        <v>481722162049.43268</v>
      </c>
      <c r="AX95" s="103">
        <f t="shared" si="54"/>
        <v>483897450583.70544</v>
      </c>
      <c r="AY95" s="103">
        <f t="shared" si="54"/>
        <v>485990434912.20068</v>
      </c>
      <c r="AZ95" s="103">
        <f t="shared" si="54"/>
        <v>488001261034.47546</v>
      </c>
      <c r="BA95" s="103">
        <f t="shared" si="54"/>
        <v>489930187525.81384</v>
      </c>
      <c r="BB95" s="103">
        <f t="shared" si="54"/>
        <v>491777902613.29376</v>
      </c>
      <c r="BC95" s="103">
        <f t="shared" si="54"/>
        <v>493545517838.89618</v>
      </c>
      <c r="BD95" s="103">
        <f t="shared" si="54"/>
        <v>495234146410.5769</v>
      </c>
      <c r="BE95" s="103">
        <f t="shared" si="54"/>
        <v>496844731888.15009</v>
      </c>
      <c r="BF95" s="103">
        <f t="shared" si="54"/>
        <v>498340626385.65186</v>
      </c>
      <c r="BG95" s="103">
        <f t="shared" si="54"/>
        <v>499377317579.55298</v>
      </c>
      <c r="BH95" s="103">
        <f t="shared" si="54"/>
        <v>500031128712.74243</v>
      </c>
      <c r="BI95" s="103">
        <f t="shared" si="52"/>
        <v>500685795849.9649</v>
      </c>
      <c r="BJ95" s="103">
        <f t="shared" si="52"/>
        <v>501341320111.94611</v>
      </c>
      <c r="BK95" s="103">
        <f t="shared" si="52"/>
        <v>501997702620.87909</v>
      </c>
      <c r="BL95" s="103">
        <f t="shared" si="52"/>
        <v>502654944500.42596</v>
      </c>
      <c r="BM95" s="103">
        <f t="shared" si="52"/>
        <v>503313046875.71991</v>
      </c>
      <c r="BN95" s="103">
        <f t="shared" si="52"/>
        <v>503972010873.36755</v>
      </c>
      <c r="BO95" s="103">
        <f t="shared" si="52"/>
        <v>504631837621.45044</v>
      </c>
      <c r="BP95" s="103">
        <f t="shared" si="52"/>
        <v>505292528249.52679</v>
      </c>
    </row>
    <row r="96" spans="3:68">
      <c r="C96" s="51" t="str">
        <v>Llamadas en tránsito Local</v>
      </c>
      <c r="G96" s="51" t="str">
        <v>minutos</v>
      </c>
      <c r="S96" s="103">
        <f t="shared" si="39"/>
        <v>0</v>
      </c>
      <c r="T96" s="103">
        <f t="shared" ref="T96:BH96" si="55">T34*T$49</f>
        <v>0</v>
      </c>
      <c r="U96" s="103">
        <f t="shared" si="55"/>
        <v>0</v>
      </c>
      <c r="V96" s="103">
        <f t="shared" si="55"/>
        <v>0</v>
      </c>
      <c r="W96" s="103">
        <f t="shared" si="55"/>
        <v>0</v>
      </c>
      <c r="X96" s="103">
        <f t="shared" si="55"/>
        <v>0</v>
      </c>
      <c r="Y96" s="103">
        <f t="shared" si="55"/>
        <v>0</v>
      </c>
      <c r="Z96" s="103">
        <f t="shared" si="55"/>
        <v>0</v>
      </c>
      <c r="AA96" s="103">
        <f t="shared" si="55"/>
        <v>0</v>
      </c>
      <c r="AB96" s="103">
        <f t="shared" si="55"/>
        <v>0</v>
      </c>
      <c r="AC96" s="103">
        <f t="shared" si="55"/>
        <v>0</v>
      </c>
      <c r="AD96" s="103">
        <f t="shared" si="55"/>
        <v>0</v>
      </c>
      <c r="AE96" s="103">
        <f t="shared" si="55"/>
        <v>0</v>
      </c>
      <c r="AF96" s="103">
        <f t="shared" si="55"/>
        <v>0</v>
      </c>
      <c r="AG96" s="103">
        <f t="shared" si="55"/>
        <v>0</v>
      </c>
      <c r="AH96" s="103">
        <f t="shared" si="55"/>
        <v>0</v>
      </c>
      <c r="AI96" s="103">
        <f t="shared" si="55"/>
        <v>0</v>
      </c>
      <c r="AJ96" s="103">
        <f t="shared" si="55"/>
        <v>0</v>
      </c>
      <c r="AK96" s="103">
        <f t="shared" si="55"/>
        <v>0</v>
      </c>
      <c r="AL96" s="103">
        <f t="shared" si="55"/>
        <v>0</v>
      </c>
      <c r="AM96" s="103">
        <f t="shared" si="55"/>
        <v>0</v>
      </c>
      <c r="AN96" s="103">
        <f t="shared" si="55"/>
        <v>0</v>
      </c>
      <c r="AO96" s="103">
        <f t="shared" si="55"/>
        <v>0</v>
      </c>
      <c r="AP96" s="103">
        <f t="shared" si="55"/>
        <v>0</v>
      </c>
      <c r="AQ96" s="103">
        <f t="shared" si="55"/>
        <v>0</v>
      </c>
      <c r="AR96" s="103">
        <f t="shared" si="55"/>
        <v>0</v>
      </c>
      <c r="AS96" s="103">
        <f t="shared" si="55"/>
        <v>0</v>
      </c>
      <c r="AT96" s="103">
        <f t="shared" si="55"/>
        <v>0</v>
      </c>
      <c r="AU96" s="103">
        <f t="shared" si="55"/>
        <v>0</v>
      </c>
      <c r="AV96" s="103">
        <f t="shared" si="55"/>
        <v>0</v>
      </c>
      <c r="AW96" s="103">
        <f t="shared" si="55"/>
        <v>0</v>
      </c>
      <c r="AX96" s="103">
        <f t="shared" si="55"/>
        <v>0</v>
      </c>
      <c r="AY96" s="103">
        <f t="shared" si="55"/>
        <v>0</v>
      </c>
      <c r="AZ96" s="103">
        <f t="shared" si="55"/>
        <v>0</v>
      </c>
      <c r="BA96" s="103">
        <f t="shared" si="55"/>
        <v>0</v>
      </c>
      <c r="BB96" s="103">
        <f t="shared" si="55"/>
        <v>0</v>
      </c>
      <c r="BC96" s="103">
        <f t="shared" si="55"/>
        <v>0</v>
      </c>
      <c r="BD96" s="103">
        <f t="shared" si="55"/>
        <v>0</v>
      </c>
      <c r="BE96" s="103">
        <f t="shared" si="55"/>
        <v>0</v>
      </c>
      <c r="BF96" s="103">
        <f t="shared" si="55"/>
        <v>0</v>
      </c>
      <c r="BG96" s="103">
        <f t="shared" si="55"/>
        <v>0</v>
      </c>
      <c r="BH96" s="103">
        <f t="shared" si="55"/>
        <v>0</v>
      </c>
      <c r="BI96" s="103">
        <f t="shared" si="52"/>
        <v>0</v>
      </c>
      <c r="BJ96" s="103">
        <f t="shared" si="52"/>
        <v>0</v>
      </c>
      <c r="BK96" s="103">
        <f t="shared" si="52"/>
        <v>0</v>
      </c>
      <c r="BL96" s="103">
        <f t="shared" si="52"/>
        <v>0</v>
      </c>
      <c r="BM96" s="103">
        <f t="shared" si="52"/>
        <v>0</v>
      </c>
      <c r="BN96" s="103">
        <f t="shared" si="52"/>
        <v>0</v>
      </c>
      <c r="BO96" s="103">
        <f t="shared" si="52"/>
        <v>0</v>
      </c>
      <c r="BP96" s="103">
        <f t="shared" si="52"/>
        <v>0</v>
      </c>
    </row>
    <row r="97" spans="1:79">
      <c r="C97" s="51" t="str">
        <v>Llamadas en tránsito Larga Distancia</v>
      </c>
      <c r="G97" s="51" t="str">
        <v>minutos</v>
      </c>
      <c r="S97" s="103">
        <f t="shared" si="39"/>
        <v>0</v>
      </c>
      <c r="T97" s="103">
        <f t="shared" ref="T97:BH97" si="56">T35*T$49</f>
        <v>0</v>
      </c>
      <c r="U97" s="103">
        <f t="shared" si="56"/>
        <v>82802035.989197001</v>
      </c>
      <c r="V97" s="103">
        <f t="shared" si="56"/>
        <v>208882906.37091208</v>
      </c>
      <c r="W97" s="103">
        <f t="shared" si="56"/>
        <v>343142662.2958622</v>
      </c>
      <c r="X97" s="103">
        <f t="shared" si="56"/>
        <v>549936003.57219136</v>
      </c>
      <c r="Y97" s="103">
        <f t="shared" si="56"/>
        <v>729224278.44688225</v>
      </c>
      <c r="Z97" s="103">
        <f t="shared" si="56"/>
        <v>742426846.38064682</v>
      </c>
      <c r="AA97" s="103">
        <f t="shared" si="56"/>
        <v>754009425.60446763</v>
      </c>
      <c r="AB97" s="103">
        <f t="shared" si="56"/>
        <v>769547055.3244555</v>
      </c>
      <c r="AC97" s="103">
        <f t="shared" si="56"/>
        <v>785118039.86181867</v>
      </c>
      <c r="AD97" s="103">
        <f t="shared" si="56"/>
        <v>804497949.01349103</v>
      </c>
      <c r="AE97" s="103">
        <f t="shared" si="56"/>
        <v>821610106.88052964</v>
      </c>
      <c r="AF97" s="103">
        <f t="shared" si="56"/>
        <v>842294687.88524163</v>
      </c>
      <c r="AG97" s="103">
        <f t="shared" si="56"/>
        <v>862854031.97189689</v>
      </c>
      <c r="AH97" s="103">
        <f t="shared" si="56"/>
        <v>883314365.32768536</v>
      </c>
      <c r="AI97" s="103">
        <f t="shared" si="56"/>
        <v>894561769.99073958</v>
      </c>
      <c r="AJ97" s="103">
        <f t="shared" si="56"/>
        <v>903478136.70345938</v>
      </c>
      <c r="AK97" s="103">
        <f t="shared" si="56"/>
        <v>912109778.23925281</v>
      </c>
      <c r="AL97" s="103">
        <f t="shared" si="56"/>
        <v>920489269.18505847</v>
      </c>
      <c r="AM97" s="103">
        <f t="shared" si="56"/>
        <v>928683679.49126208</v>
      </c>
      <c r="AN97" s="103">
        <f t="shared" si="56"/>
        <v>936724475.4208324</v>
      </c>
      <c r="AO97" s="103">
        <f t="shared" si="56"/>
        <v>944539031.54453838</v>
      </c>
      <c r="AP97" s="103">
        <f t="shared" si="56"/>
        <v>952077290.89811993</v>
      </c>
      <c r="AQ97" s="103">
        <f t="shared" si="56"/>
        <v>959356869.06346416</v>
      </c>
      <c r="AR97" s="103">
        <f t="shared" si="56"/>
        <v>966392926.62399638</v>
      </c>
      <c r="AS97" s="103">
        <f t="shared" si="56"/>
        <v>973177281.50101304</v>
      </c>
      <c r="AT97" s="103">
        <f t="shared" si="56"/>
        <v>979691809.98667955</v>
      </c>
      <c r="AU97" s="103">
        <f t="shared" si="56"/>
        <v>985933246.69940662</v>
      </c>
      <c r="AV97" s="103">
        <f t="shared" si="56"/>
        <v>991913010.62580061</v>
      </c>
      <c r="AW97" s="103">
        <f t="shared" si="56"/>
        <v>997639759.8495189</v>
      </c>
      <c r="AX97" s="103">
        <f t="shared" si="56"/>
        <v>1003104007.5802464</v>
      </c>
      <c r="AY97" s="103">
        <f t="shared" si="56"/>
        <v>1008288914.341035</v>
      </c>
      <c r="AZ97" s="103">
        <f t="shared" si="56"/>
        <v>1013190485.7167625</v>
      </c>
      <c r="BA97" s="103">
        <f t="shared" si="56"/>
        <v>1017818212.1163768</v>
      </c>
      <c r="BB97" s="103">
        <f t="shared" si="56"/>
        <v>1022180992.7385594</v>
      </c>
      <c r="BC97" s="103">
        <f t="shared" si="56"/>
        <v>1026273727.2320775</v>
      </c>
      <c r="BD97" s="103">
        <f t="shared" si="56"/>
        <v>1030084969.4869432</v>
      </c>
      <c r="BE97" s="103">
        <f t="shared" si="56"/>
        <v>1033613473.8817797</v>
      </c>
      <c r="BF97" s="103">
        <f t="shared" si="56"/>
        <v>1036824878.8214061</v>
      </c>
      <c r="BG97" s="103">
        <f t="shared" si="56"/>
        <v>1039046012.6870311</v>
      </c>
      <c r="BH97" s="103">
        <f t="shared" si="56"/>
        <v>1040455142.198281</v>
      </c>
      <c r="BI97" s="103">
        <f t="shared" si="52"/>
        <v>1041866184.3675755</v>
      </c>
      <c r="BJ97" s="103">
        <f t="shared" si="52"/>
        <v>1043279141.7932981</v>
      </c>
      <c r="BK97" s="103">
        <f t="shared" si="52"/>
        <v>1044694017.0773557</v>
      </c>
      <c r="BL97" s="103">
        <f t="shared" si="52"/>
        <v>1046110812.8252001</v>
      </c>
      <c r="BM97" s="103">
        <f t="shared" si="52"/>
        <v>1047529531.645825</v>
      </c>
      <c r="BN97" s="103">
        <f t="shared" si="52"/>
        <v>1048950176.1517723</v>
      </c>
      <c r="BO97" s="103">
        <f t="shared" si="52"/>
        <v>1050372748.9591404</v>
      </c>
      <c r="BP97" s="103">
        <f t="shared" si="52"/>
        <v>1051797252.6875707</v>
      </c>
    </row>
    <row r="98" spans="1:79">
      <c r="C98" s="51" t="str">
        <v>Mobile Service23</v>
      </c>
      <c r="G98" s="51" t="str">
        <v>Mobile Unit23</v>
      </c>
      <c r="S98" s="103">
        <f t="shared" si="39"/>
        <v>0</v>
      </c>
      <c r="T98" s="103">
        <f t="shared" ref="T98:BH98" si="57">T36*T$49</f>
        <v>0</v>
      </c>
      <c r="U98" s="103">
        <f t="shared" si="57"/>
        <v>0</v>
      </c>
      <c r="V98" s="103">
        <f t="shared" si="57"/>
        <v>0</v>
      </c>
      <c r="W98" s="103">
        <f t="shared" si="57"/>
        <v>0</v>
      </c>
      <c r="X98" s="103">
        <f t="shared" si="57"/>
        <v>0</v>
      </c>
      <c r="Y98" s="103">
        <f t="shared" si="57"/>
        <v>0</v>
      </c>
      <c r="Z98" s="103">
        <f t="shared" si="57"/>
        <v>0</v>
      </c>
      <c r="AA98" s="103">
        <f t="shared" si="57"/>
        <v>0</v>
      </c>
      <c r="AB98" s="103">
        <f t="shared" si="57"/>
        <v>0</v>
      </c>
      <c r="AC98" s="103">
        <f t="shared" si="57"/>
        <v>0</v>
      </c>
      <c r="AD98" s="103">
        <f t="shared" si="57"/>
        <v>0</v>
      </c>
      <c r="AE98" s="103">
        <f t="shared" si="57"/>
        <v>0</v>
      </c>
      <c r="AF98" s="103">
        <f t="shared" si="57"/>
        <v>0</v>
      </c>
      <c r="AG98" s="103">
        <f t="shared" si="57"/>
        <v>0</v>
      </c>
      <c r="AH98" s="103">
        <f t="shared" si="57"/>
        <v>0</v>
      </c>
      <c r="AI98" s="103">
        <f t="shared" si="57"/>
        <v>0</v>
      </c>
      <c r="AJ98" s="103">
        <f t="shared" si="57"/>
        <v>0</v>
      </c>
      <c r="AK98" s="103">
        <f t="shared" si="57"/>
        <v>0</v>
      </c>
      <c r="AL98" s="103">
        <f t="shared" si="57"/>
        <v>0</v>
      </c>
      <c r="AM98" s="103">
        <f t="shared" si="57"/>
        <v>0</v>
      </c>
      <c r="AN98" s="103">
        <f t="shared" si="57"/>
        <v>0</v>
      </c>
      <c r="AO98" s="103">
        <f t="shared" si="57"/>
        <v>0</v>
      </c>
      <c r="AP98" s="103">
        <f t="shared" si="57"/>
        <v>0</v>
      </c>
      <c r="AQ98" s="103">
        <f t="shared" si="57"/>
        <v>0</v>
      </c>
      <c r="AR98" s="103">
        <f t="shared" si="57"/>
        <v>0</v>
      </c>
      <c r="AS98" s="103">
        <f t="shared" si="57"/>
        <v>0</v>
      </c>
      <c r="AT98" s="103">
        <f t="shared" si="57"/>
        <v>0</v>
      </c>
      <c r="AU98" s="103">
        <f t="shared" si="57"/>
        <v>0</v>
      </c>
      <c r="AV98" s="103">
        <f t="shared" si="57"/>
        <v>0</v>
      </c>
      <c r="AW98" s="103">
        <f t="shared" si="57"/>
        <v>0</v>
      </c>
      <c r="AX98" s="103">
        <f t="shared" si="57"/>
        <v>0</v>
      </c>
      <c r="AY98" s="103">
        <f t="shared" si="57"/>
        <v>0</v>
      </c>
      <c r="AZ98" s="103">
        <f t="shared" si="57"/>
        <v>0</v>
      </c>
      <c r="BA98" s="103">
        <f t="shared" si="57"/>
        <v>0</v>
      </c>
      <c r="BB98" s="103">
        <f t="shared" si="57"/>
        <v>0</v>
      </c>
      <c r="BC98" s="103">
        <f t="shared" si="57"/>
        <v>0</v>
      </c>
      <c r="BD98" s="103">
        <f t="shared" si="57"/>
        <v>0</v>
      </c>
      <c r="BE98" s="103">
        <f t="shared" si="57"/>
        <v>0</v>
      </c>
      <c r="BF98" s="103">
        <f t="shared" si="57"/>
        <v>0</v>
      </c>
      <c r="BG98" s="103">
        <f t="shared" si="57"/>
        <v>0</v>
      </c>
      <c r="BH98" s="103">
        <f t="shared" si="57"/>
        <v>0</v>
      </c>
      <c r="BI98" s="103">
        <f t="shared" si="52"/>
        <v>0</v>
      </c>
      <c r="BJ98" s="103">
        <f t="shared" si="52"/>
        <v>0</v>
      </c>
      <c r="BK98" s="103">
        <f t="shared" si="52"/>
        <v>0</v>
      </c>
      <c r="BL98" s="103">
        <f t="shared" si="52"/>
        <v>0</v>
      </c>
      <c r="BM98" s="103">
        <f t="shared" si="52"/>
        <v>0</v>
      </c>
      <c r="BN98" s="103">
        <f t="shared" si="52"/>
        <v>0</v>
      </c>
      <c r="BO98" s="103">
        <f t="shared" si="52"/>
        <v>0</v>
      </c>
      <c r="BP98" s="103">
        <f t="shared" si="52"/>
        <v>0</v>
      </c>
    </row>
    <row r="99" spans="1:79">
      <c r="C99" s="51" t="str">
        <v>Mobile Service24</v>
      </c>
      <c r="G99" s="51" t="str">
        <v>Mobile Unit24</v>
      </c>
      <c r="S99" s="103">
        <f t="shared" si="39"/>
        <v>0</v>
      </c>
      <c r="T99" s="103">
        <f t="shared" ref="T99:BH99" si="58">T37*T$49</f>
        <v>0</v>
      </c>
      <c r="U99" s="103">
        <f t="shared" si="58"/>
        <v>0</v>
      </c>
      <c r="V99" s="103">
        <f t="shared" si="58"/>
        <v>0</v>
      </c>
      <c r="W99" s="103">
        <f t="shared" si="58"/>
        <v>0</v>
      </c>
      <c r="X99" s="103">
        <f t="shared" si="58"/>
        <v>0</v>
      </c>
      <c r="Y99" s="103">
        <f t="shared" si="58"/>
        <v>0</v>
      </c>
      <c r="Z99" s="103">
        <f t="shared" si="58"/>
        <v>0</v>
      </c>
      <c r="AA99" s="103">
        <f t="shared" si="58"/>
        <v>0</v>
      </c>
      <c r="AB99" s="103">
        <f t="shared" si="58"/>
        <v>0</v>
      </c>
      <c r="AC99" s="103">
        <f t="shared" si="58"/>
        <v>0</v>
      </c>
      <c r="AD99" s="103">
        <f t="shared" si="58"/>
        <v>0</v>
      </c>
      <c r="AE99" s="103">
        <f t="shared" si="58"/>
        <v>0</v>
      </c>
      <c r="AF99" s="103">
        <f t="shared" si="58"/>
        <v>0</v>
      </c>
      <c r="AG99" s="103">
        <f t="shared" si="58"/>
        <v>0</v>
      </c>
      <c r="AH99" s="103">
        <f t="shared" si="58"/>
        <v>0</v>
      </c>
      <c r="AI99" s="103">
        <f t="shared" si="58"/>
        <v>0</v>
      </c>
      <c r="AJ99" s="103">
        <f t="shared" si="58"/>
        <v>0</v>
      </c>
      <c r="AK99" s="103">
        <f t="shared" si="58"/>
        <v>0</v>
      </c>
      <c r="AL99" s="103">
        <f t="shared" si="58"/>
        <v>0</v>
      </c>
      <c r="AM99" s="103">
        <f t="shared" si="58"/>
        <v>0</v>
      </c>
      <c r="AN99" s="103">
        <f t="shared" si="58"/>
        <v>0</v>
      </c>
      <c r="AO99" s="103">
        <f t="shared" si="58"/>
        <v>0</v>
      </c>
      <c r="AP99" s="103">
        <f t="shared" si="58"/>
        <v>0</v>
      </c>
      <c r="AQ99" s="103">
        <f t="shared" si="58"/>
        <v>0</v>
      </c>
      <c r="AR99" s="103">
        <f t="shared" si="58"/>
        <v>0</v>
      </c>
      <c r="AS99" s="103">
        <f t="shared" si="58"/>
        <v>0</v>
      </c>
      <c r="AT99" s="103">
        <f t="shared" si="58"/>
        <v>0</v>
      </c>
      <c r="AU99" s="103">
        <f t="shared" si="58"/>
        <v>0</v>
      </c>
      <c r="AV99" s="103">
        <f t="shared" si="58"/>
        <v>0</v>
      </c>
      <c r="AW99" s="103">
        <f t="shared" si="58"/>
        <v>0</v>
      </c>
      <c r="AX99" s="103">
        <f t="shared" si="58"/>
        <v>0</v>
      </c>
      <c r="AY99" s="103">
        <f t="shared" si="58"/>
        <v>0</v>
      </c>
      <c r="AZ99" s="103">
        <f t="shared" si="58"/>
        <v>0</v>
      </c>
      <c r="BA99" s="103">
        <f t="shared" si="58"/>
        <v>0</v>
      </c>
      <c r="BB99" s="103">
        <f t="shared" si="58"/>
        <v>0</v>
      </c>
      <c r="BC99" s="103">
        <f t="shared" si="58"/>
        <v>0</v>
      </c>
      <c r="BD99" s="103">
        <f t="shared" si="58"/>
        <v>0</v>
      </c>
      <c r="BE99" s="103">
        <f t="shared" si="58"/>
        <v>0</v>
      </c>
      <c r="BF99" s="103">
        <f t="shared" si="58"/>
        <v>0</v>
      </c>
      <c r="BG99" s="103">
        <f t="shared" si="58"/>
        <v>0</v>
      </c>
      <c r="BH99" s="103">
        <f t="shared" si="58"/>
        <v>0</v>
      </c>
      <c r="BI99" s="103">
        <f t="shared" si="52"/>
        <v>0</v>
      </c>
      <c r="BJ99" s="103">
        <f t="shared" si="52"/>
        <v>0</v>
      </c>
      <c r="BK99" s="103">
        <f t="shared" si="52"/>
        <v>0</v>
      </c>
      <c r="BL99" s="103">
        <f t="shared" si="52"/>
        <v>0</v>
      </c>
      <c r="BM99" s="103">
        <f t="shared" si="52"/>
        <v>0</v>
      </c>
      <c r="BN99" s="103">
        <f t="shared" si="52"/>
        <v>0</v>
      </c>
      <c r="BO99" s="103">
        <f t="shared" si="52"/>
        <v>0</v>
      </c>
      <c r="BP99" s="103">
        <f t="shared" si="52"/>
        <v>0</v>
      </c>
    </row>
    <row r="100" spans="1:79">
      <c r="C100" s="51" t="str">
        <v>Mobile Service25</v>
      </c>
      <c r="G100" s="51" t="str">
        <v>Mobile Unit25</v>
      </c>
      <c r="S100" s="103">
        <f t="shared" si="39"/>
        <v>0</v>
      </c>
      <c r="T100" s="103">
        <f t="shared" ref="T100:BH100" si="59">T38*T$49</f>
        <v>0</v>
      </c>
      <c r="U100" s="103">
        <f t="shared" si="59"/>
        <v>0</v>
      </c>
      <c r="V100" s="103">
        <f t="shared" si="59"/>
        <v>0</v>
      </c>
      <c r="W100" s="103">
        <f t="shared" si="59"/>
        <v>0</v>
      </c>
      <c r="X100" s="103">
        <f t="shared" si="59"/>
        <v>0</v>
      </c>
      <c r="Y100" s="103">
        <f t="shared" si="59"/>
        <v>0</v>
      </c>
      <c r="Z100" s="103">
        <f t="shared" si="59"/>
        <v>0</v>
      </c>
      <c r="AA100" s="103">
        <f t="shared" si="59"/>
        <v>0</v>
      </c>
      <c r="AB100" s="103">
        <f t="shared" si="59"/>
        <v>0</v>
      </c>
      <c r="AC100" s="103">
        <f t="shared" si="59"/>
        <v>0</v>
      </c>
      <c r="AD100" s="103">
        <f t="shared" si="59"/>
        <v>0</v>
      </c>
      <c r="AE100" s="103">
        <f t="shared" si="59"/>
        <v>0</v>
      </c>
      <c r="AF100" s="103">
        <f t="shared" si="59"/>
        <v>0</v>
      </c>
      <c r="AG100" s="103">
        <f t="shared" si="59"/>
        <v>0</v>
      </c>
      <c r="AH100" s="103">
        <f t="shared" si="59"/>
        <v>0</v>
      </c>
      <c r="AI100" s="103">
        <f t="shared" si="59"/>
        <v>0</v>
      </c>
      <c r="AJ100" s="103">
        <f t="shared" si="59"/>
        <v>0</v>
      </c>
      <c r="AK100" s="103">
        <f t="shared" si="59"/>
        <v>0</v>
      </c>
      <c r="AL100" s="103">
        <f t="shared" si="59"/>
        <v>0</v>
      </c>
      <c r="AM100" s="103">
        <f t="shared" si="59"/>
        <v>0</v>
      </c>
      <c r="AN100" s="103">
        <f t="shared" si="59"/>
        <v>0</v>
      </c>
      <c r="AO100" s="103">
        <f t="shared" si="59"/>
        <v>0</v>
      </c>
      <c r="AP100" s="103">
        <f t="shared" si="59"/>
        <v>0</v>
      </c>
      <c r="AQ100" s="103">
        <f t="shared" si="59"/>
        <v>0</v>
      </c>
      <c r="AR100" s="103">
        <f t="shared" si="59"/>
        <v>0</v>
      </c>
      <c r="AS100" s="103">
        <f t="shared" si="59"/>
        <v>0</v>
      </c>
      <c r="AT100" s="103">
        <f t="shared" si="59"/>
        <v>0</v>
      </c>
      <c r="AU100" s="103">
        <f t="shared" si="59"/>
        <v>0</v>
      </c>
      <c r="AV100" s="103">
        <f t="shared" si="59"/>
        <v>0</v>
      </c>
      <c r="AW100" s="103">
        <f t="shared" si="59"/>
        <v>0</v>
      </c>
      <c r="AX100" s="103">
        <f t="shared" si="59"/>
        <v>0</v>
      </c>
      <c r="AY100" s="103">
        <f t="shared" si="59"/>
        <v>0</v>
      </c>
      <c r="AZ100" s="103">
        <f t="shared" si="59"/>
        <v>0</v>
      </c>
      <c r="BA100" s="103">
        <f t="shared" si="59"/>
        <v>0</v>
      </c>
      <c r="BB100" s="103">
        <f t="shared" si="59"/>
        <v>0</v>
      </c>
      <c r="BC100" s="103">
        <f t="shared" si="59"/>
        <v>0</v>
      </c>
      <c r="BD100" s="103">
        <f t="shared" si="59"/>
        <v>0</v>
      </c>
      <c r="BE100" s="103">
        <f t="shared" si="59"/>
        <v>0</v>
      </c>
      <c r="BF100" s="103">
        <f t="shared" si="59"/>
        <v>0</v>
      </c>
      <c r="BG100" s="103">
        <f t="shared" si="59"/>
        <v>0</v>
      </c>
      <c r="BH100" s="103">
        <f t="shared" si="59"/>
        <v>0</v>
      </c>
      <c r="BI100" s="103">
        <f t="shared" si="52"/>
        <v>0</v>
      </c>
      <c r="BJ100" s="103">
        <f t="shared" si="52"/>
        <v>0</v>
      </c>
      <c r="BK100" s="103">
        <f t="shared" si="52"/>
        <v>0</v>
      </c>
      <c r="BL100" s="103">
        <f t="shared" si="52"/>
        <v>0</v>
      </c>
      <c r="BM100" s="103">
        <f t="shared" si="52"/>
        <v>0</v>
      </c>
      <c r="BN100" s="103">
        <f t="shared" si="52"/>
        <v>0</v>
      </c>
      <c r="BO100" s="103">
        <f t="shared" si="52"/>
        <v>0</v>
      </c>
      <c r="BP100" s="103">
        <f t="shared" si="52"/>
        <v>0</v>
      </c>
    </row>
    <row r="101" spans="1:79">
      <c r="C101" s="51" t="str">
        <v>Mobile Service26</v>
      </c>
      <c r="G101" s="51" t="str">
        <v>Mobile Unit26</v>
      </c>
      <c r="S101" s="103">
        <f t="shared" si="39"/>
        <v>0</v>
      </c>
      <c r="T101" s="103">
        <f t="shared" ref="T101:BH101" si="60">T39*T$49</f>
        <v>0</v>
      </c>
      <c r="U101" s="103">
        <f t="shared" si="60"/>
        <v>0</v>
      </c>
      <c r="V101" s="103">
        <f t="shared" si="60"/>
        <v>0</v>
      </c>
      <c r="W101" s="103">
        <f t="shared" si="60"/>
        <v>0</v>
      </c>
      <c r="X101" s="103">
        <f t="shared" si="60"/>
        <v>0</v>
      </c>
      <c r="Y101" s="103">
        <f t="shared" si="60"/>
        <v>0</v>
      </c>
      <c r="Z101" s="103">
        <f t="shared" si="60"/>
        <v>0</v>
      </c>
      <c r="AA101" s="103">
        <f t="shared" si="60"/>
        <v>0</v>
      </c>
      <c r="AB101" s="103">
        <f t="shared" si="60"/>
        <v>0</v>
      </c>
      <c r="AC101" s="103">
        <f t="shared" si="60"/>
        <v>0</v>
      </c>
      <c r="AD101" s="103">
        <f t="shared" si="60"/>
        <v>0</v>
      </c>
      <c r="AE101" s="103">
        <f t="shared" si="60"/>
        <v>0</v>
      </c>
      <c r="AF101" s="103">
        <f t="shared" si="60"/>
        <v>0</v>
      </c>
      <c r="AG101" s="103">
        <f t="shared" si="60"/>
        <v>0</v>
      </c>
      <c r="AH101" s="103">
        <f t="shared" si="60"/>
        <v>0</v>
      </c>
      <c r="AI101" s="103">
        <f t="shared" si="60"/>
        <v>0</v>
      </c>
      <c r="AJ101" s="103">
        <f t="shared" si="60"/>
        <v>0</v>
      </c>
      <c r="AK101" s="103">
        <f t="shared" si="60"/>
        <v>0</v>
      </c>
      <c r="AL101" s="103">
        <f t="shared" si="60"/>
        <v>0</v>
      </c>
      <c r="AM101" s="103">
        <f t="shared" si="60"/>
        <v>0</v>
      </c>
      <c r="AN101" s="103">
        <f t="shared" si="60"/>
        <v>0</v>
      </c>
      <c r="AO101" s="103">
        <f t="shared" si="60"/>
        <v>0</v>
      </c>
      <c r="AP101" s="103">
        <f t="shared" si="60"/>
        <v>0</v>
      </c>
      <c r="AQ101" s="103">
        <f t="shared" si="60"/>
        <v>0</v>
      </c>
      <c r="AR101" s="103">
        <f t="shared" si="60"/>
        <v>0</v>
      </c>
      <c r="AS101" s="103">
        <f t="shared" si="60"/>
        <v>0</v>
      </c>
      <c r="AT101" s="103">
        <f t="shared" si="60"/>
        <v>0</v>
      </c>
      <c r="AU101" s="103">
        <f t="shared" si="60"/>
        <v>0</v>
      </c>
      <c r="AV101" s="103">
        <f t="shared" si="60"/>
        <v>0</v>
      </c>
      <c r="AW101" s="103">
        <f t="shared" si="60"/>
        <v>0</v>
      </c>
      <c r="AX101" s="103">
        <f t="shared" si="60"/>
        <v>0</v>
      </c>
      <c r="AY101" s="103">
        <f t="shared" si="60"/>
        <v>0</v>
      </c>
      <c r="AZ101" s="103">
        <f t="shared" si="60"/>
        <v>0</v>
      </c>
      <c r="BA101" s="103">
        <f t="shared" si="60"/>
        <v>0</v>
      </c>
      <c r="BB101" s="103">
        <f t="shared" si="60"/>
        <v>0</v>
      </c>
      <c r="BC101" s="103">
        <f t="shared" si="60"/>
        <v>0</v>
      </c>
      <c r="BD101" s="103">
        <f t="shared" si="60"/>
        <v>0</v>
      </c>
      <c r="BE101" s="103">
        <f t="shared" si="60"/>
        <v>0</v>
      </c>
      <c r="BF101" s="103">
        <f t="shared" si="60"/>
        <v>0</v>
      </c>
      <c r="BG101" s="103">
        <f t="shared" si="60"/>
        <v>0</v>
      </c>
      <c r="BH101" s="103">
        <f t="shared" si="60"/>
        <v>0</v>
      </c>
      <c r="BI101" s="103">
        <f t="shared" si="52"/>
        <v>0</v>
      </c>
      <c r="BJ101" s="103">
        <f t="shared" si="52"/>
        <v>0</v>
      </c>
      <c r="BK101" s="103">
        <f t="shared" si="52"/>
        <v>0</v>
      </c>
      <c r="BL101" s="103">
        <f t="shared" si="52"/>
        <v>0</v>
      </c>
      <c r="BM101" s="103">
        <f t="shared" si="52"/>
        <v>0</v>
      </c>
      <c r="BN101" s="103">
        <f t="shared" si="52"/>
        <v>0</v>
      </c>
      <c r="BO101" s="103">
        <f t="shared" si="52"/>
        <v>0</v>
      </c>
      <c r="BP101" s="103">
        <f t="shared" si="52"/>
        <v>0</v>
      </c>
    </row>
    <row r="102" spans="1:79">
      <c r="C102" s="51" t="str">
        <v>Mobile Service27</v>
      </c>
      <c r="G102" s="51" t="str">
        <v>Mobile Unit27</v>
      </c>
      <c r="S102" s="103">
        <f t="shared" si="39"/>
        <v>0</v>
      </c>
      <c r="T102" s="103">
        <f t="shared" ref="T102:BH102" si="61">T40*T$49</f>
        <v>0</v>
      </c>
      <c r="U102" s="103">
        <f t="shared" si="61"/>
        <v>0</v>
      </c>
      <c r="V102" s="103">
        <f t="shared" si="61"/>
        <v>0</v>
      </c>
      <c r="W102" s="103">
        <f t="shared" si="61"/>
        <v>0</v>
      </c>
      <c r="X102" s="103">
        <f t="shared" si="61"/>
        <v>0</v>
      </c>
      <c r="Y102" s="103">
        <f t="shared" si="61"/>
        <v>0</v>
      </c>
      <c r="Z102" s="103">
        <f t="shared" si="61"/>
        <v>0</v>
      </c>
      <c r="AA102" s="103">
        <f t="shared" si="61"/>
        <v>0</v>
      </c>
      <c r="AB102" s="103">
        <f t="shared" si="61"/>
        <v>0</v>
      </c>
      <c r="AC102" s="103">
        <f t="shared" si="61"/>
        <v>0</v>
      </c>
      <c r="AD102" s="103">
        <f t="shared" si="61"/>
        <v>0</v>
      </c>
      <c r="AE102" s="103">
        <f t="shared" si="61"/>
        <v>0</v>
      </c>
      <c r="AF102" s="103">
        <f t="shared" si="61"/>
        <v>0</v>
      </c>
      <c r="AG102" s="103">
        <f t="shared" si="61"/>
        <v>0</v>
      </c>
      <c r="AH102" s="103">
        <f t="shared" si="61"/>
        <v>0</v>
      </c>
      <c r="AI102" s="103">
        <f t="shared" si="61"/>
        <v>0</v>
      </c>
      <c r="AJ102" s="103">
        <f t="shared" si="61"/>
        <v>0</v>
      </c>
      <c r="AK102" s="103">
        <f t="shared" si="61"/>
        <v>0</v>
      </c>
      <c r="AL102" s="103">
        <f t="shared" si="61"/>
        <v>0</v>
      </c>
      <c r="AM102" s="103">
        <f t="shared" si="61"/>
        <v>0</v>
      </c>
      <c r="AN102" s="103">
        <f t="shared" si="61"/>
        <v>0</v>
      </c>
      <c r="AO102" s="103">
        <f t="shared" si="61"/>
        <v>0</v>
      </c>
      <c r="AP102" s="103">
        <f t="shared" si="61"/>
        <v>0</v>
      </c>
      <c r="AQ102" s="103">
        <f t="shared" si="61"/>
        <v>0</v>
      </c>
      <c r="AR102" s="103">
        <f t="shared" si="61"/>
        <v>0</v>
      </c>
      <c r="AS102" s="103">
        <f t="shared" si="61"/>
        <v>0</v>
      </c>
      <c r="AT102" s="103">
        <f t="shared" si="61"/>
        <v>0</v>
      </c>
      <c r="AU102" s="103">
        <f t="shared" si="61"/>
        <v>0</v>
      </c>
      <c r="AV102" s="103">
        <f t="shared" si="61"/>
        <v>0</v>
      </c>
      <c r="AW102" s="103">
        <f t="shared" si="61"/>
        <v>0</v>
      </c>
      <c r="AX102" s="103">
        <f t="shared" si="61"/>
        <v>0</v>
      </c>
      <c r="AY102" s="103">
        <f t="shared" si="61"/>
        <v>0</v>
      </c>
      <c r="AZ102" s="103">
        <f t="shared" si="61"/>
        <v>0</v>
      </c>
      <c r="BA102" s="103">
        <f t="shared" si="61"/>
        <v>0</v>
      </c>
      <c r="BB102" s="103">
        <f t="shared" si="61"/>
        <v>0</v>
      </c>
      <c r="BC102" s="103">
        <f t="shared" si="61"/>
        <v>0</v>
      </c>
      <c r="BD102" s="103">
        <f t="shared" si="61"/>
        <v>0</v>
      </c>
      <c r="BE102" s="103">
        <f t="shared" si="61"/>
        <v>0</v>
      </c>
      <c r="BF102" s="103">
        <f t="shared" si="61"/>
        <v>0</v>
      </c>
      <c r="BG102" s="103">
        <f t="shared" si="61"/>
        <v>0</v>
      </c>
      <c r="BH102" s="103">
        <f t="shared" si="61"/>
        <v>0</v>
      </c>
      <c r="BI102" s="103">
        <f t="shared" si="52"/>
        <v>0</v>
      </c>
      <c r="BJ102" s="103">
        <f t="shared" si="52"/>
        <v>0</v>
      </c>
      <c r="BK102" s="103">
        <f t="shared" si="52"/>
        <v>0</v>
      </c>
      <c r="BL102" s="103">
        <f t="shared" si="52"/>
        <v>0</v>
      </c>
      <c r="BM102" s="103">
        <f t="shared" si="52"/>
        <v>0</v>
      </c>
      <c r="BN102" s="103">
        <f t="shared" si="52"/>
        <v>0</v>
      </c>
      <c r="BO102" s="103">
        <f t="shared" si="52"/>
        <v>0</v>
      </c>
      <c r="BP102" s="103">
        <f t="shared" si="52"/>
        <v>0</v>
      </c>
    </row>
    <row r="103" spans="1:79">
      <c r="C103" s="51" t="str">
        <v>Mobile Service28</v>
      </c>
      <c r="G103" s="51" t="str">
        <v>Mobile Unit28</v>
      </c>
      <c r="S103" s="103">
        <f t="shared" si="39"/>
        <v>0</v>
      </c>
      <c r="T103" s="103">
        <f t="shared" ref="T103:BH103" si="62">T41*T$49</f>
        <v>0</v>
      </c>
      <c r="U103" s="103">
        <f t="shared" si="62"/>
        <v>0</v>
      </c>
      <c r="V103" s="103">
        <f t="shared" si="62"/>
        <v>0</v>
      </c>
      <c r="W103" s="103">
        <f t="shared" si="62"/>
        <v>0</v>
      </c>
      <c r="X103" s="103">
        <f t="shared" si="62"/>
        <v>0</v>
      </c>
      <c r="Y103" s="103">
        <f t="shared" si="62"/>
        <v>0</v>
      </c>
      <c r="Z103" s="103">
        <f t="shared" si="62"/>
        <v>0</v>
      </c>
      <c r="AA103" s="103">
        <f t="shared" si="62"/>
        <v>0</v>
      </c>
      <c r="AB103" s="103">
        <f t="shared" si="62"/>
        <v>0</v>
      </c>
      <c r="AC103" s="103">
        <f t="shared" si="62"/>
        <v>0</v>
      </c>
      <c r="AD103" s="103">
        <f t="shared" si="62"/>
        <v>0</v>
      </c>
      <c r="AE103" s="103">
        <f t="shared" si="62"/>
        <v>0</v>
      </c>
      <c r="AF103" s="103">
        <f t="shared" si="62"/>
        <v>0</v>
      </c>
      <c r="AG103" s="103">
        <f t="shared" si="62"/>
        <v>0</v>
      </c>
      <c r="AH103" s="103">
        <f t="shared" si="62"/>
        <v>0</v>
      </c>
      <c r="AI103" s="103">
        <f t="shared" si="62"/>
        <v>0</v>
      </c>
      <c r="AJ103" s="103">
        <f t="shared" si="62"/>
        <v>0</v>
      </c>
      <c r="AK103" s="103">
        <f t="shared" si="62"/>
        <v>0</v>
      </c>
      <c r="AL103" s="103">
        <f t="shared" si="62"/>
        <v>0</v>
      </c>
      <c r="AM103" s="103">
        <f t="shared" si="62"/>
        <v>0</v>
      </c>
      <c r="AN103" s="103">
        <f t="shared" si="62"/>
        <v>0</v>
      </c>
      <c r="AO103" s="103">
        <f t="shared" si="62"/>
        <v>0</v>
      </c>
      <c r="AP103" s="103">
        <f t="shared" si="62"/>
        <v>0</v>
      </c>
      <c r="AQ103" s="103">
        <f t="shared" si="62"/>
        <v>0</v>
      </c>
      <c r="AR103" s="103">
        <f t="shared" si="62"/>
        <v>0</v>
      </c>
      <c r="AS103" s="103">
        <f t="shared" si="62"/>
        <v>0</v>
      </c>
      <c r="AT103" s="103">
        <f t="shared" si="62"/>
        <v>0</v>
      </c>
      <c r="AU103" s="103">
        <f t="shared" si="62"/>
        <v>0</v>
      </c>
      <c r="AV103" s="103">
        <f t="shared" si="62"/>
        <v>0</v>
      </c>
      <c r="AW103" s="103">
        <f t="shared" si="62"/>
        <v>0</v>
      </c>
      <c r="AX103" s="103">
        <f t="shared" si="62"/>
        <v>0</v>
      </c>
      <c r="AY103" s="103">
        <f t="shared" si="62"/>
        <v>0</v>
      </c>
      <c r="AZ103" s="103">
        <f t="shared" si="62"/>
        <v>0</v>
      </c>
      <c r="BA103" s="103">
        <f t="shared" si="62"/>
        <v>0</v>
      </c>
      <c r="BB103" s="103">
        <f t="shared" si="62"/>
        <v>0</v>
      </c>
      <c r="BC103" s="103">
        <f t="shared" si="62"/>
        <v>0</v>
      </c>
      <c r="BD103" s="103">
        <f t="shared" si="62"/>
        <v>0</v>
      </c>
      <c r="BE103" s="103">
        <f t="shared" si="62"/>
        <v>0</v>
      </c>
      <c r="BF103" s="103">
        <f t="shared" si="62"/>
        <v>0</v>
      </c>
      <c r="BG103" s="103">
        <f t="shared" si="62"/>
        <v>0</v>
      </c>
      <c r="BH103" s="103">
        <f t="shared" si="62"/>
        <v>0</v>
      </c>
      <c r="BI103" s="103">
        <f t="shared" ref="BI103:BP105" si="63">BI41*BI$49</f>
        <v>0</v>
      </c>
      <c r="BJ103" s="103">
        <f t="shared" si="63"/>
        <v>0</v>
      </c>
      <c r="BK103" s="103">
        <f t="shared" si="63"/>
        <v>0</v>
      </c>
      <c r="BL103" s="103">
        <f t="shared" si="63"/>
        <v>0</v>
      </c>
      <c r="BM103" s="103">
        <f t="shared" si="63"/>
        <v>0</v>
      </c>
      <c r="BN103" s="103">
        <f t="shared" si="63"/>
        <v>0</v>
      </c>
      <c r="BO103" s="103">
        <f t="shared" si="63"/>
        <v>0</v>
      </c>
      <c r="BP103" s="103">
        <f t="shared" si="63"/>
        <v>0</v>
      </c>
    </row>
    <row r="104" spans="1:79">
      <c r="C104" s="51" t="str">
        <v>Mobile Service29</v>
      </c>
      <c r="G104" s="51" t="str">
        <v>Mobile Unit29</v>
      </c>
      <c r="S104" s="103">
        <f t="shared" si="39"/>
        <v>0</v>
      </c>
      <c r="T104" s="103">
        <f t="shared" ref="T104:BH104" si="64">T42*T$49</f>
        <v>0</v>
      </c>
      <c r="U104" s="103">
        <f t="shared" si="64"/>
        <v>0</v>
      </c>
      <c r="V104" s="103">
        <f t="shared" si="64"/>
        <v>0</v>
      </c>
      <c r="W104" s="103">
        <f t="shared" si="64"/>
        <v>0</v>
      </c>
      <c r="X104" s="103">
        <f t="shared" si="64"/>
        <v>0</v>
      </c>
      <c r="Y104" s="103">
        <f t="shared" si="64"/>
        <v>0</v>
      </c>
      <c r="Z104" s="103">
        <f t="shared" si="64"/>
        <v>0</v>
      </c>
      <c r="AA104" s="103">
        <f t="shared" si="64"/>
        <v>0</v>
      </c>
      <c r="AB104" s="103">
        <f t="shared" si="64"/>
        <v>0</v>
      </c>
      <c r="AC104" s="103">
        <f t="shared" si="64"/>
        <v>0</v>
      </c>
      <c r="AD104" s="103">
        <f t="shared" si="64"/>
        <v>0</v>
      </c>
      <c r="AE104" s="103">
        <f t="shared" si="64"/>
        <v>0</v>
      </c>
      <c r="AF104" s="103">
        <f t="shared" si="64"/>
        <v>0</v>
      </c>
      <c r="AG104" s="103">
        <f t="shared" si="64"/>
        <v>0</v>
      </c>
      <c r="AH104" s="103">
        <f t="shared" si="64"/>
        <v>0</v>
      </c>
      <c r="AI104" s="103">
        <f t="shared" si="64"/>
        <v>0</v>
      </c>
      <c r="AJ104" s="103">
        <f t="shared" si="64"/>
        <v>0</v>
      </c>
      <c r="AK104" s="103">
        <f t="shared" si="64"/>
        <v>0</v>
      </c>
      <c r="AL104" s="103">
        <f t="shared" si="64"/>
        <v>0</v>
      </c>
      <c r="AM104" s="103">
        <f t="shared" si="64"/>
        <v>0</v>
      </c>
      <c r="AN104" s="103">
        <f t="shared" si="64"/>
        <v>0</v>
      </c>
      <c r="AO104" s="103">
        <f t="shared" si="64"/>
        <v>0</v>
      </c>
      <c r="AP104" s="103">
        <f t="shared" si="64"/>
        <v>0</v>
      </c>
      <c r="AQ104" s="103">
        <f t="shared" si="64"/>
        <v>0</v>
      </c>
      <c r="AR104" s="103">
        <f t="shared" si="64"/>
        <v>0</v>
      </c>
      <c r="AS104" s="103">
        <f t="shared" si="64"/>
        <v>0</v>
      </c>
      <c r="AT104" s="103">
        <f t="shared" si="64"/>
        <v>0</v>
      </c>
      <c r="AU104" s="103">
        <f t="shared" si="64"/>
        <v>0</v>
      </c>
      <c r="AV104" s="103">
        <f t="shared" si="64"/>
        <v>0</v>
      </c>
      <c r="AW104" s="103">
        <f t="shared" si="64"/>
        <v>0</v>
      </c>
      <c r="AX104" s="103">
        <f t="shared" si="64"/>
        <v>0</v>
      </c>
      <c r="AY104" s="103">
        <f t="shared" si="64"/>
        <v>0</v>
      </c>
      <c r="AZ104" s="103">
        <f t="shared" si="64"/>
        <v>0</v>
      </c>
      <c r="BA104" s="103">
        <f t="shared" si="64"/>
        <v>0</v>
      </c>
      <c r="BB104" s="103">
        <f t="shared" si="64"/>
        <v>0</v>
      </c>
      <c r="BC104" s="103">
        <f t="shared" si="64"/>
        <v>0</v>
      </c>
      <c r="BD104" s="103">
        <f t="shared" si="64"/>
        <v>0</v>
      </c>
      <c r="BE104" s="103">
        <f t="shared" si="64"/>
        <v>0</v>
      </c>
      <c r="BF104" s="103">
        <f t="shared" si="64"/>
        <v>0</v>
      </c>
      <c r="BG104" s="103">
        <f t="shared" si="64"/>
        <v>0</v>
      </c>
      <c r="BH104" s="103">
        <f t="shared" si="64"/>
        <v>0</v>
      </c>
      <c r="BI104" s="103">
        <f t="shared" si="63"/>
        <v>0</v>
      </c>
      <c r="BJ104" s="103">
        <f t="shared" si="63"/>
        <v>0</v>
      </c>
      <c r="BK104" s="103">
        <f t="shared" si="63"/>
        <v>0</v>
      </c>
      <c r="BL104" s="103">
        <f t="shared" si="63"/>
        <v>0</v>
      </c>
      <c r="BM104" s="103">
        <f t="shared" si="63"/>
        <v>0</v>
      </c>
      <c r="BN104" s="103">
        <f t="shared" si="63"/>
        <v>0</v>
      </c>
      <c r="BO104" s="103">
        <f t="shared" si="63"/>
        <v>0</v>
      </c>
      <c r="BP104" s="103">
        <f t="shared" si="63"/>
        <v>0</v>
      </c>
    </row>
    <row r="105" spans="1:79">
      <c r="C105" s="51" t="str">
        <v>Mobile Service30</v>
      </c>
      <c r="G105" s="51" t="str">
        <v>Mobile Unit30</v>
      </c>
      <c r="S105" s="103">
        <f t="shared" si="39"/>
        <v>0</v>
      </c>
      <c r="T105" s="103">
        <f t="shared" ref="T105:BH105" si="65">T43*T$49</f>
        <v>0</v>
      </c>
      <c r="U105" s="103">
        <f t="shared" si="65"/>
        <v>0</v>
      </c>
      <c r="V105" s="103">
        <f t="shared" si="65"/>
        <v>0</v>
      </c>
      <c r="W105" s="103">
        <f t="shared" si="65"/>
        <v>0</v>
      </c>
      <c r="X105" s="103">
        <f t="shared" si="65"/>
        <v>0</v>
      </c>
      <c r="Y105" s="103">
        <f t="shared" si="65"/>
        <v>0</v>
      </c>
      <c r="Z105" s="103">
        <f t="shared" si="65"/>
        <v>0</v>
      </c>
      <c r="AA105" s="103">
        <f t="shared" si="65"/>
        <v>0</v>
      </c>
      <c r="AB105" s="103">
        <f t="shared" si="65"/>
        <v>0</v>
      </c>
      <c r="AC105" s="103">
        <f t="shared" si="65"/>
        <v>0</v>
      </c>
      <c r="AD105" s="103">
        <f t="shared" si="65"/>
        <v>0</v>
      </c>
      <c r="AE105" s="103">
        <f t="shared" si="65"/>
        <v>0</v>
      </c>
      <c r="AF105" s="103">
        <f t="shared" si="65"/>
        <v>0</v>
      </c>
      <c r="AG105" s="103">
        <f t="shared" si="65"/>
        <v>0</v>
      </c>
      <c r="AH105" s="103">
        <f t="shared" si="65"/>
        <v>0</v>
      </c>
      <c r="AI105" s="103">
        <f t="shared" si="65"/>
        <v>0</v>
      </c>
      <c r="AJ105" s="103">
        <f t="shared" si="65"/>
        <v>0</v>
      </c>
      <c r="AK105" s="103">
        <f t="shared" si="65"/>
        <v>0</v>
      </c>
      <c r="AL105" s="103">
        <f t="shared" si="65"/>
        <v>0</v>
      </c>
      <c r="AM105" s="103">
        <f t="shared" si="65"/>
        <v>0</v>
      </c>
      <c r="AN105" s="103">
        <f t="shared" si="65"/>
        <v>0</v>
      </c>
      <c r="AO105" s="103">
        <f t="shared" si="65"/>
        <v>0</v>
      </c>
      <c r="AP105" s="103">
        <f t="shared" si="65"/>
        <v>0</v>
      </c>
      <c r="AQ105" s="103">
        <f t="shared" si="65"/>
        <v>0</v>
      </c>
      <c r="AR105" s="103">
        <f t="shared" si="65"/>
        <v>0</v>
      </c>
      <c r="AS105" s="103">
        <f t="shared" si="65"/>
        <v>0</v>
      </c>
      <c r="AT105" s="103">
        <f t="shared" si="65"/>
        <v>0</v>
      </c>
      <c r="AU105" s="103">
        <f t="shared" si="65"/>
        <v>0</v>
      </c>
      <c r="AV105" s="103">
        <f t="shared" si="65"/>
        <v>0</v>
      </c>
      <c r="AW105" s="103">
        <f t="shared" si="65"/>
        <v>0</v>
      </c>
      <c r="AX105" s="103">
        <f t="shared" si="65"/>
        <v>0</v>
      </c>
      <c r="AY105" s="103">
        <f t="shared" si="65"/>
        <v>0</v>
      </c>
      <c r="AZ105" s="103">
        <f t="shared" si="65"/>
        <v>0</v>
      </c>
      <c r="BA105" s="103">
        <f t="shared" si="65"/>
        <v>0</v>
      </c>
      <c r="BB105" s="103">
        <f t="shared" si="65"/>
        <v>0</v>
      </c>
      <c r="BC105" s="103">
        <f t="shared" si="65"/>
        <v>0</v>
      </c>
      <c r="BD105" s="103">
        <f t="shared" si="65"/>
        <v>0</v>
      </c>
      <c r="BE105" s="103">
        <f t="shared" si="65"/>
        <v>0</v>
      </c>
      <c r="BF105" s="103">
        <f t="shared" si="65"/>
        <v>0</v>
      </c>
      <c r="BG105" s="103">
        <f t="shared" si="65"/>
        <v>0</v>
      </c>
      <c r="BH105" s="103">
        <f t="shared" si="65"/>
        <v>0</v>
      </c>
      <c r="BI105" s="103">
        <f t="shared" si="63"/>
        <v>0</v>
      </c>
      <c r="BJ105" s="103">
        <f t="shared" si="63"/>
        <v>0</v>
      </c>
      <c r="BK105" s="103">
        <f t="shared" si="63"/>
        <v>0</v>
      </c>
      <c r="BL105" s="103">
        <f t="shared" si="63"/>
        <v>0</v>
      </c>
      <c r="BM105" s="103">
        <f t="shared" si="63"/>
        <v>0</v>
      </c>
      <c r="BN105" s="103">
        <f t="shared" si="63"/>
        <v>0</v>
      </c>
      <c r="BO105" s="103">
        <f t="shared" si="63"/>
        <v>0</v>
      </c>
      <c r="BP105" s="103">
        <f t="shared" si="63"/>
        <v>0</v>
      </c>
    </row>
    <row r="106" spans="1:79" ht="12">
      <c r="BN106" s="19"/>
    </row>
    <row r="110" spans="1:79" s="85" customFormat="1" ht="18" customHeight="1">
      <c r="A110" s="83">
        <v>3</v>
      </c>
      <c r="B110" s="83" t="s">
        <v>561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</row>
    <row r="113" spans="5:15" ht="27.75" customHeight="1">
      <c r="E113" s="1" t="s">
        <v>563</v>
      </c>
      <c r="F113" s="1" t="s">
        <v>562</v>
      </c>
    </row>
    <row r="114" spans="5:15">
      <c r="E114" s="326">
        <v>0</v>
      </c>
      <c r="F114" s="220">
        <f>-7.825*E114+1</f>
        <v>1</v>
      </c>
      <c r="O114" s="327"/>
    </row>
    <row r="115" spans="5:15">
      <c r="E115" s="326">
        <v>0.01</v>
      </c>
      <c r="F115" s="220">
        <f>-7.825*E115+1</f>
        <v>0.92174999999999996</v>
      </c>
      <c r="I115" s="325"/>
      <c r="J115" s="325"/>
    </row>
    <row r="116" spans="5:15">
      <c r="E116" s="326">
        <v>0.02</v>
      </c>
      <c r="F116" s="220">
        <f>-7.825*E116+1</f>
        <v>0.84350000000000003</v>
      </c>
    </row>
    <row r="117" spans="5:15">
      <c r="E117" s="326">
        <v>0.03</v>
      </c>
      <c r="F117" s="220">
        <f>-7.825*E117+1</f>
        <v>0.76524999999999999</v>
      </c>
    </row>
    <row r="118" spans="5:15">
      <c r="E118" s="326">
        <v>0.04</v>
      </c>
      <c r="F118" s="323">
        <f>-0.202*LN(E118)+0.0367</f>
        <v>0.6869129166233765</v>
      </c>
    </row>
    <row r="119" spans="5:15">
      <c r="E119" s="326">
        <v>0.05</v>
      </c>
      <c r="F119" s="323">
        <f t="shared" ref="F119:F182" si="66">-0.202*LN(E119)+0.0367</f>
        <v>0.64183791925790612</v>
      </c>
    </row>
    <row r="120" spans="5:15">
      <c r="E120" s="326">
        <v>0.06</v>
      </c>
      <c r="F120" s="323">
        <f t="shared" si="66"/>
        <v>0.60500896478552735</v>
      </c>
    </row>
    <row r="121" spans="5:15">
      <c r="E121" s="326">
        <v>7.0000000000000007E-2</v>
      </c>
      <c r="F121" s="323">
        <f t="shared" si="66"/>
        <v>0.57387052746042111</v>
      </c>
    </row>
    <row r="122" spans="5:15">
      <c r="E122" s="326">
        <v>0.08</v>
      </c>
      <c r="F122" s="323">
        <f t="shared" si="66"/>
        <v>0.54689718615026761</v>
      </c>
    </row>
    <row r="123" spans="5:15">
      <c r="E123" s="326">
        <v>0.09</v>
      </c>
      <c r="F123" s="323">
        <f t="shared" si="66"/>
        <v>0.52310501294767819</v>
      </c>
    </row>
    <row r="124" spans="5:15">
      <c r="E124" s="326">
        <v>0.1</v>
      </c>
      <c r="F124" s="323">
        <f t="shared" si="66"/>
        <v>0.50182218878479723</v>
      </c>
    </row>
    <row r="125" spans="5:15">
      <c r="E125" s="326">
        <v>0.11</v>
      </c>
      <c r="F125" s="323">
        <f t="shared" si="66"/>
        <v>0.4825695324643236</v>
      </c>
    </row>
    <row r="126" spans="5:15">
      <c r="E126" s="326">
        <v>0.12</v>
      </c>
      <c r="F126" s="323">
        <f t="shared" si="66"/>
        <v>0.4649932343124184</v>
      </c>
    </row>
    <row r="127" spans="5:15">
      <c r="E127" s="326">
        <v>0.13</v>
      </c>
      <c r="F127" s="323">
        <f t="shared" si="66"/>
        <v>0.44882460736236407</v>
      </c>
    </row>
    <row r="128" spans="5:15">
      <c r="E128" s="326">
        <v>0.14000000000000001</v>
      </c>
      <c r="F128" s="323">
        <f t="shared" si="66"/>
        <v>0.43385479698731227</v>
      </c>
    </row>
    <row r="129" spans="5:6">
      <c r="E129" s="326">
        <v>0.15</v>
      </c>
      <c r="F129" s="323">
        <f t="shared" si="66"/>
        <v>0.41991823694694808</v>
      </c>
    </row>
    <row r="130" spans="5:6">
      <c r="E130" s="326">
        <v>0.16</v>
      </c>
      <c r="F130" s="323">
        <f t="shared" si="66"/>
        <v>0.40688145567715872</v>
      </c>
    </row>
    <row r="131" spans="5:6">
      <c r="E131" s="326">
        <v>0.17</v>
      </c>
      <c r="F131" s="323">
        <f t="shared" si="66"/>
        <v>0.39463528207023885</v>
      </c>
    </row>
    <row r="132" spans="5:6">
      <c r="E132" s="326">
        <v>0.18</v>
      </c>
      <c r="F132" s="323">
        <f t="shared" si="66"/>
        <v>0.38308928247456919</v>
      </c>
    </row>
    <row r="133" spans="5:6">
      <c r="E133" s="326">
        <v>0.19</v>
      </c>
      <c r="F133" s="323">
        <f t="shared" si="66"/>
        <v>0.37216770377797354</v>
      </c>
    </row>
    <row r="134" spans="5:6">
      <c r="E134" s="326">
        <v>0.2</v>
      </c>
      <c r="F134" s="323">
        <f t="shared" si="66"/>
        <v>0.36180645831168828</v>
      </c>
    </row>
    <row r="135" spans="5:6">
      <c r="E135" s="326">
        <v>0.21</v>
      </c>
      <c r="F135" s="323">
        <f t="shared" si="66"/>
        <v>0.35195084514946301</v>
      </c>
    </row>
    <row r="136" spans="5:6">
      <c r="E136" s="326">
        <v>0.22</v>
      </c>
      <c r="F136" s="323">
        <f t="shared" si="66"/>
        <v>0.34255380199121466</v>
      </c>
    </row>
    <row r="137" spans="5:6">
      <c r="E137" s="326">
        <v>0.23</v>
      </c>
      <c r="F137" s="323">
        <f t="shared" si="66"/>
        <v>0.33357454595190628</v>
      </c>
    </row>
    <row r="138" spans="5:6">
      <c r="E138" s="326">
        <v>0.24</v>
      </c>
      <c r="F138" s="323">
        <f t="shared" si="66"/>
        <v>0.32497750383930951</v>
      </c>
    </row>
    <row r="139" spans="5:6">
      <c r="E139" s="326">
        <v>0.25</v>
      </c>
      <c r="F139" s="323">
        <f t="shared" si="66"/>
        <v>0.3167314609462179</v>
      </c>
    </row>
    <row r="140" spans="5:6">
      <c r="E140" s="326">
        <v>0.26</v>
      </c>
      <c r="F140" s="323">
        <f t="shared" si="66"/>
        <v>0.30880887688925507</v>
      </c>
    </row>
    <row r="141" spans="5:6">
      <c r="E141" s="326">
        <v>0.27</v>
      </c>
      <c r="F141" s="323">
        <f t="shared" si="66"/>
        <v>0.30118533063671998</v>
      </c>
    </row>
    <row r="142" spans="5:6">
      <c r="E142" s="326">
        <v>0.28000000000000003</v>
      </c>
      <c r="F142" s="323">
        <f t="shared" si="66"/>
        <v>0.29383906651420327</v>
      </c>
    </row>
    <row r="143" spans="5:6">
      <c r="E143" s="326">
        <v>0.28999999999999998</v>
      </c>
      <c r="F143" s="323">
        <f t="shared" si="66"/>
        <v>0.28675061991232675</v>
      </c>
    </row>
    <row r="144" spans="5:6">
      <c r="E144" s="326">
        <v>0.3</v>
      </c>
      <c r="F144" s="323">
        <f t="shared" si="66"/>
        <v>0.27990250647383913</v>
      </c>
    </row>
    <row r="145" spans="5:6">
      <c r="E145" s="326">
        <v>0.31</v>
      </c>
      <c r="F145" s="323">
        <f t="shared" si="66"/>
        <v>0.27327896226359494</v>
      </c>
    </row>
    <row r="146" spans="5:6">
      <c r="E146" s="326">
        <v>0.32</v>
      </c>
      <c r="F146" s="323">
        <f t="shared" si="66"/>
        <v>0.26686572520404972</v>
      </c>
    </row>
    <row r="147" spans="5:6">
      <c r="E147" s="326">
        <v>0.33</v>
      </c>
      <c r="F147" s="323">
        <f t="shared" si="66"/>
        <v>0.26064985015336545</v>
      </c>
    </row>
    <row r="148" spans="5:6">
      <c r="E148" s="326">
        <v>0.34</v>
      </c>
      <c r="F148" s="323">
        <f t="shared" si="66"/>
        <v>0.25461955159712985</v>
      </c>
    </row>
    <row r="149" spans="5:6">
      <c r="E149" s="326">
        <v>0.35</v>
      </c>
      <c r="F149" s="323">
        <f t="shared" si="66"/>
        <v>0.24876406914873295</v>
      </c>
    </row>
    <row r="150" spans="5:6">
      <c r="E150" s="326">
        <v>0.36</v>
      </c>
      <c r="F150" s="323">
        <f t="shared" si="66"/>
        <v>0.24307355200146027</v>
      </c>
    </row>
    <row r="151" spans="5:6">
      <c r="E151" s="326">
        <v>0.37</v>
      </c>
      <c r="F151" s="323">
        <f t="shared" si="66"/>
        <v>0.23753895921546114</v>
      </c>
    </row>
    <row r="152" spans="5:6">
      <c r="E152" s="326">
        <v>0.38</v>
      </c>
      <c r="F152" s="323">
        <f t="shared" si="66"/>
        <v>0.23215197330486456</v>
      </c>
    </row>
    <row r="153" spans="5:6">
      <c r="E153" s="326">
        <v>0.39</v>
      </c>
      <c r="F153" s="323">
        <f t="shared" si="66"/>
        <v>0.22690492505140591</v>
      </c>
    </row>
    <row r="154" spans="5:6">
      <c r="E154" s="326">
        <v>0.4</v>
      </c>
      <c r="F154" s="323">
        <f t="shared" si="66"/>
        <v>0.22179072783857934</v>
      </c>
    </row>
    <row r="155" spans="5:6">
      <c r="E155" s="326">
        <v>0.41</v>
      </c>
      <c r="F155" s="323">
        <f t="shared" si="66"/>
        <v>0.21680282009532431</v>
      </c>
    </row>
    <row r="156" spans="5:6">
      <c r="E156" s="326">
        <v>0.42</v>
      </c>
      <c r="F156" s="323">
        <f t="shared" si="66"/>
        <v>0.21193511467635409</v>
      </c>
    </row>
    <row r="157" spans="5:6">
      <c r="E157" s="326">
        <v>0.43</v>
      </c>
      <c r="F157" s="323">
        <f t="shared" si="66"/>
        <v>0.20718195419949487</v>
      </c>
    </row>
    <row r="158" spans="5:6">
      <c r="E158" s="326">
        <v>0.44</v>
      </c>
      <c r="F158" s="323">
        <f t="shared" si="66"/>
        <v>0.20253807151810574</v>
      </c>
    </row>
    <row r="159" spans="5:6">
      <c r="E159" s="326">
        <v>0.45</v>
      </c>
      <c r="F159" s="323">
        <f t="shared" si="66"/>
        <v>0.19799855463598989</v>
      </c>
    </row>
    <row r="160" spans="5:6">
      <c r="E160" s="326">
        <v>0.46</v>
      </c>
      <c r="F160" s="323">
        <f t="shared" si="66"/>
        <v>0.19355881547879727</v>
      </c>
    </row>
    <row r="161" spans="5:6">
      <c r="E161" s="326">
        <v>0.47</v>
      </c>
      <c r="F161" s="323">
        <f t="shared" si="66"/>
        <v>0.18921456202416265</v>
      </c>
    </row>
    <row r="162" spans="5:6">
      <c r="E162" s="326">
        <v>0.48</v>
      </c>
      <c r="F162" s="323">
        <f t="shared" si="66"/>
        <v>0.18496177336620051</v>
      </c>
    </row>
    <row r="163" spans="5:6">
      <c r="E163" s="326">
        <v>0.49</v>
      </c>
      <c r="F163" s="323">
        <f t="shared" si="66"/>
        <v>0.18079667735124791</v>
      </c>
    </row>
    <row r="164" spans="5:6">
      <c r="E164" s="326">
        <v>0.5</v>
      </c>
      <c r="F164" s="323">
        <f t="shared" si="66"/>
        <v>0.17671573047310896</v>
      </c>
    </row>
    <row r="165" spans="5:6">
      <c r="E165" s="326">
        <v>0.51</v>
      </c>
      <c r="F165" s="323">
        <f t="shared" si="66"/>
        <v>0.17271559975928066</v>
      </c>
    </row>
    <row r="166" spans="5:6">
      <c r="E166" s="326">
        <v>0.52</v>
      </c>
      <c r="F166" s="323">
        <f t="shared" si="66"/>
        <v>0.16879314641614612</v>
      </c>
    </row>
    <row r="167" spans="5:6">
      <c r="E167" s="326">
        <v>0.53</v>
      </c>
      <c r="F167" s="323">
        <f t="shared" si="66"/>
        <v>0.16494541103206586</v>
      </c>
    </row>
    <row r="168" spans="5:6">
      <c r="E168" s="326">
        <v>0.54</v>
      </c>
      <c r="F168" s="323">
        <f t="shared" si="66"/>
        <v>0.16116960016361104</v>
      </c>
    </row>
    <row r="169" spans="5:6">
      <c r="E169" s="326">
        <v>0.55000000000000004</v>
      </c>
      <c r="F169" s="323">
        <f t="shared" si="66"/>
        <v>0.15746307415263533</v>
      </c>
    </row>
    <row r="170" spans="5:6">
      <c r="E170" s="326">
        <v>0.56000000000000005</v>
      </c>
      <c r="F170" s="323">
        <f t="shared" si="66"/>
        <v>0.1538233360410943</v>
      </c>
    </row>
    <row r="171" spans="5:6">
      <c r="E171" s="326">
        <v>0.56999999999999995</v>
      </c>
      <c r="F171" s="323">
        <f t="shared" si="66"/>
        <v>0.15024802146701535</v>
      </c>
    </row>
    <row r="172" spans="5:6">
      <c r="E172" s="326">
        <v>0.57999999999999996</v>
      </c>
      <c r="F172" s="323">
        <f t="shared" si="66"/>
        <v>0.14673488943921778</v>
      </c>
    </row>
    <row r="173" spans="5:6">
      <c r="E173" s="326">
        <v>0.59</v>
      </c>
      <c r="F173" s="323">
        <f t="shared" si="66"/>
        <v>0.14328181390063915</v>
      </c>
    </row>
    <row r="174" spans="5:6">
      <c r="E174" s="326">
        <v>0.6</v>
      </c>
      <c r="F174" s="323">
        <f t="shared" si="66"/>
        <v>0.13988677600073013</v>
      </c>
    </row>
    <row r="175" spans="5:6">
      <c r="E175" s="326">
        <v>0.61</v>
      </c>
      <c r="F175" s="323">
        <f t="shared" si="66"/>
        <v>0.13654785700658559</v>
      </c>
    </row>
    <row r="176" spans="5:6">
      <c r="E176" s="326">
        <v>0.62</v>
      </c>
      <c r="F176" s="323">
        <f t="shared" si="66"/>
        <v>0.13326323179048596</v>
      </c>
    </row>
    <row r="177" spans="5:6">
      <c r="E177" s="326">
        <v>0.63</v>
      </c>
      <c r="F177" s="323">
        <f t="shared" si="66"/>
        <v>0.13003116283850485</v>
      </c>
    </row>
    <row r="178" spans="5:6">
      <c r="E178" s="326">
        <v>0.64</v>
      </c>
      <c r="F178" s="323">
        <f t="shared" si="66"/>
        <v>0.12684999473094075</v>
      </c>
    </row>
    <row r="179" spans="5:6">
      <c r="E179" s="326">
        <v>0.65</v>
      </c>
      <c r="F179" s="323">
        <f t="shared" si="66"/>
        <v>0.12371814905067577</v>
      </c>
    </row>
    <row r="180" spans="5:6">
      <c r="E180" s="326">
        <v>0.66</v>
      </c>
      <c r="F180" s="323">
        <f t="shared" si="66"/>
        <v>0.1206341196802565</v>
      </c>
    </row>
    <row r="181" spans="5:6">
      <c r="E181" s="326">
        <v>0.67</v>
      </c>
      <c r="F181" s="323">
        <f t="shared" si="66"/>
        <v>0.11759646845261931</v>
      </c>
    </row>
    <row r="182" spans="5:6">
      <c r="E182" s="326">
        <v>0.68</v>
      </c>
      <c r="F182" s="323">
        <f t="shared" si="66"/>
        <v>0.1146038211240209</v>
      </c>
    </row>
    <row r="183" spans="5:6">
      <c r="E183" s="326">
        <v>0.69</v>
      </c>
      <c r="F183" s="324">
        <f>$F$182-($F$182-$F$214)/($E$214-$E$182)*(E183-$E$182)</f>
        <v>0.11352245171389526</v>
      </c>
    </row>
    <row r="184" spans="5:6">
      <c r="E184" s="326">
        <v>0.7</v>
      </c>
      <c r="F184" s="324">
        <f t="shared" ref="F184:F213" si="67">$F$182-($F$182-$F$214)/($E$214-$E$182)*(E184-$E$182)</f>
        <v>0.1124410823037696</v>
      </c>
    </row>
    <row r="185" spans="5:6">
      <c r="E185" s="326">
        <v>0.71</v>
      </c>
      <c r="F185" s="324">
        <f t="shared" si="67"/>
        <v>0.11135971289364395</v>
      </c>
    </row>
    <row r="186" spans="5:6">
      <c r="E186" s="326">
        <v>0.72</v>
      </c>
      <c r="F186" s="324">
        <f t="shared" si="67"/>
        <v>0.1102783434835183</v>
      </c>
    </row>
    <row r="187" spans="5:6">
      <c r="E187" s="326">
        <v>0.73</v>
      </c>
      <c r="F187" s="324">
        <f t="shared" si="67"/>
        <v>0.10919697407339264</v>
      </c>
    </row>
    <row r="188" spans="5:6">
      <c r="E188" s="326">
        <v>0.74</v>
      </c>
      <c r="F188" s="324">
        <f t="shared" si="67"/>
        <v>0.10811560466326699</v>
      </c>
    </row>
    <row r="189" spans="5:6">
      <c r="E189" s="326">
        <v>0.75</v>
      </c>
      <c r="F189" s="324">
        <f t="shared" si="67"/>
        <v>0.10703423525314133</v>
      </c>
    </row>
    <row r="190" spans="5:6">
      <c r="E190" s="326">
        <v>0.76</v>
      </c>
      <c r="F190" s="324">
        <f t="shared" si="67"/>
        <v>0.10595286584301568</v>
      </c>
    </row>
    <row r="191" spans="5:6">
      <c r="E191" s="326">
        <v>0.77</v>
      </c>
      <c r="F191" s="324">
        <f t="shared" si="67"/>
        <v>0.10487149643289002</v>
      </c>
    </row>
    <row r="192" spans="5:6">
      <c r="E192" s="326">
        <v>0.78</v>
      </c>
      <c r="F192" s="324">
        <f t="shared" si="67"/>
        <v>0.10379012702276437</v>
      </c>
    </row>
    <row r="193" spans="5:6">
      <c r="E193" s="326">
        <v>0.79</v>
      </c>
      <c r="F193" s="324">
        <f t="shared" si="67"/>
        <v>0.10270875761263872</v>
      </c>
    </row>
    <row r="194" spans="5:6">
      <c r="E194" s="326">
        <v>0.8</v>
      </c>
      <c r="F194" s="324">
        <f t="shared" si="67"/>
        <v>0.10162738820251306</v>
      </c>
    </row>
    <row r="195" spans="5:6">
      <c r="E195" s="326">
        <v>0.81</v>
      </c>
      <c r="F195" s="324">
        <f t="shared" si="67"/>
        <v>0.10054601879238741</v>
      </c>
    </row>
    <row r="196" spans="5:6">
      <c r="E196" s="326">
        <v>0.82</v>
      </c>
      <c r="F196" s="324">
        <f t="shared" si="67"/>
        <v>9.9464649382261766E-2</v>
      </c>
    </row>
    <row r="197" spans="5:6">
      <c r="E197" s="326">
        <v>0.83</v>
      </c>
      <c r="F197" s="324">
        <f t="shared" si="67"/>
        <v>9.8383279972136112E-2</v>
      </c>
    </row>
    <row r="198" spans="5:6">
      <c r="E198" s="326">
        <v>0.84</v>
      </c>
      <c r="F198" s="324">
        <f t="shared" si="67"/>
        <v>9.7301910562010457E-2</v>
      </c>
    </row>
    <row r="199" spans="5:6">
      <c r="E199" s="326">
        <v>0.85</v>
      </c>
      <c r="F199" s="324">
        <f t="shared" si="67"/>
        <v>9.6220541151884803E-2</v>
      </c>
    </row>
    <row r="200" spans="5:6">
      <c r="E200" s="326">
        <v>0.86</v>
      </c>
      <c r="F200" s="324">
        <f t="shared" si="67"/>
        <v>9.5139171741759149E-2</v>
      </c>
    </row>
    <row r="201" spans="5:6">
      <c r="E201" s="326">
        <v>0.87</v>
      </c>
      <c r="F201" s="324">
        <f t="shared" si="67"/>
        <v>9.4057802331633494E-2</v>
      </c>
    </row>
    <row r="202" spans="5:6">
      <c r="E202" s="326">
        <v>0.88</v>
      </c>
      <c r="F202" s="324">
        <f t="shared" si="67"/>
        <v>9.297643292150784E-2</v>
      </c>
    </row>
    <row r="203" spans="5:6">
      <c r="E203" s="326">
        <v>0.89</v>
      </c>
      <c r="F203" s="324">
        <f t="shared" si="67"/>
        <v>9.1895063511382186E-2</v>
      </c>
    </row>
    <row r="204" spans="5:6">
      <c r="E204" s="326">
        <v>0.9</v>
      </c>
      <c r="F204" s="324">
        <f t="shared" si="67"/>
        <v>9.0813694101256531E-2</v>
      </c>
    </row>
    <row r="205" spans="5:6">
      <c r="E205" s="326">
        <v>0.91</v>
      </c>
      <c r="F205" s="324">
        <f t="shared" si="67"/>
        <v>8.9732324691130877E-2</v>
      </c>
    </row>
    <row r="206" spans="5:6">
      <c r="E206" s="326">
        <v>0.92</v>
      </c>
      <c r="F206" s="324">
        <f t="shared" si="67"/>
        <v>8.8650955281005223E-2</v>
      </c>
    </row>
    <row r="207" spans="5:6">
      <c r="E207" s="326">
        <v>0.93</v>
      </c>
      <c r="F207" s="324">
        <f t="shared" si="67"/>
        <v>8.7569585870879568E-2</v>
      </c>
    </row>
    <row r="208" spans="5:6">
      <c r="E208" s="326">
        <v>0.94</v>
      </c>
      <c r="F208" s="324">
        <f t="shared" si="67"/>
        <v>8.6488216460753928E-2</v>
      </c>
    </row>
    <row r="209" spans="5:7">
      <c r="E209" s="326">
        <v>0.95</v>
      </c>
      <c r="F209" s="324">
        <f t="shared" si="67"/>
        <v>8.5406847050628273E-2</v>
      </c>
    </row>
    <row r="210" spans="5:7">
      <c r="E210" s="326">
        <v>0.96</v>
      </c>
      <c r="F210" s="324">
        <f t="shared" si="67"/>
        <v>8.4325477640502619E-2</v>
      </c>
    </row>
    <row r="211" spans="5:7">
      <c r="E211" s="326">
        <v>0.97</v>
      </c>
      <c r="F211" s="324">
        <f t="shared" si="67"/>
        <v>8.3244108230376965E-2</v>
      </c>
    </row>
    <row r="212" spans="5:7">
      <c r="E212" s="326">
        <v>0.98</v>
      </c>
      <c r="F212" s="324">
        <f t="shared" si="67"/>
        <v>8.216273882025131E-2</v>
      </c>
    </row>
    <row r="213" spans="5:7">
      <c r="E213" s="326">
        <v>0.99</v>
      </c>
      <c r="F213" s="324">
        <f t="shared" si="67"/>
        <v>8.1081369410125656E-2</v>
      </c>
    </row>
    <row r="214" spans="5:7">
      <c r="E214" s="326">
        <v>1</v>
      </c>
      <c r="F214" s="286">
        <v>0.08</v>
      </c>
    </row>
    <row r="215" spans="5:7">
      <c r="G215" s="322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109</vt:i4>
      </vt:variant>
    </vt:vector>
  </HeadingPairs>
  <TitlesOfParts>
    <vt:vector size="117" baseType="lpstr">
      <vt:lpstr>C</vt:lpstr>
      <vt:lpstr>V</vt:lpstr>
      <vt:lpstr>S</vt:lpstr>
      <vt:lpstr>Control</vt:lpstr>
      <vt:lpstr>Listas</vt:lpstr>
      <vt:lpstr>Mercado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cuota_operador_fijo_1</vt:lpstr>
      <vt:lpstr>cuota_operador_fijo_2</vt:lpstr>
      <vt:lpstr>cuota_operador_fijo_3</vt:lpstr>
      <vt:lpstr>cuota_operador_fijo_4</vt:lpstr>
      <vt:lpstr>cuota_operador_fijo_5</vt:lpstr>
      <vt:lpstr>cuota_operador_fijo_6</vt:lpstr>
      <vt:lpstr>cuota_operador_movil_1</vt:lpstr>
      <vt:lpstr>cuota_operador_movil_2</vt:lpstr>
      <vt:lpstr>cuota_operador_movil_3</vt:lpstr>
      <vt:lpstr>cuota_operador_movil_4</vt:lpstr>
      <vt:lpstr>cuota_operador_movil_5</vt:lpstr>
      <vt:lpstr>cuota_operador_movil_elegido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Market.Data.Subscribers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Mobile.data.subscribers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Operator.4G.proportion.Movil</vt:lpstr>
      <vt:lpstr>Operator.data.Subscribers.Movil</vt:lpstr>
      <vt:lpstr>Operator.Retail.Services.Proporcion.Urbano</vt:lpstr>
      <vt:lpstr>Operator.Retail.Services.Volumes.Fijo</vt:lpstr>
      <vt:lpstr>Operator.Retail.Services.Volumes.Movil</vt:lpstr>
      <vt:lpstr>Operator.Subscribers.Fijo</vt:lpstr>
      <vt:lpstr>Operator.Subscribers.Movil</vt:lpstr>
      <vt:lpstr>Operator.Subscribers.Share.Fijo</vt:lpstr>
      <vt:lpstr>Operator.Subscribers.Share.Mobile</vt:lpstr>
      <vt:lpstr>oversubscription.factor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share.of.average.speed</vt:lpstr>
      <vt:lpstr>thousand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David de Antonio Monte</cp:lastModifiedBy>
  <cp:lastPrinted>2014-11-05T09:02:58Z</cp:lastPrinted>
  <dcterms:created xsi:type="dcterms:W3CDTF">1997-01-23T15:12:23Z</dcterms:created>
  <dcterms:modified xsi:type="dcterms:W3CDTF">2017-11-01T20:18:41Z</dcterms:modified>
</cp:coreProperties>
</file>